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DRADA\Downloads\"/>
    </mc:Choice>
  </mc:AlternateContent>
  <xr:revisionPtr revIDLastSave="0" documentId="13_ncr:1_{8AA18CB8-81C9-47A7-96F6-3BCECA64B4BE}" xr6:coauthVersionLast="36" xr6:coauthVersionMax="36" xr10:uidLastSave="{00000000-0000-0000-0000-000000000000}"/>
  <bookViews>
    <workbookView xWindow="0" yWindow="0" windowWidth="28800" windowHeight="11805" activeTab="4" xr2:uid="{00000000-000D-0000-FFFF-FFFF00000000}"/>
  </bookViews>
  <sheets>
    <sheet name="2022" sheetId="2" r:id="rId1"/>
    <sheet name="2023" sheetId="3" r:id="rId2"/>
    <sheet name="2024" sheetId="5" r:id="rId3"/>
    <sheet name="2025" sheetId="8" r:id="rId4"/>
    <sheet name="2026" sheetId="10" r:id="rId5"/>
  </sheets>
  <definedNames>
    <definedName name="_xlnm.Print_Area" localSheetId="1">'2023'!$A$1:$H$46</definedName>
    <definedName name="_xlnm.Print_Area" localSheetId="2">'2024'!$A$1:$H$44</definedName>
    <definedName name="_xlnm.Print_Area" localSheetId="3">'2025'!$A$1:$H$44</definedName>
    <definedName name="_xlnm.Print_Area" localSheetId="4">'2026'!$A$1:$H$44</definedName>
    <definedName name="c_vlrPagoAcumulado" localSheetId="3">#REF!</definedName>
    <definedName name="c_vlrPagoAcumulado" localSheetId="4">#REF!</definedName>
    <definedName name="c_vlrPagoAcumul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0" l="1"/>
  <c r="F12" i="10" s="1"/>
  <c r="C12" i="10" l="1"/>
  <c r="D15" i="10" s="1"/>
  <c r="D18" i="10" l="1"/>
  <c r="D17" i="10"/>
  <c r="D16" i="10"/>
  <c r="G14" i="10"/>
  <c r="G16" i="10" s="1"/>
  <c r="D20" i="10" l="1"/>
  <c r="G19" i="10"/>
  <c r="G18" i="10"/>
  <c r="G17" i="10"/>
  <c r="G20" i="10" l="1"/>
  <c r="D8" i="8" l="1"/>
  <c r="C12" i="8" l="1"/>
  <c r="D15" i="8" s="1"/>
  <c r="D16" i="8" s="1"/>
  <c r="D17" i="8" l="1"/>
  <c r="G14" i="8"/>
  <c r="G16" i="8" s="1"/>
  <c r="G17" i="8" s="1"/>
  <c r="D18" i="8"/>
  <c r="F12" i="8"/>
  <c r="G19" i="8" l="1"/>
  <c r="G18" i="8"/>
  <c r="D20" i="8"/>
  <c r="G20" i="8" l="1"/>
  <c r="D8" i="5" l="1"/>
  <c r="F12" i="5" s="1"/>
  <c r="C12" i="5" l="1"/>
  <c r="D15" i="5" s="1"/>
  <c r="G14" i="5" l="1"/>
  <c r="G16" i="5" s="1"/>
  <c r="D18" i="5"/>
  <c r="D17" i="5"/>
  <c r="D16" i="5"/>
  <c r="D20" i="5" l="1"/>
  <c r="G19" i="5"/>
  <c r="G18" i="5"/>
  <c r="G17" i="5"/>
  <c r="G20" i="5" l="1"/>
  <c r="D8" i="3" l="1"/>
  <c r="F12" i="3" s="1"/>
  <c r="C12" i="3" l="1"/>
  <c r="D15" i="3" s="1"/>
  <c r="D8" i="2"/>
  <c r="F12" i="2" s="1"/>
  <c r="G14" i="3" l="1"/>
  <c r="G16" i="3" s="1"/>
  <c r="D17" i="3"/>
  <c r="D16" i="3"/>
  <c r="D18" i="3"/>
  <c r="C12" i="2"/>
  <c r="G19" i="3" l="1"/>
  <c r="G17" i="3"/>
  <c r="G18" i="3"/>
  <c r="D20" i="3"/>
  <c r="D15" i="2"/>
  <c r="G20" i="3" l="1"/>
  <c r="G14" i="2"/>
  <c r="G16" i="2" s="1"/>
  <c r="G19" i="2" s="1"/>
  <c r="D16" i="2"/>
  <c r="D17" i="2"/>
  <c r="D18" i="2"/>
  <c r="G17" i="2" l="1"/>
  <c r="G18" i="2"/>
  <c r="D20" i="2"/>
  <c r="G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DAYANA   TORRENEGRA FONTALVO</author>
  </authors>
  <commentList>
    <comment ref="D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 este campo se debe digitar el numero de meses que presto el servicio. Ejemplo:
Duracion en meses: 2 
(Sep-Oct)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DAYANA   TORRENEGRA FONTALVO</author>
  </authors>
  <commentList>
    <comment ref="D7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 este campo se debe digitar el numero de meses que presto el servicio. Ejemplo:
Duracion en meses: 2 
(Sep-Oct)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DAYANA   TORRENEGRA FONTALVO</author>
  </authors>
  <commentList>
    <comment ref="D7" authorId="0" shapeId="0" xr:uid="{736201F1-05D7-4D2B-9860-81F3C69CF483}">
      <text>
        <r>
          <rPr>
            <sz val="9"/>
            <color indexed="81"/>
            <rFont val="Tahoma"/>
            <family val="2"/>
          </rPr>
          <t xml:space="preserve">En este campo se debe digitar el numero de meses que presto el servicio. Ejemplo:
Duracion en meses: 2 
(Sep-Oct)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DAYANA   TORRENEGRA FONTALVO</author>
  </authors>
  <commentList>
    <comment ref="D7" authorId="0" shapeId="0" xr:uid="{E56CFEC8-B7D3-4B45-9BD8-F09105E6AC3A}">
      <text>
        <r>
          <rPr>
            <sz val="9"/>
            <color indexed="81"/>
            <rFont val="Tahoma"/>
            <family val="2"/>
          </rPr>
          <t xml:space="preserve">En este campo se debe digitar el numero de meses que presto el servicio. Ejemplo:
Duracion en meses: 2 
(Sep-Oct)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DAYANA   TORRENEGRA FONTALVO</author>
  </authors>
  <commentList>
    <comment ref="D7" authorId="0" shapeId="0" xr:uid="{DF09B24F-B0B0-4C8F-9B60-526DE550514F}">
      <text>
        <r>
          <rPr>
            <sz val="9"/>
            <color indexed="81"/>
            <rFont val="Tahoma"/>
            <family val="2"/>
          </rPr>
          <t xml:space="preserve">En este campo se debe digitar el numero de meses que presto el servicio. Ejemplo:
Duracion en meses: 2 
(Sep-Oct)
</t>
        </r>
      </text>
    </comment>
  </commentList>
</comments>
</file>

<file path=xl/sharedStrings.xml><?xml version="1.0" encoding="utf-8"?>
<sst xmlns="http://schemas.openxmlformats.org/spreadsheetml/2006/main" count="135" uniqueCount="26">
  <si>
    <t>INFORMACIÓN ADICIONAL DEL CONTRATO:</t>
  </si>
  <si>
    <t>FECHA DE INICIO</t>
  </si>
  <si>
    <t>FECHA FIN</t>
  </si>
  <si>
    <t>VALOR MENSUALIZADO DEL CONTRATO</t>
  </si>
  <si>
    <t>VALOR DEL CONTRATO/ORDEN DE SERVICIO</t>
  </si>
  <si>
    <t>DURACION DEL CONTRATO/ORDEN DE SERVICIO (MESES)</t>
  </si>
  <si>
    <t>Valor Mensualizado del contrato</t>
  </si>
  <si>
    <t>Total Aportes</t>
  </si>
  <si>
    <t>Ingreso Base de Cotización (IBC) 40%</t>
  </si>
  <si>
    <t>Total a Pagar</t>
  </si>
  <si>
    <t>Salud 12,5%</t>
  </si>
  <si>
    <t>Pension 16%</t>
  </si>
  <si>
    <t>Valor</t>
  </si>
  <si>
    <t>El Ingreso Base de Cotización (IBC) es el 40% de los ingresos mensuales que reciba el contratista, el IBC no podrá ser inferior a 1SMLV. Salario mínimo para el 2022: $1.000.000.</t>
  </si>
  <si>
    <t>Los contratistas que prestan servicios por días les corresponde asumir el pago de los aportes a salud y pensión por el tiempo efectivamente laborado dentro del mes calendario reportando la novedad de ingreso y de retiro dentro de cada uno los lapsos en los que ejecutó la labor para la cual se contrató. Visto que se trata de contratación con vigencia inferior a 30 días, no tendría lugar la afiliación al régimen de riesgos laborales, a menos que se trate de actividades de alto riesgo. Cuando el contrato de prestación de servicios tiene una vigencia superior a 1 mes, y el cotizante reporte la novedad de ingreso, el valor del IBC (Ingreso Base de Cotización) será proporcional a los días cotizados sin que este valor sea inferior a la proporción de un 1 SMLMV.</t>
  </si>
  <si>
    <t>Dias Cotizados</t>
  </si>
  <si>
    <t>IBC x Dias</t>
  </si>
  <si>
    <t>ARL 0,0522%</t>
  </si>
  <si>
    <t>ARL 0,522%</t>
  </si>
  <si>
    <t>PARAMETROS</t>
  </si>
  <si>
    <t>SMLVM</t>
  </si>
  <si>
    <t xml:space="preserve">IBC </t>
  </si>
  <si>
    <t>El Ingreso Base de Cotización (IBC) es el 40% de los ingresos mensuales que reciba el contratista, el IBC no podrá ser inferior a 1SMLV. Salario mínimo para el 2023: $1.160.000.</t>
  </si>
  <si>
    <t>El Ingreso Base de Cotización (IBC) es el 40% de los ingresos mensuales que reciba el contratista, el IBC no podrá ser inferior a 1SMLV. Salario mínimo para el 2024: $1.300.000</t>
  </si>
  <si>
    <t>El Ingreso Base de Cotización (IBC) es el 40% de los ingresos mensuales que reciba el contratista, el IBC no podrá ser inferior a 1SMLV. Salario mínimo para el 2025: $1.423.500</t>
  </si>
  <si>
    <t>El Ingreso Base de Cotización (IBC) es el 40% de los ingresos mensuales que reciba el contratista, el IBC no podrá ser inferior a 1SMLV. Salario mínimo para el 2026: $1.750,905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</si>
</sst>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.00"/>
    <numFmt numFmtId="165" formatCode="&quot;$&quot;\ #,##0"/>
    <numFmt numFmtId="166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9F3F9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42" fontId="0" fillId="0" borderId="0" xfId="2" applyFont="1" applyBorder="1"/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2" fillId="2" borderId="1" xfId="0" applyFont="1" applyFill="1" applyBorder="1"/>
    <xf numFmtId="165" fontId="0" fillId="0" borderId="1" xfId="0" quotePrefix="1" applyNumberForma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horizontal="center"/>
    </xf>
    <xf numFmtId="165" fontId="1" fillId="2" borderId="1" xfId="2" applyNumberFormat="1" applyFont="1" applyFill="1" applyBorder="1" applyAlignment="1">
      <alignment horizontal="center"/>
    </xf>
    <xf numFmtId="165" fontId="2" fillId="2" borderId="1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4" fontId="0" fillId="0" borderId="0" xfId="1" applyFont="1" applyAlignment="1">
      <alignment vertical="center" wrapText="1"/>
    </xf>
    <xf numFmtId="44" fontId="0" fillId="0" borderId="0" xfId="1" applyFont="1"/>
    <xf numFmtId="10" fontId="6" fillId="0" borderId="0" xfId="0" applyNumberFormat="1" applyFont="1"/>
    <xf numFmtId="9" fontId="6" fillId="0" borderId="0" xfId="0" applyNumberFormat="1" applyFont="1"/>
    <xf numFmtId="10" fontId="0" fillId="0" borderId="0" xfId="1" applyNumberFormat="1" applyFont="1"/>
    <xf numFmtId="0" fontId="2" fillId="0" borderId="1" xfId="0" applyFont="1" applyBorder="1"/>
    <xf numFmtId="9" fontId="0" fillId="0" borderId="1" xfId="0" applyNumberFormat="1" applyBorder="1" applyAlignment="1">
      <alignment vertical="center" wrapText="1"/>
    </xf>
    <xf numFmtId="166" fontId="0" fillId="0" borderId="1" xfId="1" applyNumberFormat="1" applyFont="1" applyBorder="1" applyAlignment="1">
      <alignment vertical="center" wrapText="1"/>
    </xf>
    <xf numFmtId="164" fontId="0" fillId="0" borderId="0" xfId="0" applyNumberFormat="1"/>
    <xf numFmtId="164" fontId="0" fillId="3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2" fillId="3" borderId="1" xfId="2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0" fontId="2" fillId="4" borderId="1" xfId="0" applyFont="1" applyFill="1" applyBorder="1"/>
    <xf numFmtId="165" fontId="1" fillId="4" borderId="1" xfId="2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2" fillId="4" borderId="1" xfId="2" applyNumberFormat="1" applyFont="1" applyFill="1" applyBorder="1" applyAlignment="1">
      <alignment horizontal="center"/>
    </xf>
    <xf numFmtId="164" fontId="0" fillId="5" borderId="1" xfId="1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65" fontId="1" fillId="5" borderId="1" xfId="2" applyNumberFormat="1" applyFont="1" applyFill="1" applyBorder="1" applyAlignment="1">
      <alignment horizontal="center"/>
    </xf>
    <xf numFmtId="165" fontId="2" fillId="5" borderId="1" xfId="2" applyNumberFormat="1" applyFon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0" fontId="0" fillId="0" borderId="0" xfId="0" applyNumberFormat="1"/>
    <xf numFmtId="164" fontId="0" fillId="6" borderId="1" xfId="1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165" fontId="1" fillId="6" borderId="1" xfId="2" applyNumberFormat="1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5" fontId="2" fillId="6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B9F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/>
  </sheetPr>
  <dimension ref="A3:K43"/>
  <sheetViews>
    <sheetView showGridLines="0" topLeftCell="B1" workbookViewId="0">
      <selection activeCell="D4" sqref="D4"/>
    </sheetView>
  </sheetViews>
  <sheetFormatPr baseColWidth="10" defaultRowHeight="15" x14ac:dyDescent="0.25"/>
  <cols>
    <col min="1" max="1" width="7.140625" hidden="1" customWidth="1"/>
    <col min="3" max="3" width="36.7109375" customWidth="1"/>
    <col min="4" max="4" width="13.85546875" customWidth="1"/>
    <col min="6" max="6" width="33.7109375" bestFit="1" customWidth="1"/>
    <col min="7" max="7" width="14.42578125" customWidth="1"/>
    <col min="9" max="9" width="14" style="17" bestFit="1" customWidth="1"/>
    <col min="11" max="11" width="14.85546875" customWidth="1"/>
  </cols>
  <sheetData>
    <row r="3" spans="1:9" ht="15" customHeight="1" x14ac:dyDescent="0.25">
      <c r="C3" s="54" t="s">
        <v>0</v>
      </c>
      <c r="D3" s="54"/>
      <c r="F3" s="54" t="s">
        <v>19</v>
      </c>
      <c r="G3" s="54"/>
      <c r="H3" s="13"/>
      <c r="I3" s="16"/>
    </row>
    <row r="4" spans="1:9" x14ac:dyDescent="0.25">
      <c r="C4" s="12" t="s">
        <v>4</v>
      </c>
      <c r="D4" s="8">
        <v>38309068</v>
      </c>
      <c r="F4" s="21" t="s">
        <v>20</v>
      </c>
      <c r="G4" s="23">
        <v>1000000</v>
      </c>
      <c r="H4" s="13"/>
      <c r="I4" s="16"/>
    </row>
    <row r="5" spans="1:9" x14ac:dyDescent="0.25">
      <c r="C5" s="12" t="s">
        <v>1</v>
      </c>
      <c r="D5" s="3">
        <v>44827</v>
      </c>
      <c r="F5" s="21" t="s">
        <v>21</v>
      </c>
      <c r="G5" s="22">
        <v>0.4</v>
      </c>
      <c r="H5" s="13"/>
      <c r="I5" s="16"/>
    </row>
    <row r="6" spans="1:9" x14ac:dyDescent="0.25">
      <c r="C6" s="12" t="s">
        <v>2</v>
      </c>
      <c r="D6" s="3">
        <v>44910</v>
      </c>
      <c r="F6" s="13"/>
      <c r="G6" s="13"/>
      <c r="H6" s="13"/>
      <c r="I6" s="16"/>
    </row>
    <row r="7" spans="1:9" ht="25.5" x14ac:dyDescent="0.25">
      <c r="C7" s="12" t="s">
        <v>5</v>
      </c>
      <c r="D7" s="1">
        <v>1</v>
      </c>
      <c r="F7" s="13"/>
      <c r="G7" s="13"/>
      <c r="H7" s="13"/>
      <c r="I7" s="16"/>
    </row>
    <row r="8" spans="1:9" x14ac:dyDescent="0.25">
      <c r="C8" s="12" t="s">
        <v>3</v>
      </c>
      <c r="D8" s="8">
        <f>+D4/D7</f>
        <v>38309068</v>
      </c>
      <c r="F8" s="13"/>
      <c r="G8" s="13"/>
      <c r="H8" s="13"/>
      <c r="I8" s="16"/>
    </row>
    <row r="9" spans="1:9" x14ac:dyDescent="0.25">
      <c r="D9" s="2"/>
      <c r="F9" s="13"/>
      <c r="G9" s="13"/>
      <c r="H9" s="13"/>
      <c r="I9" s="16"/>
    </row>
    <row r="10" spans="1:9" x14ac:dyDescent="0.25">
      <c r="F10" s="13"/>
      <c r="G10" s="13"/>
      <c r="H10" s="13"/>
      <c r="I10" s="16"/>
    </row>
    <row r="11" spans="1:9" x14ac:dyDescent="0.25">
      <c r="C11" s="5" t="s">
        <v>6</v>
      </c>
      <c r="F11" s="5" t="s">
        <v>6</v>
      </c>
      <c r="H11" s="13"/>
      <c r="I11" s="16"/>
    </row>
    <row r="12" spans="1:9" x14ac:dyDescent="0.25">
      <c r="C12" s="6">
        <f>+D8</f>
        <v>38309068</v>
      </c>
      <c r="F12" s="6">
        <f>+D8</f>
        <v>38309068</v>
      </c>
      <c r="H12" s="13"/>
      <c r="I12" s="16"/>
    </row>
    <row r="13" spans="1:9" x14ac:dyDescent="0.25">
      <c r="H13" s="13"/>
      <c r="I13" s="16"/>
    </row>
    <row r="14" spans="1:9" x14ac:dyDescent="0.25">
      <c r="C14" s="7" t="s">
        <v>7</v>
      </c>
      <c r="D14" s="9" t="s">
        <v>12</v>
      </c>
      <c r="F14" s="7" t="s">
        <v>8</v>
      </c>
      <c r="G14" s="15">
        <f>D15</f>
        <v>15323627.200000001</v>
      </c>
      <c r="H14" s="13"/>
      <c r="I14" s="16"/>
    </row>
    <row r="15" spans="1:9" x14ac:dyDescent="0.25">
      <c r="C15" s="7" t="s">
        <v>8</v>
      </c>
      <c r="D15" s="10">
        <f>IF(C12*G5&gt;=G4,C12*G5,G4)</f>
        <v>15323627.200000001</v>
      </c>
      <c r="F15" s="7" t="s">
        <v>15</v>
      </c>
      <c r="G15" s="14">
        <v>15</v>
      </c>
      <c r="H15" s="13"/>
      <c r="I15" s="16"/>
    </row>
    <row r="16" spans="1:9" x14ac:dyDescent="0.25">
      <c r="A16" s="18">
        <v>0.125</v>
      </c>
      <c r="C16" s="4" t="s">
        <v>10</v>
      </c>
      <c r="D16" s="8">
        <f>$D$15*A16</f>
        <v>1915453.4000000001</v>
      </c>
      <c r="F16" s="7" t="s">
        <v>16</v>
      </c>
      <c r="G16" s="10">
        <f>(G14/30)*G15</f>
        <v>7661813.6000000006</v>
      </c>
      <c r="H16" s="13"/>
      <c r="I16" s="16"/>
    </row>
    <row r="17" spans="1:11" x14ac:dyDescent="0.25">
      <c r="A17" s="19">
        <v>0.16</v>
      </c>
      <c r="C17" s="4" t="s">
        <v>11</v>
      </c>
      <c r="D17" s="8">
        <f t="shared" ref="D17:D18" si="0">$D$15*A17</f>
        <v>2451780.3520000004</v>
      </c>
      <c r="F17" s="4" t="s">
        <v>10</v>
      </c>
      <c r="G17" s="8">
        <f>(G16*0.125)</f>
        <v>957726.70000000007</v>
      </c>
      <c r="H17" s="13"/>
      <c r="I17" s="16"/>
    </row>
    <row r="18" spans="1:11" x14ac:dyDescent="0.25">
      <c r="A18" s="18">
        <v>5.2199999999999998E-3</v>
      </c>
      <c r="C18" s="4" t="s">
        <v>18</v>
      </c>
      <c r="D18" s="8">
        <f t="shared" si="0"/>
        <v>79989.333983999997</v>
      </c>
      <c r="F18" s="4" t="s">
        <v>11</v>
      </c>
      <c r="G18" s="8">
        <f>(G16*0.16)</f>
        <v>1225890.1760000002</v>
      </c>
      <c r="H18" s="13"/>
      <c r="I18" s="16"/>
      <c r="K18" s="24"/>
    </row>
    <row r="19" spans="1:11" x14ac:dyDescent="0.25">
      <c r="C19" s="4"/>
      <c r="D19" s="8"/>
      <c r="F19" s="4" t="s">
        <v>17</v>
      </c>
      <c r="G19" s="8">
        <f>(G16*0.00522)</f>
        <v>39994.666991999999</v>
      </c>
      <c r="H19" s="13"/>
      <c r="I19" s="16"/>
    </row>
    <row r="20" spans="1:11" x14ac:dyDescent="0.25">
      <c r="C20" s="7" t="s">
        <v>9</v>
      </c>
      <c r="D20" s="11">
        <f>SUM(D16:D19)</f>
        <v>4447223.085984</v>
      </c>
      <c r="F20" s="7" t="s">
        <v>9</v>
      </c>
      <c r="G20" s="11">
        <f>SUM(G17:G19)</f>
        <v>2223611.542992</v>
      </c>
      <c r="H20" s="13"/>
      <c r="I20" s="16"/>
    </row>
    <row r="22" spans="1:11" ht="15" customHeight="1" x14ac:dyDescent="0.25">
      <c r="C22" s="55" t="s">
        <v>13</v>
      </c>
      <c r="D22" s="55"/>
    </row>
    <row r="23" spans="1:11" x14ac:dyDescent="0.25">
      <c r="C23" s="55"/>
      <c r="D23" s="55"/>
      <c r="I23" s="20"/>
    </row>
    <row r="24" spans="1:11" x14ac:dyDescent="0.25">
      <c r="C24" s="55"/>
      <c r="D24" s="55"/>
    </row>
    <row r="25" spans="1:11" x14ac:dyDescent="0.25">
      <c r="C25" s="55"/>
      <c r="D25" s="55"/>
    </row>
    <row r="27" spans="1:11" ht="15" customHeight="1" x14ac:dyDescent="0.25">
      <c r="C27" s="55" t="s">
        <v>14</v>
      </c>
      <c r="D27" s="55"/>
      <c r="E27" s="13"/>
      <c r="F27" s="13"/>
    </row>
    <row r="28" spans="1:11" x14ac:dyDescent="0.25">
      <c r="C28" s="55"/>
      <c r="D28" s="55"/>
      <c r="E28" s="13"/>
      <c r="F28" s="13"/>
    </row>
    <row r="29" spans="1:11" x14ac:dyDescent="0.25">
      <c r="C29" s="55"/>
      <c r="D29" s="55"/>
      <c r="E29" s="13"/>
      <c r="F29" s="13"/>
    </row>
    <row r="30" spans="1:11" x14ac:dyDescent="0.25">
      <c r="C30" s="55"/>
      <c r="D30" s="55"/>
      <c r="E30" s="13"/>
      <c r="F30" s="13"/>
    </row>
    <row r="31" spans="1:11" x14ac:dyDescent="0.25">
      <c r="C31" s="55"/>
      <c r="D31" s="55"/>
      <c r="E31" s="13"/>
      <c r="F31" s="13"/>
    </row>
    <row r="32" spans="1:11" x14ac:dyDescent="0.25">
      <c r="C32" s="55"/>
      <c r="D32" s="55"/>
      <c r="E32" s="13"/>
      <c r="F32" s="13"/>
    </row>
    <row r="33" spans="3:6" x14ac:dyDescent="0.25">
      <c r="C33" s="55"/>
      <c r="D33" s="55"/>
      <c r="E33" s="13"/>
      <c r="F33" s="13"/>
    </row>
    <row r="34" spans="3:6" x14ac:dyDescent="0.25">
      <c r="C34" s="55"/>
      <c r="D34" s="55"/>
      <c r="E34" s="13"/>
      <c r="F34" s="13"/>
    </row>
    <row r="35" spans="3:6" x14ac:dyDescent="0.25">
      <c r="C35" s="55"/>
      <c r="D35" s="55"/>
      <c r="E35" s="13"/>
      <c r="F35" s="13"/>
    </row>
    <row r="36" spans="3:6" x14ac:dyDescent="0.25">
      <c r="C36" s="55"/>
      <c r="D36" s="55"/>
      <c r="E36" s="13"/>
      <c r="F36" s="13"/>
    </row>
    <row r="37" spans="3:6" x14ac:dyDescent="0.25">
      <c r="C37" s="55"/>
      <c r="D37" s="55"/>
      <c r="E37" s="13"/>
      <c r="F37" s="13"/>
    </row>
    <row r="38" spans="3:6" x14ac:dyDescent="0.25">
      <c r="C38" s="55"/>
      <c r="D38" s="55"/>
      <c r="E38" s="13"/>
      <c r="F38" s="13"/>
    </row>
    <row r="39" spans="3:6" x14ac:dyDescent="0.25">
      <c r="C39" s="55"/>
      <c r="D39" s="55"/>
      <c r="E39" s="13"/>
      <c r="F39" s="13"/>
    </row>
    <row r="40" spans="3:6" x14ac:dyDescent="0.25">
      <c r="C40" s="55"/>
      <c r="D40" s="55"/>
      <c r="E40" s="13"/>
      <c r="F40" s="13"/>
    </row>
    <row r="41" spans="3:6" x14ac:dyDescent="0.25">
      <c r="C41" s="55"/>
      <c r="D41" s="55"/>
      <c r="E41" s="13"/>
      <c r="F41" s="13"/>
    </row>
    <row r="42" spans="3:6" x14ac:dyDescent="0.25">
      <c r="C42" s="55"/>
      <c r="D42" s="55"/>
      <c r="E42" s="13"/>
      <c r="F42" s="13"/>
    </row>
    <row r="43" spans="3:6" x14ac:dyDescent="0.25">
      <c r="C43" s="55"/>
      <c r="D43" s="55"/>
      <c r="E43" s="13"/>
      <c r="F43" s="13"/>
    </row>
  </sheetData>
  <sheetProtection algorithmName="SHA-512" hashValue="zZE5sKWV4kZL5SFt2y1XeMMC5PyPJ0mv3xnjbAx/EIP9oEOev1r0+HJ+6LJMEStNrn+fWu19HHwKNJ7dVYoRIw==" saltValue="7CIwMvtRAqoU3w7hHszEgQ==" spinCount="100000" sheet="1" objects="1" scenarios="1" formatColumns="0" deleteColumns="0"/>
  <protectedRanges>
    <protectedRange sqref="G15 D4:D7" name="Rango2"/>
  </protectedRanges>
  <mergeCells count="4">
    <mergeCell ref="C3:D3"/>
    <mergeCell ref="C22:D25"/>
    <mergeCell ref="C27:D43"/>
    <mergeCell ref="F3:G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/>
  </sheetPr>
  <dimension ref="A3:K43"/>
  <sheetViews>
    <sheetView showGridLines="0" topLeftCell="B1" zoomScaleNormal="100" zoomScaleSheetLayoutView="98" workbookViewId="0">
      <selection activeCell="G16" sqref="G16"/>
    </sheetView>
  </sheetViews>
  <sheetFormatPr baseColWidth="10" defaultRowHeight="15" x14ac:dyDescent="0.25"/>
  <cols>
    <col min="1" max="1" width="7.140625" hidden="1" customWidth="1"/>
    <col min="3" max="3" width="36.7109375" customWidth="1"/>
    <col min="4" max="4" width="13.85546875" customWidth="1"/>
    <col min="6" max="6" width="33.7109375" bestFit="1" customWidth="1"/>
    <col min="7" max="7" width="14.42578125" customWidth="1"/>
    <col min="9" max="9" width="14" style="17" bestFit="1" customWidth="1"/>
    <col min="11" max="11" width="14.85546875" customWidth="1"/>
  </cols>
  <sheetData>
    <row r="3" spans="1:9" ht="15" customHeight="1" x14ac:dyDescent="0.25">
      <c r="C3" s="56" t="s">
        <v>0</v>
      </c>
      <c r="D3" s="56"/>
      <c r="F3" s="56" t="s">
        <v>19</v>
      </c>
      <c r="G3" s="56"/>
      <c r="H3" s="13"/>
      <c r="I3" s="16"/>
    </row>
    <row r="4" spans="1:9" x14ac:dyDescent="0.25">
      <c r="C4" s="12" t="s">
        <v>4</v>
      </c>
      <c r="D4" s="8">
        <v>2384420</v>
      </c>
      <c r="F4" s="21" t="s">
        <v>20</v>
      </c>
      <c r="G4" s="23">
        <v>1160000</v>
      </c>
      <c r="H4" s="13"/>
      <c r="I4" s="16"/>
    </row>
    <row r="5" spans="1:9" x14ac:dyDescent="0.25">
      <c r="C5" s="12" t="s">
        <v>1</v>
      </c>
      <c r="D5" s="3">
        <v>45261</v>
      </c>
      <c r="F5" s="21" t="s">
        <v>21</v>
      </c>
      <c r="G5" s="22">
        <v>0.4</v>
      </c>
      <c r="H5" s="13"/>
      <c r="I5" s="16"/>
    </row>
    <row r="6" spans="1:9" x14ac:dyDescent="0.25">
      <c r="C6" s="12" t="s">
        <v>2</v>
      </c>
      <c r="D6" s="3">
        <v>45291</v>
      </c>
      <c r="F6" s="13"/>
      <c r="G6" s="13"/>
      <c r="H6" s="13"/>
      <c r="I6" s="16"/>
    </row>
    <row r="7" spans="1:9" ht="25.5" x14ac:dyDescent="0.25">
      <c r="C7" s="12" t="s">
        <v>5</v>
      </c>
      <c r="D7" s="1">
        <v>1</v>
      </c>
      <c r="F7" s="13"/>
      <c r="G7" s="13"/>
      <c r="H7" s="13"/>
      <c r="I7" s="16"/>
    </row>
    <row r="8" spans="1:9" x14ac:dyDescent="0.25">
      <c r="C8" s="12" t="s">
        <v>3</v>
      </c>
      <c r="D8" s="8">
        <f>+D4/D7</f>
        <v>2384420</v>
      </c>
      <c r="F8" s="13"/>
      <c r="G8" s="13"/>
      <c r="H8" s="13"/>
      <c r="I8" s="16"/>
    </row>
    <row r="9" spans="1:9" x14ac:dyDescent="0.25">
      <c r="D9" s="2"/>
      <c r="F9" s="13"/>
      <c r="G9" s="13"/>
      <c r="H9" s="13"/>
      <c r="I9" s="16"/>
    </row>
    <row r="10" spans="1:9" x14ac:dyDescent="0.25">
      <c r="F10" s="13"/>
      <c r="G10" s="13"/>
      <c r="H10" s="13"/>
      <c r="I10" s="16"/>
    </row>
    <row r="11" spans="1:9" x14ac:dyDescent="0.25">
      <c r="C11" s="5" t="s">
        <v>6</v>
      </c>
      <c r="F11" s="5" t="s">
        <v>6</v>
      </c>
      <c r="H11" s="13"/>
      <c r="I11" s="16"/>
    </row>
    <row r="12" spans="1:9" x14ac:dyDescent="0.25">
      <c r="C12" s="25">
        <f>+D8</f>
        <v>2384420</v>
      </c>
      <c r="F12" s="25">
        <f>+D8</f>
        <v>2384420</v>
      </c>
      <c r="H12" s="13"/>
      <c r="I12" s="16"/>
    </row>
    <row r="13" spans="1:9" x14ac:dyDescent="0.25">
      <c r="H13" s="13"/>
      <c r="I13" s="16"/>
    </row>
    <row r="14" spans="1:9" x14ac:dyDescent="0.25">
      <c r="C14" s="26" t="s">
        <v>7</v>
      </c>
      <c r="D14" s="27" t="s">
        <v>12</v>
      </c>
      <c r="F14" s="26" t="s">
        <v>8</v>
      </c>
      <c r="G14" s="29">
        <f>D15</f>
        <v>1160000</v>
      </c>
      <c r="H14" s="13"/>
      <c r="I14" s="16"/>
    </row>
    <row r="15" spans="1:9" x14ac:dyDescent="0.25">
      <c r="C15" s="26" t="s">
        <v>8</v>
      </c>
      <c r="D15" s="28">
        <f>IF(C12*G5&gt;=G4,C12*G5,G4)</f>
        <v>1160000</v>
      </c>
      <c r="F15" s="26" t="s">
        <v>15</v>
      </c>
      <c r="G15" s="30">
        <v>3</v>
      </c>
      <c r="H15" s="13"/>
      <c r="I15" s="16"/>
    </row>
    <row r="16" spans="1:9" x14ac:dyDescent="0.25">
      <c r="A16" s="18">
        <v>0.125</v>
      </c>
      <c r="C16" s="4" t="s">
        <v>10</v>
      </c>
      <c r="D16" s="8">
        <f>$D$15*A16</f>
        <v>145000</v>
      </c>
      <c r="F16" s="26" t="s">
        <v>16</v>
      </c>
      <c r="G16" s="28">
        <f>(G14/30)*G15</f>
        <v>116000</v>
      </c>
      <c r="H16" s="13"/>
      <c r="I16" s="16"/>
    </row>
    <row r="17" spans="1:11" x14ac:dyDescent="0.25">
      <c r="A17" s="19">
        <v>0.16</v>
      </c>
      <c r="C17" s="4" t="s">
        <v>11</v>
      </c>
      <c r="D17" s="8">
        <f t="shared" ref="D17:D18" si="0">$D$15*A17</f>
        <v>185600</v>
      </c>
      <c r="F17" s="4" t="s">
        <v>10</v>
      </c>
      <c r="G17" s="8">
        <f>(G16*0.125)</f>
        <v>14500</v>
      </c>
      <c r="H17" s="13"/>
      <c r="I17" s="16"/>
    </row>
    <row r="18" spans="1:11" x14ac:dyDescent="0.25">
      <c r="A18" s="18">
        <v>5.2199999999999998E-3</v>
      </c>
      <c r="C18" s="4" t="s">
        <v>18</v>
      </c>
      <c r="D18" s="8">
        <f t="shared" si="0"/>
        <v>6055.2</v>
      </c>
      <c r="F18" s="4" t="s">
        <v>11</v>
      </c>
      <c r="G18" s="8">
        <f>(G16*0.16)</f>
        <v>18560</v>
      </c>
      <c r="H18" s="13"/>
      <c r="I18" s="16"/>
      <c r="K18" s="24"/>
    </row>
    <row r="19" spans="1:11" x14ac:dyDescent="0.25">
      <c r="C19" s="4"/>
      <c r="D19" s="8"/>
      <c r="F19" s="4" t="s">
        <v>17</v>
      </c>
      <c r="G19" s="8">
        <f>(G16*0.00522)</f>
        <v>605.52</v>
      </c>
      <c r="H19" s="13"/>
      <c r="I19" s="16"/>
    </row>
    <row r="20" spans="1:11" x14ac:dyDescent="0.25">
      <c r="C20" s="26" t="s">
        <v>9</v>
      </c>
      <c r="D20" s="31">
        <f>SUM(D16:D19)</f>
        <v>336655.2</v>
      </c>
      <c r="F20" s="26" t="s">
        <v>9</v>
      </c>
      <c r="G20" s="31">
        <f>SUM(G17:G19)</f>
        <v>33665.519999999997</v>
      </c>
      <c r="H20" s="13"/>
      <c r="I20" s="16"/>
    </row>
    <row r="22" spans="1:11" ht="15" customHeight="1" x14ac:dyDescent="0.25">
      <c r="C22" s="55" t="s">
        <v>22</v>
      </c>
      <c r="D22" s="55"/>
    </row>
    <row r="23" spans="1:11" x14ac:dyDescent="0.25">
      <c r="C23" s="55"/>
      <c r="D23" s="55"/>
      <c r="I23" s="20"/>
    </row>
    <row r="24" spans="1:11" x14ac:dyDescent="0.25">
      <c r="C24" s="55"/>
      <c r="D24" s="55"/>
    </row>
    <row r="25" spans="1:11" x14ac:dyDescent="0.25">
      <c r="C25" s="55"/>
      <c r="D25" s="55"/>
    </row>
    <row r="27" spans="1:11" ht="15" customHeight="1" x14ac:dyDescent="0.25">
      <c r="C27" s="55" t="s">
        <v>14</v>
      </c>
      <c r="D27" s="55"/>
      <c r="E27" s="13"/>
      <c r="F27" s="13"/>
    </row>
    <row r="28" spans="1:11" x14ac:dyDescent="0.25">
      <c r="C28" s="55"/>
      <c r="D28" s="55"/>
      <c r="E28" s="13"/>
      <c r="F28" s="13"/>
    </row>
    <row r="29" spans="1:11" x14ac:dyDescent="0.25">
      <c r="C29" s="55"/>
      <c r="D29" s="55"/>
      <c r="E29" s="13"/>
      <c r="F29" s="13"/>
    </row>
    <row r="30" spans="1:11" x14ac:dyDescent="0.25">
      <c r="C30" s="55"/>
      <c r="D30" s="55"/>
      <c r="E30" s="13"/>
      <c r="F30" s="13"/>
    </row>
    <row r="31" spans="1:11" x14ac:dyDescent="0.25">
      <c r="C31" s="55"/>
      <c r="D31" s="55"/>
      <c r="E31" s="13"/>
      <c r="F31" s="13"/>
    </row>
    <row r="32" spans="1:11" x14ac:dyDescent="0.25">
      <c r="C32" s="55"/>
      <c r="D32" s="55"/>
      <c r="E32" s="13"/>
      <c r="F32" s="13"/>
    </row>
    <row r="33" spans="3:6" x14ac:dyDescent="0.25">
      <c r="C33" s="55"/>
      <c r="D33" s="55"/>
      <c r="E33" s="13"/>
      <c r="F33" s="13"/>
    </row>
    <row r="34" spans="3:6" x14ac:dyDescent="0.25">
      <c r="C34" s="55"/>
      <c r="D34" s="55"/>
      <c r="E34" s="13"/>
      <c r="F34" s="13"/>
    </row>
    <row r="35" spans="3:6" x14ac:dyDescent="0.25">
      <c r="C35" s="55"/>
      <c r="D35" s="55"/>
      <c r="E35" s="13"/>
      <c r="F35" s="13"/>
    </row>
    <row r="36" spans="3:6" x14ac:dyDescent="0.25">
      <c r="C36" s="55"/>
      <c r="D36" s="55"/>
      <c r="E36" s="13"/>
      <c r="F36" s="13"/>
    </row>
    <row r="37" spans="3:6" x14ac:dyDescent="0.25">
      <c r="C37" s="55"/>
      <c r="D37" s="55"/>
      <c r="E37" s="13"/>
      <c r="F37" s="13"/>
    </row>
    <row r="38" spans="3:6" x14ac:dyDescent="0.25">
      <c r="C38" s="55"/>
      <c r="D38" s="55"/>
      <c r="E38" s="13"/>
      <c r="F38" s="13"/>
    </row>
    <row r="39" spans="3:6" x14ac:dyDescent="0.25">
      <c r="C39" s="55"/>
      <c r="D39" s="55"/>
      <c r="E39" s="13"/>
      <c r="F39" s="13"/>
    </row>
    <row r="40" spans="3:6" x14ac:dyDescent="0.25">
      <c r="C40" s="55"/>
      <c r="D40" s="55"/>
      <c r="E40" s="13"/>
      <c r="F40" s="13"/>
    </row>
    <row r="41" spans="3:6" x14ac:dyDescent="0.25">
      <c r="C41" s="55"/>
      <c r="D41" s="55"/>
      <c r="E41" s="13"/>
      <c r="F41" s="13"/>
    </row>
    <row r="42" spans="3:6" x14ac:dyDescent="0.25">
      <c r="C42" s="55"/>
      <c r="D42" s="55"/>
      <c r="E42" s="13"/>
      <c r="F42" s="13"/>
    </row>
    <row r="43" spans="3:6" x14ac:dyDescent="0.25">
      <c r="C43" s="55"/>
      <c r="D43" s="55"/>
      <c r="E43" s="13"/>
      <c r="F43" s="13"/>
    </row>
  </sheetData>
  <sheetProtection sheet="1" objects="1" scenarios="1"/>
  <protectedRanges>
    <protectedRange sqref="G15 D4:D7" name="Rango2"/>
  </protectedRanges>
  <mergeCells count="4">
    <mergeCell ref="C3:D3"/>
    <mergeCell ref="F3:G3"/>
    <mergeCell ref="C22:D25"/>
    <mergeCell ref="C27:D43"/>
  </mergeCells>
  <pageMargins left="0.7" right="0.7" top="0.75" bottom="0.75" header="0.3" footer="0.3"/>
  <pageSetup scale="61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7BFE-D1C0-41A6-9BE9-EFD01ADC0E4A}">
  <sheetPr codeName="Hoja3">
    <tabColor theme="9"/>
  </sheetPr>
  <dimension ref="A3:K43"/>
  <sheetViews>
    <sheetView showGridLines="0" topLeftCell="B1" zoomScale="86" zoomScaleNormal="86" workbookViewId="0">
      <selection activeCell="G28" sqref="G28"/>
    </sheetView>
  </sheetViews>
  <sheetFormatPr baseColWidth="10" defaultRowHeight="15" x14ac:dyDescent="0.25"/>
  <cols>
    <col min="1" max="1" width="7.140625" hidden="1" customWidth="1"/>
    <col min="3" max="3" width="36.7109375" customWidth="1"/>
    <col min="4" max="4" width="13.85546875" customWidth="1"/>
    <col min="6" max="6" width="33.7109375" bestFit="1" customWidth="1"/>
    <col min="7" max="7" width="14.42578125" customWidth="1"/>
    <col min="9" max="9" width="14" style="17" bestFit="1" customWidth="1"/>
    <col min="11" max="11" width="14.85546875" customWidth="1"/>
  </cols>
  <sheetData>
    <row r="3" spans="1:9" ht="15" customHeight="1" x14ac:dyDescent="0.25">
      <c r="C3" s="57" t="s">
        <v>0</v>
      </c>
      <c r="D3" s="57"/>
      <c r="F3" s="57" t="s">
        <v>19</v>
      </c>
      <c r="G3" s="57"/>
      <c r="H3" s="13"/>
      <c r="I3" s="16"/>
    </row>
    <row r="4" spans="1:9" x14ac:dyDescent="0.25">
      <c r="C4" s="12" t="s">
        <v>4</v>
      </c>
      <c r="D4" s="8">
        <v>3125000</v>
      </c>
      <c r="F4" s="21" t="s">
        <v>20</v>
      </c>
      <c r="G4" s="23">
        <v>1300000</v>
      </c>
      <c r="H4" s="13"/>
      <c r="I4" s="16"/>
    </row>
    <row r="5" spans="1:9" x14ac:dyDescent="0.25">
      <c r="C5" s="12" t="s">
        <v>1</v>
      </c>
      <c r="D5" s="3">
        <v>45485</v>
      </c>
      <c r="F5" s="21" t="s">
        <v>21</v>
      </c>
      <c r="G5" s="22">
        <v>0.4</v>
      </c>
      <c r="H5" s="13"/>
      <c r="I5" s="16"/>
    </row>
    <row r="6" spans="1:9" x14ac:dyDescent="0.25">
      <c r="C6" s="12" t="s">
        <v>2</v>
      </c>
      <c r="D6" s="3">
        <v>45514</v>
      </c>
      <c r="F6" s="13"/>
      <c r="G6" s="13"/>
      <c r="H6" s="13"/>
      <c r="I6" s="16"/>
    </row>
    <row r="7" spans="1:9" ht="25.5" x14ac:dyDescent="0.25">
      <c r="C7" s="12" t="s">
        <v>5</v>
      </c>
      <c r="D7" s="1">
        <v>1</v>
      </c>
      <c r="F7" s="13"/>
      <c r="G7" s="13"/>
      <c r="H7" s="13"/>
      <c r="I7" s="16"/>
    </row>
    <row r="8" spans="1:9" x14ac:dyDescent="0.25">
      <c r="C8" s="12" t="s">
        <v>3</v>
      </c>
      <c r="D8" s="8">
        <f>+D4/D7</f>
        <v>3125000</v>
      </c>
      <c r="F8" s="13"/>
      <c r="G8" s="13"/>
      <c r="H8" s="13"/>
      <c r="I8" s="16"/>
    </row>
    <row r="9" spans="1:9" x14ac:dyDescent="0.25">
      <c r="D9" s="2"/>
      <c r="F9" s="13"/>
      <c r="G9" s="13"/>
      <c r="H9" s="13"/>
      <c r="I9" s="16"/>
    </row>
    <row r="10" spans="1:9" x14ac:dyDescent="0.25">
      <c r="F10" s="13"/>
      <c r="G10" s="13"/>
      <c r="H10" s="13"/>
      <c r="I10" s="16"/>
    </row>
    <row r="11" spans="1:9" x14ac:dyDescent="0.25">
      <c r="C11" s="5" t="s">
        <v>6</v>
      </c>
      <c r="F11" s="5" t="s">
        <v>6</v>
      </c>
      <c r="H11" s="13"/>
      <c r="I11" s="16"/>
    </row>
    <row r="12" spans="1:9" x14ac:dyDescent="0.25">
      <c r="C12" s="33">
        <f>+D8</f>
        <v>3125000</v>
      </c>
      <c r="F12" s="33">
        <f>+D8</f>
        <v>3125000</v>
      </c>
      <c r="H12" s="13"/>
      <c r="I12" s="16"/>
    </row>
    <row r="13" spans="1:9" x14ac:dyDescent="0.25">
      <c r="H13" s="13"/>
      <c r="I13" s="16"/>
    </row>
    <row r="14" spans="1:9" x14ac:dyDescent="0.25">
      <c r="C14" s="34" t="s">
        <v>7</v>
      </c>
      <c r="D14" s="32" t="s">
        <v>12</v>
      </c>
      <c r="F14" s="34" t="s">
        <v>8</v>
      </c>
      <c r="G14" s="36">
        <f>D15</f>
        <v>1300000</v>
      </c>
      <c r="H14" s="13"/>
      <c r="I14" s="16"/>
    </row>
    <row r="15" spans="1:9" x14ac:dyDescent="0.25">
      <c r="C15" s="34" t="s">
        <v>8</v>
      </c>
      <c r="D15" s="35">
        <f>IF(C12*G5&gt;=G4,C12*G5,G4)</f>
        <v>1300000</v>
      </c>
      <c r="F15" s="34" t="s">
        <v>15</v>
      </c>
      <c r="G15" s="37">
        <v>14</v>
      </c>
      <c r="H15" s="13"/>
      <c r="I15" s="16"/>
    </row>
    <row r="16" spans="1:9" x14ac:dyDescent="0.25">
      <c r="A16" s="18">
        <v>0.125</v>
      </c>
      <c r="C16" s="4" t="s">
        <v>10</v>
      </c>
      <c r="D16" s="8">
        <f>+D15*A16</f>
        <v>162500</v>
      </c>
      <c r="F16" s="34" t="s">
        <v>16</v>
      </c>
      <c r="G16" s="35">
        <f>(G14/30)*G15</f>
        <v>606666.66666666674</v>
      </c>
      <c r="H16" s="13"/>
      <c r="I16" s="16"/>
    </row>
    <row r="17" spans="1:11" x14ac:dyDescent="0.25">
      <c r="A17" s="19">
        <v>0.16</v>
      </c>
      <c r="C17" s="4" t="s">
        <v>11</v>
      </c>
      <c r="D17" s="8">
        <f>+D15*A17</f>
        <v>208000</v>
      </c>
      <c r="F17" s="4" t="s">
        <v>10</v>
      </c>
      <c r="G17" s="8">
        <f>+G16*A16</f>
        <v>75833.333333333343</v>
      </c>
      <c r="H17" s="13"/>
      <c r="I17" s="16"/>
    </row>
    <row r="18" spans="1:11" x14ac:dyDescent="0.25">
      <c r="A18" s="18">
        <v>5.2199999999999998E-3</v>
      </c>
      <c r="C18" s="4" t="s">
        <v>18</v>
      </c>
      <c r="D18" s="8">
        <f>+D15*A18</f>
        <v>6786</v>
      </c>
      <c r="F18" s="4" t="s">
        <v>11</v>
      </c>
      <c r="G18" s="8">
        <f>+G16*A17</f>
        <v>97066.666666666686</v>
      </c>
      <c r="H18" s="13"/>
      <c r="I18" s="16"/>
      <c r="K18" s="24"/>
    </row>
    <row r="19" spans="1:11" x14ac:dyDescent="0.25">
      <c r="C19" s="4"/>
      <c r="D19" s="8"/>
      <c r="F19" s="4" t="s">
        <v>17</v>
      </c>
      <c r="G19" s="8">
        <f>+G16*A18</f>
        <v>3166.8</v>
      </c>
      <c r="H19" s="13"/>
      <c r="I19" s="16"/>
    </row>
    <row r="20" spans="1:11" x14ac:dyDescent="0.25">
      <c r="C20" s="34" t="s">
        <v>9</v>
      </c>
      <c r="D20" s="38">
        <f>SUM(D16:D19)</f>
        <v>377286</v>
      </c>
      <c r="F20" s="34" t="s">
        <v>9</v>
      </c>
      <c r="G20" s="38">
        <f>SUM(G17:G19)</f>
        <v>176066.80000000002</v>
      </c>
      <c r="H20" s="13"/>
      <c r="I20" s="16"/>
    </row>
    <row r="22" spans="1:11" ht="15" customHeight="1" x14ac:dyDescent="0.25">
      <c r="C22" s="55" t="s">
        <v>23</v>
      </c>
      <c r="D22" s="55"/>
    </row>
    <row r="23" spans="1:11" x14ac:dyDescent="0.25">
      <c r="C23" s="55"/>
      <c r="D23" s="55"/>
      <c r="I23" s="20"/>
    </row>
    <row r="24" spans="1:11" x14ac:dyDescent="0.25">
      <c r="C24" s="55"/>
      <c r="D24" s="55"/>
    </row>
    <row r="25" spans="1:11" x14ac:dyDescent="0.25">
      <c r="C25" s="55"/>
      <c r="D25" s="55"/>
    </row>
    <row r="27" spans="1:11" ht="15" customHeight="1" x14ac:dyDescent="0.25">
      <c r="C27" s="55" t="s">
        <v>14</v>
      </c>
      <c r="D27" s="55"/>
      <c r="E27" s="13"/>
      <c r="F27" s="13"/>
    </row>
    <row r="28" spans="1:11" x14ac:dyDescent="0.25">
      <c r="C28" s="55"/>
      <c r="D28" s="55"/>
      <c r="E28" s="13"/>
      <c r="F28" s="13"/>
    </row>
    <row r="29" spans="1:11" x14ac:dyDescent="0.25">
      <c r="C29" s="55"/>
      <c r="D29" s="55"/>
      <c r="E29" s="13"/>
      <c r="F29" s="13"/>
    </row>
    <row r="30" spans="1:11" x14ac:dyDescent="0.25">
      <c r="C30" s="55"/>
      <c r="D30" s="55"/>
      <c r="E30" s="13"/>
      <c r="F30" s="13"/>
    </row>
    <row r="31" spans="1:11" x14ac:dyDescent="0.25">
      <c r="C31" s="55"/>
      <c r="D31" s="55"/>
      <c r="E31" s="13"/>
      <c r="F31" s="13"/>
    </row>
    <row r="32" spans="1:11" x14ac:dyDescent="0.25">
      <c r="C32" s="55"/>
      <c r="D32" s="55"/>
      <c r="E32" s="13"/>
      <c r="F32" s="13"/>
    </row>
    <row r="33" spans="3:6" x14ac:dyDescent="0.25">
      <c r="C33" s="55"/>
      <c r="D33" s="55"/>
      <c r="E33" s="13"/>
      <c r="F33" s="13"/>
    </row>
    <row r="34" spans="3:6" x14ac:dyDescent="0.25">
      <c r="C34" s="55"/>
      <c r="D34" s="55"/>
      <c r="E34" s="13"/>
      <c r="F34" s="13"/>
    </row>
    <row r="35" spans="3:6" x14ac:dyDescent="0.25">
      <c r="C35" s="55"/>
      <c r="D35" s="55"/>
      <c r="E35" s="13"/>
      <c r="F35" s="13"/>
    </row>
    <row r="36" spans="3:6" x14ac:dyDescent="0.25">
      <c r="C36" s="55"/>
      <c r="D36" s="55"/>
      <c r="E36" s="13"/>
      <c r="F36" s="13"/>
    </row>
    <row r="37" spans="3:6" x14ac:dyDescent="0.25">
      <c r="C37" s="55"/>
      <c r="D37" s="55"/>
      <c r="E37" s="13"/>
      <c r="F37" s="13"/>
    </row>
    <row r="38" spans="3:6" x14ac:dyDescent="0.25">
      <c r="C38" s="55"/>
      <c r="D38" s="55"/>
      <c r="E38" s="13"/>
      <c r="F38" s="13"/>
    </row>
    <row r="39" spans="3:6" x14ac:dyDescent="0.25">
      <c r="C39" s="55"/>
      <c r="D39" s="55"/>
      <c r="E39" s="13"/>
      <c r="F39" s="13"/>
    </row>
    <row r="40" spans="3:6" x14ac:dyDescent="0.25">
      <c r="C40" s="55"/>
      <c r="D40" s="55"/>
      <c r="E40" s="13"/>
      <c r="F40" s="13"/>
    </row>
    <row r="41" spans="3:6" x14ac:dyDescent="0.25">
      <c r="C41" s="55"/>
      <c r="D41" s="55"/>
      <c r="E41" s="13"/>
      <c r="F41" s="13"/>
    </row>
    <row r="42" spans="3:6" x14ac:dyDescent="0.25">
      <c r="C42" s="55"/>
      <c r="D42" s="55"/>
      <c r="E42" s="13"/>
      <c r="F42" s="13"/>
    </row>
    <row r="43" spans="3:6" x14ac:dyDescent="0.25">
      <c r="C43" s="55"/>
      <c r="D43" s="55"/>
      <c r="E43" s="13"/>
      <c r="F43" s="13"/>
    </row>
  </sheetData>
  <sheetProtection sheet="1" objects="1" scenarios="1"/>
  <protectedRanges>
    <protectedRange sqref="G15 D4:D7" name="Rango2"/>
  </protectedRanges>
  <mergeCells count="4">
    <mergeCell ref="C3:D3"/>
    <mergeCell ref="F3:G3"/>
    <mergeCell ref="C22:D25"/>
    <mergeCell ref="C27:D4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8872-72F6-44F9-9CEF-82B389C1D2BB}">
  <sheetPr>
    <tabColor rgb="FFB9F3F9"/>
  </sheetPr>
  <dimension ref="A3:K43"/>
  <sheetViews>
    <sheetView showGridLines="0" topLeftCell="B1" zoomScale="86" zoomScaleNormal="86" workbookViewId="0">
      <selection activeCell="G4" sqref="G4"/>
    </sheetView>
  </sheetViews>
  <sheetFormatPr baseColWidth="10" defaultRowHeight="15" x14ac:dyDescent="0.25"/>
  <cols>
    <col min="1" max="1" width="7.140625" hidden="1" customWidth="1"/>
    <col min="3" max="3" width="36.7109375" customWidth="1"/>
    <col min="4" max="4" width="13.85546875" customWidth="1"/>
    <col min="6" max="6" width="33.7109375" bestFit="1" customWidth="1"/>
    <col min="7" max="7" width="14.42578125" customWidth="1"/>
    <col min="9" max="9" width="14" style="17" bestFit="1" customWidth="1"/>
    <col min="10" max="10" width="15.85546875" bestFit="1" customWidth="1"/>
    <col min="11" max="11" width="14.85546875" customWidth="1"/>
  </cols>
  <sheetData>
    <row r="3" spans="1:9" ht="15" customHeight="1" x14ac:dyDescent="0.25">
      <c r="C3" s="58" t="s">
        <v>0</v>
      </c>
      <c r="D3" s="58"/>
      <c r="F3" s="58" t="s">
        <v>19</v>
      </c>
      <c r="G3" s="58"/>
      <c r="H3" s="13"/>
      <c r="I3" s="16"/>
    </row>
    <row r="4" spans="1:9" x14ac:dyDescent="0.25">
      <c r="C4" s="12" t="s">
        <v>4</v>
      </c>
      <c r="D4" s="8">
        <v>3240000</v>
      </c>
      <c r="F4" s="21" t="s">
        <v>20</v>
      </c>
      <c r="G4" s="23">
        <v>1750000</v>
      </c>
      <c r="H4" s="13"/>
      <c r="I4" s="16"/>
    </row>
    <row r="5" spans="1:9" x14ac:dyDescent="0.25">
      <c r="C5" s="12" t="s">
        <v>1</v>
      </c>
      <c r="D5" s="3">
        <v>45688</v>
      </c>
      <c r="F5" s="21" t="s">
        <v>21</v>
      </c>
      <c r="G5" s="22">
        <v>0.4</v>
      </c>
      <c r="H5" s="13"/>
      <c r="I5" s="16"/>
    </row>
    <row r="6" spans="1:9" x14ac:dyDescent="0.25">
      <c r="C6" s="12" t="s">
        <v>2</v>
      </c>
      <c r="D6" s="3">
        <v>45703</v>
      </c>
      <c r="F6" s="13"/>
      <c r="G6" s="13"/>
      <c r="H6" s="13"/>
      <c r="I6" s="16"/>
    </row>
    <row r="7" spans="1:9" ht="25.5" x14ac:dyDescent="0.25">
      <c r="C7" s="12" t="s">
        <v>5</v>
      </c>
      <c r="D7" s="1">
        <v>1</v>
      </c>
      <c r="F7" s="13"/>
      <c r="G7" s="13"/>
      <c r="H7" s="13"/>
      <c r="I7" s="16"/>
    </row>
    <row r="8" spans="1:9" x14ac:dyDescent="0.25">
      <c r="C8" s="12" t="s">
        <v>3</v>
      </c>
      <c r="D8" s="8">
        <f>+D4/D7</f>
        <v>3240000</v>
      </c>
      <c r="F8" s="13"/>
      <c r="G8" s="13"/>
      <c r="H8" s="13"/>
      <c r="I8" s="16"/>
    </row>
    <row r="9" spans="1:9" x14ac:dyDescent="0.25">
      <c r="D9" s="2"/>
      <c r="F9" s="13"/>
      <c r="G9" s="13"/>
      <c r="H9" s="13"/>
      <c r="I9" s="16"/>
    </row>
    <row r="10" spans="1:9" x14ac:dyDescent="0.25">
      <c r="F10" s="13"/>
      <c r="G10" s="13"/>
      <c r="H10" s="13"/>
      <c r="I10" s="16"/>
    </row>
    <row r="11" spans="1:9" x14ac:dyDescent="0.25">
      <c r="C11" s="5" t="s">
        <v>6</v>
      </c>
      <c r="F11" s="5" t="s">
        <v>6</v>
      </c>
      <c r="H11" s="13"/>
      <c r="I11" s="16"/>
    </row>
    <row r="12" spans="1:9" x14ac:dyDescent="0.25">
      <c r="C12" s="39">
        <f>+D8</f>
        <v>3240000</v>
      </c>
      <c r="F12" s="39">
        <f>+D8</f>
        <v>3240000</v>
      </c>
      <c r="H12" s="13"/>
      <c r="I12" s="16"/>
    </row>
    <row r="13" spans="1:9" x14ac:dyDescent="0.25">
      <c r="H13" s="13"/>
      <c r="I13" s="16"/>
    </row>
    <row r="14" spans="1:9" x14ac:dyDescent="0.25">
      <c r="C14" s="40" t="s">
        <v>7</v>
      </c>
      <c r="D14" s="41" t="s">
        <v>12</v>
      </c>
      <c r="F14" s="40" t="s">
        <v>8</v>
      </c>
      <c r="G14" s="44">
        <f>D15</f>
        <v>1750000</v>
      </c>
      <c r="H14" s="13"/>
      <c r="I14" s="16"/>
    </row>
    <row r="15" spans="1:9" x14ac:dyDescent="0.25">
      <c r="C15" s="40" t="s">
        <v>8</v>
      </c>
      <c r="D15" s="42">
        <f>IF(C12*G5&gt;=G4,C12*G5,G4)</f>
        <v>1750000</v>
      </c>
      <c r="F15" s="40" t="s">
        <v>15</v>
      </c>
      <c r="G15" s="45">
        <v>2</v>
      </c>
      <c r="H15" s="13"/>
      <c r="I15" s="16"/>
    </row>
    <row r="16" spans="1:9" x14ac:dyDescent="0.25">
      <c r="A16" s="18">
        <v>0.125</v>
      </c>
      <c r="C16" s="4" t="s">
        <v>10</v>
      </c>
      <c r="D16" s="8">
        <f>+D15*A16</f>
        <v>218750</v>
      </c>
      <c r="F16" s="40" t="s">
        <v>16</v>
      </c>
      <c r="G16" s="42">
        <f>(G14/30)*G15</f>
        <v>116666.66666666667</v>
      </c>
      <c r="H16" s="13"/>
      <c r="I16" s="16"/>
    </row>
    <row r="17" spans="1:11" x14ac:dyDescent="0.25">
      <c r="A17" s="19">
        <v>0.16</v>
      </c>
      <c r="C17" s="4" t="s">
        <v>11</v>
      </c>
      <c r="D17" s="8">
        <f>+D15*A17</f>
        <v>280000</v>
      </c>
      <c r="F17" s="4" t="s">
        <v>10</v>
      </c>
      <c r="G17" s="8">
        <f>+G16*A16</f>
        <v>14583.333333333334</v>
      </c>
      <c r="H17" s="13"/>
      <c r="I17" s="16"/>
    </row>
    <row r="18" spans="1:11" x14ac:dyDescent="0.25">
      <c r="A18" s="18">
        <v>5.2199999999999998E-3</v>
      </c>
      <c r="C18" s="4" t="s">
        <v>18</v>
      </c>
      <c r="D18" s="8">
        <f>+D15*A18</f>
        <v>9135</v>
      </c>
      <c r="F18" s="4" t="s">
        <v>11</v>
      </c>
      <c r="G18" s="8">
        <f>+G16*A17</f>
        <v>18666.666666666668</v>
      </c>
      <c r="H18" s="13"/>
      <c r="I18" s="16"/>
      <c r="K18" s="24"/>
    </row>
    <row r="19" spans="1:11" x14ac:dyDescent="0.25">
      <c r="C19" s="4"/>
      <c r="D19" s="8"/>
      <c r="F19" s="4" t="s">
        <v>17</v>
      </c>
      <c r="G19" s="8">
        <f>+G16*A18</f>
        <v>609</v>
      </c>
      <c r="H19" s="13"/>
      <c r="I19" s="16"/>
    </row>
    <row r="20" spans="1:11" x14ac:dyDescent="0.25">
      <c r="C20" s="40" t="s">
        <v>9</v>
      </c>
      <c r="D20" s="43">
        <f>SUM(D16:D19)</f>
        <v>507885</v>
      </c>
      <c r="F20" s="40" t="s">
        <v>9</v>
      </c>
      <c r="G20" s="43">
        <f>SUM(G17:G19)</f>
        <v>33859</v>
      </c>
      <c r="H20" s="13"/>
      <c r="I20" s="16"/>
    </row>
    <row r="22" spans="1:11" ht="15" customHeight="1" x14ac:dyDescent="0.25">
      <c r="C22" s="55" t="s">
        <v>24</v>
      </c>
      <c r="D22" s="55"/>
    </row>
    <row r="23" spans="1:11" x14ac:dyDescent="0.25">
      <c r="C23" s="55"/>
      <c r="D23" s="55"/>
      <c r="I23" s="20"/>
    </row>
    <row r="24" spans="1:11" x14ac:dyDescent="0.25">
      <c r="C24" s="55"/>
      <c r="D24" s="55"/>
    </row>
    <row r="25" spans="1:11" x14ac:dyDescent="0.25">
      <c r="C25" s="55"/>
      <c r="D25" s="55"/>
    </row>
    <row r="27" spans="1:11" ht="15" customHeight="1" x14ac:dyDescent="0.25">
      <c r="C27" s="55" t="s">
        <v>14</v>
      </c>
      <c r="D27" s="55"/>
      <c r="E27" s="13"/>
      <c r="F27" s="13"/>
    </row>
    <row r="28" spans="1:11" x14ac:dyDescent="0.25">
      <c r="C28" s="55"/>
      <c r="D28" s="55"/>
      <c r="E28" s="13"/>
      <c r="F28" s="13"/>
    </row>
    <row r="29" spans="1:11" x14ac:dyDescent="0.25">
      <c r="C29" s="55"/>
      <c r="D29" s="55"/>
      <c r="E29" s="13"/>
      <c r="F29" s="13"/>
    </row>
    <row r="30" spans="1:11" x14ac:dyDescent="0.25">
      <c r="C30" s="55"/>
      <c r="D30" s="55"/>
      <c r="E30" s="13"/>
      <c r="F30" s="13"/>
    </row>
    <row r="31" spans="1:11" x14ac:dyDescent="0.25">
      <c r="C31" s="55"/>
      <c r="D31" s="55"/>
      <c r="E31" s="13"/>
      <c r="F31" s="13"/>
    </row>
    <row r="32" spans="1:11" x14ac:dyDescent="0.25">
      <c r="C32" s="55"/>
      <c r="D32" s="55"/>
      <c r="E32" s="13"/>
      <c r="F32" s="13"/>
      <c r="J32" s="46"/>
    </row>
    <row r="33" spans="3:6" x14ac:dyDescent="0.25">
      <c r="C33" s="55"/>
      <c r="D33" s="55"/>
      <c r="E33" s="13"/>
      <c r="F33" s="13"/>
    </row>
    <row r="34" spans="3:6" x14ac:dyDescent="0.25">
      <c r="C34" s="55"/>
      <c r="D34" s="55"/>
      <c r="E34" s="13"/>
      <c r="F34" s="13"/>
    </row>
    <row r="35" spans="3:6" x14ac:dyDescent="0.25">
      <c r="C35" s="55"/>
      <c r="D35" s="55"/>
      <c r="E35" s="13"/>
      <c r="F35" s="13"/>
    </row>
    <row r="36" spans="3:6" x14ac:dyDescent="0.25">
      <c r="C36" s="55"/>
      <c r="D36" s="55"/>
      <c r="E36" s="13"/>
      <c r="F36" s="13"/>
    </row>
    <row r="37" spans="3:6" x14ac:dyDescent="0.25">
      <c r="C37" s="55"/>
      <c r="D37" s="55"/>
      <c r="E37" s="13"/>
      <c r="F37" s="13"/>
    </row>
    <row r="38" spans="3:6" x14ac:dyDescent="0.25">
      <c r="C38" s="55"/>
      <c r="D38" s="55"/>
      <c r="E38" s="13"/>
      <c r="F38" s="13"/>
    </row>
    <row r="39" spans="3:6" x14ac:dyDescent="0.25">
      <c r="C39" s="55"/>
      <c r="D39" s="55"/>
      <c r="E39" s="13"/>
      <c r="F39" s="13"/>
    </row>
    <row r="40" spans="3:6" x14ac:dyDescent="0.25">
      <c r="C40" s="55"/>
      <c r="D40" s="55"/>
      <c r="E40" s="13"/>
      <c r="F40" s="13"/>
    </row>
    <row r="41" spans="3:6" x14ac:dyDescent="0.25">
      <c r="C41" s="55"/>
      <c r="D41" s="55"/>
      <c r="E41" s="13"/>
      <c r="F41" s="13"/>
    </row>
    <row r="42" spans="3:6" x14ac:dyDescent="0.25">
      <c r="C42" s="55"/>
      <c r="D42" s="55"/>
      <c r="E42" s="13"/>
      <c r="F42" s="13"/>
    </row>
    <row r="43" spans="3:6" x14ac:dyDescent="0.25">
      <c r="C43" s="55"/>
      <c r="D43" s="55"/>
      <c r="E43" s="13"/>
      <c r="F43" s="13"/>
    </row>
  </sheetData>
  <sheetProtection algorithmName="SHA-512" hashValue="qyJVZ2L+6P6lqVggUSEIt8I6GUYP+IDcyp6JuqAfWdZ5Uc+6qNOWc5DHOE9t4L1d5+ZgCxBIaI0Qnevmnm2zrA==" saltValue="g87X5eSdkELvDA8KjiatTQ==" spinCount="100000" sheet="1" objects="1" scenarios="1"/>
  <protectedRanges>
    <protectedRange sqref="G15 D4:D7" name="Rango2"/>
  </protectedRanges>
  <mergeCells count="4">
    <mergeCell ref="C3:D3"/>
    <mergeCell ref="F3:G3"/>
    <mergeCell ref="C22:D25"/>
    <mergeCell ref="C27:D4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366F-7BDA-4C7B-B03D-5B239489209D}">
  <sheetPr>
    <tabColor theme="4" tint="-0.249977111117893"/>
  </sheetPr>
  <dimension ref="A3:K43"/>
  <sheetViews>
    <sheetView showGridLines="0" tabSelected="1" topLeftCell="B1" zoomScale="86" zoomScaleNormal="86" workbookViewId="0">
      <selection activeCell="H30" sqref="H30"/>
    </sheetView>
  </sheetViews>
  <sheetFormatPr baseColWidth="10" defaultRowHeight="15" x14ac:dyDescent="0.25"/>
  <cols>
    <col min="1" max="1" width="7.140625" hidden="1" customWidth="1"/>
    <col min="3" max="3" width="36.7109375" customWidth="1"/>
    <col min="4" max="4" width="13.85546875" customWidth="1"/>
    <col min="6" max="6" width="33.7109375" bestFit="1" customWidth="1"/>
    <col min="7" max="7" width="14.42578125" customWidth="1"/>
    <col min="9" max="9" width="14" style="17" bestFit="1" customWidth="1"/>
    <col min="10" max="10" width="15.85546875" bestFit="1" customWidth="1"/>
    <col min="11" max="11" width="14.85546875" customWidth="1"/>
  </cols>
  <sheetData>
    <row r="3" spans="1:9" ht="15" customHeight="1" x14ac:dyDescent="0.25">
      <c r="C3" s="59" t="s">
        <v>0</v>
      </c>
      <c r="D3" s="59"/>
      <c r="F3" s="59" t="s">
        <v>19</v>
      </c>
      <c r="G3" s="59"/>
      <c r="H3" s="13"/>
      <c r="I3" s="16"/>
    </row>
    <row r="4" spans="1:9" x14ac:dyDescent="0.25">
      <c r="C4" s="12" t="s">
        <v>4</v>
      </c>
      <c r="D4" s="8">
        <v>2000000</v>
      </c>
      <c r="F4" s="21" t="s">
        <v>20</v>
      </c>
      <c r="G4" s="23">
        <v>1750905</v>
      </c>
      <c r="H4" s="13"/>
      <c r="I4" s="16"/>
    </row>
    <row r="5" spans="1:9" x14ac:dyDescent="0.25">
      <c r="C5" s="12" t="s">
        <v>1</v>
      </c>
      <c r="D5" s="3">
        <v>46014</v>
      </c>
      <c r="F5" s="21" t="s">
        <v>21</v>
      </c>
      <c r="G5" s="22">
        <v>0.4</v>
      </c>
      <c r="H5" s="13"/>
      <c r="I5" s="16"/>
    </row>
    <row r="6" spans="1:9" x14ac:dyDescent="0.25">
      <c r="C6" s="12" t="s">
        <v>2</v>
      </c>
      <c r="D6" s="3">
        <v>46015</v>
      </c>
      <c r="F6" s="13"/>
      <c r="G6" s="13"/>
      <c r="H6" s="13"/>
      <c r="I6" s="16"/>
    </row>
    <row r="7" spans="1:9" ht="25.5" x14ac:dyDescent="0.25">
      <c r="C7" s="12" t="s">
        <v>5</v>
      </c>
      <c r="D7" s="1">
        <v>1</v>
      </c>
      <c r="F7" s="13"/>
      <c r="G7" s="13"/>
      <c r="H7" s="13"/>
      <c r="I7" s="16"/>
    </row>
    <row r="8" spans="1:9" x14ac:dyDescent="0.25">
      <c r="C8" s="12" t="s">
        <v>3</v>
      </c>
      <c r="D8" s="8">
        <f>+D4/D7</f>
        <v>2000000</v>
      </c>
      <c r="F8" s="13"/>
      <c r="G8" s="13"/>
      <c r="H8" s="13"/>
      <c r="I8" s="16"/>
    </row>
    <row r="9" spans="1:9" x14ac:dyDescent="0.25">
      <c r="D9" s="2"/>
      <c r="F9" s="13"/>
      <c r="G9" s="13"/>
      <c r="H9" s="13"/>
      <c r="I9" s="16"/>
    </row>
    <row r="10" spans="1:9" x14ac:dyDescent="0.25">
      <c r="F10" s="13"/>
      <c r="G10" s="13"/>
      <c r="H10" s="13"/>
      <c r="I10" s="16"/>
    </row>
    <row r="11" spans="1:9" x14ac:dyDescent="0.25">
      <c r="C11" s="5" t="s">
        <v>6</v>
      </c>
      <c r="F11" s="5" t="s">
        <v>6</v>
      </c>
      <c r="H11" s="13"/>
      <c r="I11" s="16"/>
    </row>
    <row r="12" spans="1:9" x14ac:dyDescent="0.25">
      <c r="C12" s="47">
        <f>+D8</f>
        <v>2000000</v>
      </c>
      <c r="F12" s="47">
        <f>+D8</f>
        <v>2000000</v>
      </c>
      <c r="H12" s="13"/>
      <c r="I12" s="16"/>
    </row>
    <row r="13" spans="1:9" x14ac:dyDescent="0.25">
      <c r="H13" s="13"/>
      <c r="I13" s="16"/>
    </row>
    <row r="14" spans="1:9" x14ac:dyDescent="0.25">
      <c r="C14" s="48" t="s">
        <v>7</v>
      </c>
      <c r="D14" s="49" t="s">
        <v>12</v>
      </c>
      <c r="F14" s="48" t="s">
        <v>8</v>
      </c>
      <c r="G14" s="51">
        <f>D15</f>
        <v>1750905</v>
      </c>
      <c r="H14" s="13"/>
      <c r="I14" s="16"/>
    </row>
    <row r="15" spans="1:9" x14ac:dyDescent="0.25">
      <c r="C15" s="48" t="s">
        <v>8</v>
      </c>
      <c r="D15" s="50">
        <f>IF(C12*G5&gt;=G4,C12*G5,G4)</f>
        <v>1750905</v>
      </c>
      <c r="F15" s="48" t="s">
        <v>15</v>
      </c>
      <c r="G15" s="52">
        <v>2</v>
      </c>
      <c r="H15" s="13"/>
      <c r="I15" s="16"/>
    </row>
    <row r="16" spans="1:9" x14ac:dyDescent="0.25">
      <c r="A16" s="18">
        <v>0.125</v>
      </c>
      <c r="C16" s="4" t="s">
        <v>10</v>
      </c>
      <c r="D16" s="8">
        <f>+D15*A16</f>
        <v>218863.125</v>
      </c>
      <c r="F16" s="48" t="s">
        <v>16</v>
      </c>
      <c r="G16" s="50">
        <f>(G14/30)*G15</f>
        <v>116727</v>
      </c>
      <c r="H16" s="13"/>
      <c r="I16" s="16"/>
    </row>
    <row r="17" spans="1:11" x14ac:dyDescent="0.25">
      <c r="A17" s="19">
        <v>0.16</v>
      </c>
      <c r="C17" s="4" t="s">
        <v>11</v>
      </c>
      <c r="D17" s="8">
        <f>+D15*A17</f>
        <v>280144.8</v>
      </c>
      <c r="F17" s="4" t="s">
        <v>10</v>
      </c>
      <c r="G17" s="8">
        <f>+G16*A16</f>
        <v>14590.875</v>
      </c>
      <c r="H17" s="13"/>
      <c r="I17" s="16"/>
    </row>
    <row r="18" spans="1:11" x14ac:dyDescent="0.25">
      <c r="A18" s="18">
        <v>5.2199999999999998E-3</v>
      </c>
      <c r="C18" s="4" t="s">
        <v>18</v>
      </c>
      <c r="D18" s="8">
        <f>+D15*A18</f>
        <v>9139.7240999999995</v>
      </c>
      <c r="F18" s="4" t="s">
        <v>11</v>
      </c>
      <c r="G18" s="8">
        <f>+G16*A17</f>
        <v>18676.32</v>
      </c>
      <c r="H18" s="13"/>
      <c r="I18" s="16"/>
      <c r="K18" s="24"/>
    </row>
    <row r="19" spans="1:11" x14ac:dyDescent="0.25">
      <c r="C19" s="4"/>
      <c r="D19" s="8"/>
      <c r="F19" s="4" t="s">
        <v>17</v>
      </c>
      <c r="G19" s="8">
        <f>+G16*A18</f>
        <v>609.31493999999998</v>
      </c>
      <c r="H19" s="13"/>
      <c r="I19" s="16"/>
    </row>
    <row r="20" spans="1:11" x14ac:dyDescent="0.25">
      <c r="C20" s="48" t="s">
        <v>9</v>
      </c>
      <c r="D20" s="53">
        <f>SUM(D16:D19)</f>
        <v>508147.64909999998</v>
      </c>
      <c r="F20" s="48" t="s">
        <v>9</v>
      </c>
      <c r="G20" s="53">
        <f>SUM(G17:G19)</f>
        <v>33876.509939999996</v>
      </c>
      <c r="H20" s="13"/>
      <c r="I20" s="16"/>
    </row>
    <row r="22" spans="1:11" ht="15" customHeight="1" x14ac:dyDescent="0.25">
      <c r="C22" s="55" t="s">
        <v>25</v>
      </c>
      <c r="D22" s="55"/>
    </row>
    <row r="23" spans="1:11" x14ac:dyDescent="0.25">
      <c r="C23" s="55"/>
      <c r="D23" s="55"/>
      <c r="I23" s="20"/>
    </row>
    <row r="24" spans="1:11" x14ac:dyDescent="0.25">
      <c r="C24" s="55"/>
      <c r="D24" s="55"/>
    </row>
    <row r="25" spans="1:11" x14ac:dyDescent="0.25">
      <c r="C25" s="55"/>
      <c r="D25" s="55"/>
    </row>
    <row r="27" spans="1:11" ht="15" customHeight="1" x14ac:dyDescent="0.25">
      <c r="C27" s="55" t="s">
        <v>14</v>
      </c>
      <c r="D27" s="55"/>
      <c r="E27" s="13"/>
      <c r="F27" s="13"/>
    </row>
    <row r="28" spans="1:11" x14ac:dyDescent="0.25">
      <c r="C28" s="55"/>
      <c r="D28" s="55"/>
      <c r="E28" s="13"/>
      <c r="F28" s="13"/>
    </row>
    <row r="29" spans="1:11" x14ac:dyDescent="0.25">
      <c r="C29" s="55"/>
      <c r="D29" s="55"/>
      <c r="E29" s="13"/>
      <c r="F29" s="13"/>
    </row>
    <row r="30" spans="1:11" x14ac:dyDescent="0.25">
      <c r="C30" s="55"/>
      <c r="D30" s="55"/>
      <c r="E30" s="13"/>
      <c r="F30" s="13"/>
    </row>
    <row r="31" spans="1:11" x14ac:dyDescent="0.25">
      <c r="C31" s="55"/>
      <c r="D31" s="55"/>
      <c r="E31" s="13"/>
      <c r="F31" s="13"/>
    </row>
    <row r="32" spans="1:11" x14ac:dyDescent="0.25">
      <c r="C32" s="55"/>
      <c r="D32" s="55"/>
      <c r="E32" s="13"/>
      <c r="F32" s="13"/>
      <c r="J32" s="46"/>
    </row>
    <row r="33" spans="3:6" x14ac:dyDescent="0.25">
      <c r="C33" s="55"/>
      <c r="D33" s="55"/>
      <c r="E33" s="13"/>
      <c r="F33" s="13"/>
    </row>
    <row r="34" spans="3:6" x14ac:dyDescent="0.25">
      <c r="C34" s="55"/>
      <c r="D34" s="55"/>
      <c r="E34" s="13"/>
      <c r="F34" s="13"/>
    </row>
    <row r="35" spans="3:6" x14ac:dyDescent="0.25">
      <c r="C35" s="55"/>
      <c r="D35" s="55"/>
      <c r="E35" s="13"/>
      <c r="F35" s="13"/>
    </row>
    <row r="36" spans="3:6" x14ac:dyDescent="0.25">
      <c r="C36" s="55"/>
      <c r="D36" s="55"/>
      <c r="E36" s="13"/>
      <c r="F36" s="13"/>
    </row>
    <row r="37" spans="3:6" x14ac:dyDescent="0.25">
      <c r="C37" s="55"/>
      <c r="D37" s="55"/>
      <c r="E37" s="13"/>
      <c r="F37" s="13"/>
    </row>
    <row r="38" spans="3:6" x14ac:dyDescent="0.25">
      <c r="C38" s="55"/>
      <c r="D38" s="55"/>
      <c r="E38" s="13"/>
      <c r="F38" s="13"/>
    </row>
    <row r="39" spans="3:6" x14ac:dyDescent="0.25">
      <c r="C39" s="55"/>
      <c r="D39" s="55"/>
      <c r="E39" s="13"/>
      <c r="F39" s="13"/>
    </row>
    <row r="40" spans="3:6" x14ac:dyDescent="0.25">
      <c r="C40" s="55"/>
      <c r="D40" s="55"/>
      <c r="E40" s="13"/>
      <c r="F40" s="13"/>
    </row>
    <row r="41" spans="3:6" x14ac:dyDescent="0.25">
      <c r="C41" s="55"/>
      <c r="D41" s="55"/>
      <c r="E41" s="13"/>
      <c r="F41" s="13"/>
    </row>
    <row r="42" spans="3:6" x14ac:dyDescent="0.25">
      <c r="C42" s="55"/>
      <c r="D42" s="55"/>
      <c r="E42" s="13"/>
      <c r="F42" s="13"/>
    </row>
    <row r="43" spans="3:6" x14ac:dyDescent="0.25">
      <c r="C43" s="55"/>
      <c r="D43" s="55"/>
      <c r="E43" s="13"/>
      <c r="F43" s="13"/>
    </row>
  </sheetData>
  <sheetProtection algorithmName="SHA-512" hashValue="yVvUHvs/B4XvyB3Bi+fQE94wYLW64jmNC70ffsiTZ2k++DdZeZL9xbWpArUyy6NiDRnBvxq3L7D1dY0TeqavBA==" saltValue="SKVY+4s/r/1x2YtQdQ16HQ==" spinCount="100000" sheet="1" objects="1" scenarios="1"/>
  <protectedRanges>
    <protectedRange sqref="G15 D4:D7" name="Rango2"/>
  </protectedRanges>
  <mergeCells count="4">
    <mergeCell ref="C3:D3"/>
    <mergeCell ref="F3:G3"/>
    <mergeCell ref="C22:D25"/>
    <mergeCell ref="C27:D4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f3889c-8293-4800-98fa-4ef1bb1bdc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AEB99D651C394FADEC5CD3F559746B" ma:contentTypeVersion="15" ma:contentTypeDescription="Crear nuevo documento." ma:contentTypeScope="" ma:versionID="763f81bb2b001436d81eb162bb33486a">
  <xsd:schema xmlns:xsd="http://www.w3.org/2001/XMLSchema" xmlns:xs="http://www.w3.org/2001/XMLSchema" xmlns:p="http://schemas.microsoft.com/office/2006/metadata/properties" xmlns:ns3="ccf3889c-8293-4800-98fa-4ef1bb1bdcea" xmlns:ns4="55e4442a-9d5b-4ce7-8852-8ee6a03e5165" targetNamespace="http://schemas.microsoft.com/office/2006/metadata/properties" ma:root="true" ma:fieldsID="56def927341c83112c7dbdfef8decff7" ns3:_="" ns4:_="">
    <xsd:import namespace="ccf3889c-8293-4800-98fa-4ef1bb1bdcea"/>
    <xsd:import namespace="55e4442a-9d5b-4ce7-8852-8ee6a03e51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3889c-8293-4800-98fa-4ef1bb1bd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4442a-9d5b-4ce7-8852-8ee6a03e5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4DC3E-6EF8-46B8-8053-4B2F9D1715FC}">
  <ds:schemaRefs>
    <ds:schemaRef ds:uri="ccf3889c-8293-4800-98fa-4ef1bb1bdcea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55e4442a-9d5b-4ce7-8852-8ee6a03e516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1D0260-D7AD-4A10-81B2-52E974F92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f3889c-8293-4800-98fa-4ef1bb1bdcea"/>
    <ds:schemaRef ds:uri="55e4442a-9d5b-4ce7-8852-8ee6a03e5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1DF910-C4D4-4CFC-83B2-A7FA72080B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2022</vt:lpstr>
      <vt:lpstr>2023</vt:lpstr>
      <vt:lpstr>2024</vt:lpstr>
      <vt:lpstr>2025</vt:lpstr>
      <vt:lpstr>2026</vt:lpstr>
      <vt:lpstr>'2023'!Área_de_impresión</vt:lpstr>
      <vt:lpstr>'2024'!Área_de_impresión</vt:lpstr>
      <vt:lpstr>'2025'!Área_de_impresión</vt:lpstr>
      <vt:lpstr>'2026'!Área_de_impresión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  TORRENEGRA FONTALVO</dc:creator>
  <cp:lastModifiedBy>Auxiliar Tesoreria</cp:lastModifiedBy>
  <dcterms:created xsi:type="dcterms:W3CDTF">2022-11-04T20:39:04Z</dcterms:created>
  <dcterms:modified xsi:type="dcterms:W3CDTF">2026-01-27T20:18:02Z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0x010100A1AEB99D651C394FADEC5CD3F559746B</vt:lpwstr>
  </property>
</Properties>
</file>