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ozxxjon\Documents\SIMULADORES\"/>
    </mc:Choice>
  </mc:AlternateContent>
  <xr:revisionPtr revIDLastSave="0" documentId="13_ncr:1_{E578C332-6ABE-4792-98DC-961D7BF87DF2}" xr6:coauthVersionLast="47" xr6:coauthVersionMax="47" xr10:uidLastSave="{00000000-0000-0000-0000-000000000000}"/>
  <workbookProtection workbookAlgorithmName="SHA-512" workbookHashValue="35KPMD/yVi/MD+4E3mI54Q6naNilpW6MfP6Nj8pplTJb+fzdmKdCGw/kTqqfMFve7NfbQA6D+Pu8ugItvA63Og==" workbookSaltValue="nO4CijI97TdSfr0vhKGedw==" workbookSpinCount="100000" lockStructure="1"/>
  <bookViews>
    <workbookView xWindow="-120" yWindow="-120" windowWidth="29040" windowHeight="15720" xr2:uid="{00000000-000D-0000-FFFF-FFFF00000000}"/>
  </bookViews>
  <sheets>
    <sheet name="SIMULADOR" sheetId="3" r:id="rId1"/>
    <sheet name="COMPARATIVO" sheetId="7" r:id="rId2"/>
    <sheet name="CAPACIDAD PAGO" sheetId="4" r:id="rId3"/>
    <sheet name="LINEAS" sheetId="2" state="hidden" r:id="rId4"/>
    <sheet name="CIRCULAR" sheetId="6" state="hidden" r:id="rId5"/>
    <sheet name="ITEM" sheetId="5" state="hidden" r:id="rId6"/>
  </sheets>
  <definedNames>
    <definedName name="_xlnm._FilterDatabase" localSheetId="0" hidden="1">SIMULADOR!$B$11:$G$12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2" l="1"/>
  <c r="D70" i="2"/>
  <c r="D71" i="2"/>
  <c r="D72" i="2"/>
  <c r="D68" i="2"/>
  <c r="B68" i="2"/>
  <c r="B69" i="2"/>
  <c r="B70" i="2"/>
  <c r="B71" i="2"/>
  <c r="B72" i="2"/>
  <c r="H71" i="2"/>
  <c r="H70" i="2"/>
  <c r="H69" i="2"/>
  <c r="J68" i="2"/>
  <c r="K68" i="2" s="1"/>
  <c r="L68" i="2" s="1"/>
  <c r="J9" i="2"/>
  <c r="J13" i="2"/>
  <c r="K13" i="2" s="1"/>
  <c r="J14" i="2"/>
  <c r="J15" i="2"/>
  <c r="J16" i="2"/>
  <c r="J34" i="2"/>
  <c r="J35" i="2"/>
  <c r="J36" i="2"/>
  <c r="J3" i="2"/>
  <c r="J5" i="2"/>
  <c r="J8" i="2"/>
  <c r="J10" i="2"/>
  <c r="K10" i="2" s="1"/>
  <c r="J129" i="2"/>
  <c r="K129" i="2" s="1"/>
  <c r="L129" i="2" s="1"/>
  <c r="J131" i="2"/>
  <c r="K131" i="2" s="1"/>
  <c r="L131" i="2" s="1"/>
  <c r="J130" i="2"/>
  <c r="K130" i="2" s="1"/>
  <c r="L130" i="2" s="1"/>
  <c r="J128" i="2"/>
  <c r="J132" i="2" s="1"/>
  <c r="K132" i="2" s="1"/>
  <c r="L132" i="2" s="1"/>
  <c r="C128" i="2"/>
  <c r="O26" i="2" s="1"/>
  <c r="H131" i="2"/>
  <c r="H130" i="2"/>
  <c r="H129" i="2"/>
  <c r="F129" i="2"/>
  <c r="F130" i="2" s="1"/>
  <c r="F131" i="2" s="1"/>
  <c r="F132" i="2" s="1"/>
  <c r="E129" i="2"/>
  <c r="E130" i="2" s="1"/>
  <c r="E131" i="2" s="1"/>
  <c r="E132" i="2" s="1"/>
  <c r="J4" i="2"/>
  <c r="J6" i="2"/>
  <c r="C123" i="2"/>
  <c r="B123" i="2" s="1"/>
  <c r="D123" i="2" s="1"/>
  <c r="H126" i="2"/>
  <c r="H125" i="2"/>
  <c r="H124" i="2"/>
  <c r="F124" i="2"/>
  <c r="F125" i="2" s="1"/>
  <c r="F126" i="2" s="1"/>
  <c r="F127" i="2" s="1"/>
  <c r="E124" i="2"/>
  <c r="E125" i="2" s="1"/>
  <c r="E126" i="2" s="1"/>
  <c r="E127" i="2" s="1"/>
  <c r="C43" i="2"/>
  <c r="J43" i="2" s="1"/>
  <c r="H46" i="2"/>
  <c r="H45" i="2"/>
  <c r="H44" i="2"/>
  <c r="F44" i="2"/>
  <c r="F45" i="2" s="1"/>
  <c r="F46" i="2" s="1"/>
  <c r="F47" i="2" s="1"/>
  <c r="E44" i="2"/>
  <c r="E45" i="2" s="1"/>
  <c r="E46" i="2" s="1"/>
  <c r="E47" i="2" s="1"/>
  <c r="C38" i="2"/>
  <c r="C39" i="2" s="1"/>
  <c r="C40" i="2" s="1"/>
  <c r="C41" i="2" s="1"/>
  <c r="C42" i="2" s="1"/>
  <c r="J11" i="2"/>
  <c r="F119" i="2"/>
  <c r="F120" i="2" s="1"/>
  <c r="F121" i="2" s="1"/>
  <c r="F122" i="2" s="1"/>
  <c r="E119" i="2"/>
  <c r="E120" i="2" s="1"/>
  <c r="E121" i="2" s="1"/>
  <c r="E122" i="2" s="1"/>
  <c r="F114" i="2"/>
  <c r="F115" i="2" s="1"/>
  <c r="F116" i="2" s="1"/>
  <c r="F117" i="2" s="1"/>
  <c r="E114" i="2"/>
  <c r="E115" i="2" s="1"/>
  <c r="E116" i="2" s="1"/>
  <c r="E117" i="2" s="1"/>
  <c r="F109" i="2"/>
  <c r="F110" i="2" s="1"/>
  <c r="F111" i="2" s="1"/>
  <c r="F112" i="2" s="1"/>
  <c r="E109" i="2"/>
  <c r="E110" i="2" s="1"/>
  <c r="E111" i="2" s="1"/>
  <c r="E112" i="2" s="1"/>
  <c r="F104" i="2"/>
  <c r="F105" i="2" s="1"/>
  <c r="F106" i="2" s="1"/>
  <c r="F107" i="2" s="1"/>
  <c r="E104" i="2"/>
  <c r="E105" i="2" s="1"/>
  <c r="E106" i="2" s="1"/>
  <c r="E107" i="2" s="1"/>
  <c r="F99" i="2"/>
  <c r="F100" i="2" s="1"/>
  <c r="F101" i="2" s="1"/>
  <c r="F102" i="2" s="1"/>
  <c r="E99" i="2"/>
  <c r="E100" i="2" s="1"/>
  <c r="E101" i="2" s="1"/>
  <c r="E102" i="2" s="1"/>
  <c r="F94" i="2"/>
  <c r="F95" i="2" s="1"/>
  <c r="F96" i="2" s="1"/>
  <c r="F97" i="2" s="1"/>
  <c r="E94" i="2"/>
  <c r="E95" i="2" s="1"/>
  <c r="E96" i="2" s="1"/>
  <c r="E97" i="2" s="1"/>
  <c r="F89" i="2"/>
  <c r="F90" i="2" s="1"/>
  <c r="F91" i="2" s="1"/>
  <c r="F92" i="2" s="1"/>
  <c r="E89" i="2"/>
  <c r="E90" i="2" s="1"/>
  <c r="E91" i="2" s="1"/>
  <c r="E92" i="2" s="1"/>
  <c r="F84" i="2"/>
  <c r="F85" i="2" s="1"/>
  <c r="F86" i="2" s="1"/>
  <c r="F87" i="2" s="1"/>
  <c r="E84" i="2"/>
  <c r="E85" i="2" s="1"/>
  <c r="E86" i="2" s="1"/>
  <c r="E87" i="2" s="1"/>
  <c r="F79" i="2"/>
  <c r="F80" i="2" s="1"/>
  <c r="F81" i="2" s="1"/>
  <c r="F82" i="2" s="1"/>
  <c r="E79" i="2"/>
  <c r="E80" i="2" s="1"/>
  <c r="E81" i="2" s="1"/>
  <c r="E82" i="2" s="1"/>
  <c r="F74" i="2"/>
  <c r="F75" i="2" s="1"/>
  <c r="F76" i="2" s="1"/>
  <c r="F77" i="2" s="1"/>
  <c r="E74" i="2"/>
  <c r="E75" i="2" s="1"/>
  <c r="E76" i="2" s="1"/>
  <c r="E77" i="2" s="1"/>
  <c r="F64" i="2"/>
  <c r="F65" i="2" s="1"/>
  <c r="F66" i="2" s="1"/>
  <c r="F67" i="2" s="1"/>
  <c r="E64" i="2"/>
  <c r="E65" i="2" s="1"/>
  <c r="E66" i="2" s="1"/>
  <c r="E67" i="2" s="1"/>
  <c r="F59" i="2"/>
  <c r="F60" i="2" s="1"/>
  <c r="F61" i="2" s="1"/>
  <c r="F62" i="2" s="1"/>
  <c r="E59" i="2"/>
  <c r="E60" i="2" s="1"/>
  <c r="E61" i="2" s="1"/>
  <c r="E62" i="2" s="1"/>
  <c r="F54" i="2"/>
  <c r="F55" i="2" s="1"/>
  <c r="F56" i="2" s="1"/>
  <c r="F57" i="2" s="1"/>
  <c r="E54" i="2"/>
  <c r="E55" i="2" s="1"/>
  <c r="E56" i="2" s="1"/>
  <c r="E57" i="2" s="1"/>
  <c r="F49" i="2"/>
  <c r="F50" i="2" s="1"/>
  <c r="F51" i="2" s="1"/>
  <c r="F52" i="2" s="1"/>
  <c r="E49" i="2"/>
  <c r="E50" i="2" s="1"/>
  <c r="E51" i="2" s="1"/>
  <c r="E52" i="2" s="1"/>
  <c r="F39" i="2"/>
  <c r="F40" i="2" s="1"/>
  <c r="F41" i="2" s="1"/>
  <c r="F42" i="2" s="1"/>
  <c r="E39" i="2"/>
  <c r="E40" i="2" s="1"/>
  <c r="E41" i="2" s="1"/>
  <c r="E42" i="2" s="1"/>
  <c r="F34" i="2"/>
  <c r="F35" i="2" s="1"/>
  <c r="F36" i="2" s="1"/>
  <c r="F37" i="2" s="1"/>
  <c r="E34" i="2"/>
  <c r="E35" i="2" s="1"/>
  <c r="E36" i="2" s="1"/>
  <c r="E37" i="2" s="1"/>
  <c r="F29" i="2"/>
  <c r="F30" i="2" s="1"/>
  <c r="F31" i="2" s="1"/>
  <c r="F32" i="2" s="1"/>
  <c r="E29" i="2"/>
  <c r="E30" i="2" s="1"/>
  <c r="E31" i="2" s="1"/>
  <c r="E32" i="2" s="1"/>
  <c r="F24" i="2"/>
  <c r="F25" i="2" s="1"/>
  <c r="F26" i="2" s="1"/>
  <c r="F27" i="2" s="1"/>
  <c r="E24" i="2"/>
  <c r="E25" i="2" s="1"/>
  <c r="E26" i="2" s="1"/>
  <c r="E27" i="2" s="1"/>
  <c r="F19" i="2"/>
  <c r="F20" i="2" s="1"/>
  <c r="F21" i="2" s="1"/>
  <c r="F22" i="2" s="1"/>
  <c r="E19" i="2"/>
  <c r="E20" i="2" s="1"/>
  <c r="E21" i="2" s="1"/>
  <c r="E22" i="2" s="1"/>
  <c r="F14" i="2"/>
  <c r="F15" i="2" s="1"/>
  <c r="F16" i="2" s="1"/>
  <c r="F17" i="2" s="1"/>
  <c r="E14" i="2"/>
  <c r="E15" i="2" s="1"/>
  <c r="E16" i="2" s="1"/>
  <c r="E17" i="2" s="1"/>
  <c r="F9" i="2"/>
  <c r="F10" i="2" s="1"/>
  <c r="F11" i="2" s="1"/>
  <c r="F12" i="2" s="1"/>
  <c r="E9" i="2"/>
  <c r="E10" i="2" s="1"/>
  <c r="E11" i="2" s="1"/>
  <c r="E12" i="2" s="1"/>
  <c r="F4" i="2"/>
  <c r="F5" i="2" s="1"/>
  <c r="F6" i="2" s="1"/>
  <c r="F7" i="2" s="1"/>
  <c r="E4" i="2"/>
  <c r="E5" i="2" s="1"/>
  <c r="E6" i="2" s="1"/>
  <c r="E7" i="2" s="1"/>
  <c r="C113" i="2"/>
  <c r="C108" i="2"/>
  <c r="C109" i="2" s="1"/>
  <c r="C110" i="2" s="1"/>
  <c r="C111" i="2" s="1"/>
  <c r="C112" i="2" s="1"/>
  <c r="C103" i="2"/>
  <c r="C104" i="2" s="1"/>
  <c r="C105" i="2" s="1"/>
  <c r="C106" i="2" s="1"/>
  <c r="C107" i="2" s="1"/>
  <c r="C98" i="2"/>
  <c r="C99" i="2" s="1"/>
  <c r="C100" i="2" s="1"/>
  <c r="C101" i="2" s="1"/>
  <c r="C102" i="2" s="1"/>
  <c r="C93" i="2"/>
  <c r="C94" i="2" s="1"/>
  <c r="C95" i="2" s="1"/>
  <c r="C96" i="2" s="1"/>
  <c r="C97" i="2" s="1"/>
  <c r="C88" i="2"/>
  <c r="C89" i="2" s="1"/>
  <c r="C90" i="2" s="1"/>
  <c r="C91" i="2" s="1"/>
  <c r="C92" i="2" s="1"/>
  <c r="C83" i="2"/>
  <c r="C84" i="2" s="1"/>
  <c r="C85" i="2" s="1"/>
  <c r="C86" i="2" s="1"/>
  <c r="C87" i="2" s="1"/>
  <c r="C78" i="2"/>
  <c r="C79" i="2" s="1"/>
  <c r="C80" i="2" s="1"/>
  <c r="C81" i="2" s="1"/>
  <c r="C82" i="2" s="1"/>
  <c r="C73" i="2"/>
  <c r="C63" i="2"/>
  <c r="C64" i="2" s="1"/>
  <c r="C65" i="2" s="1"/>
  <c r="C66" i="2" s="1"/>
  <c r="C67" i="2" s="1"/>
  <c r="B67" i="2" s="1"/>
  <c r="C58" i="2"/>
  <c r="C59" i="2" s="1"/>
  <c r="C60" i="2" s="1"/>
  <c r="C61" i="2" s="1"/>
  <c r="C62" i="2" s="1"/>
  <c r="C53" i="2"/>
  <c r="C54" i="2" s="1"/>
  <c r="C55" i="2" s="1"/>
  <c r="C56" i="2" s="1"/>
  <c r="C57" i="2" s="1"/>
  <c r="C48" i="2"/>
  <c r="C49" i="2" s="1"/>
  <c r="C50" i="2" s="1"/>
  <c r="C51" i="2" s="1"/>
  <c r="C52" i="2" s="1"/>
  <c r="C33" i="2"/>
  <c r="C34" i="2" s="1"/>
  <c r="C35" i="2" s="1"/>
  <c r="C36" i="2" s="1"/>
  <c r="C37" i="2" s="1"/>
  <c r="C28" i="2"/>
  <c r="C29" i="2" s="1"/>
  <c r="C30" i="2" s="1"/>
  <c r="C31" i="2" s="1"/>
  <c r="C32" i="2" s="1"/>
  <c r="C23" i="2"/>
  <c r="C24" i="2" s="1"/>
  <c r="C25" i="2" s="1"/>
  <c r="C26" i="2" s="1"/>
  <c r="C27" i="2" s="1"/>
  <c r="C18" i="2"/>
  <c r="C19" i="2" s="1"/>
  <c r="C20" i="2" s="1"/>
  <c r="C21" i="2" s="1"/>
  <c r="C22" i="2" s="1"/>
  <c r="C13" i="2"/>
  <c r="C14" i="2" s="1"/>
  <c r="C15" i="2" s="1"/>
  <c r="C16" i="2" s="1"/>
  <c r="C17" i="2" s="1"/>
  <c r="C8" i="2"/>
  <c r="C9" i="2" s="1"/>
  <c r="C10" i="2" s="1"/>
  <c r="C11" i="2" s="1"/>
  <c r="C12" i="2" s="1"/>
  <c r="C3" i="2"/>
  <c r="C4" i="2" s="1"/>
  <c r="C5" i="2" s="1"/>
  <c r="C6" i="2" s="1"/>
  <c r="C7" i="2" s="1"/>
  <c r="J83" i="2" l="1"/>
  <c r="J69" i="2"/>
  <c r="J63" i="2"/>
  <c r="J123" i="2"/>
  <c r="K123" i="2" s="1"/>
  <c r="L123" i="2" s="1"/>
  <c r="C124" i="2"/>
  <c r="K128" i="2"/>
  <c r="L128" i="2" s="1"/>
  <c r="C129" i="2"/>
  <c r="B128" i="2"/>
  <c r="D128" i="2" s="1"/>
  <c r="C44" i="2"/>
  <c r="C45" i="2" s="1"/>
  <c r="J88" i="2"/>
  <c r="J48" i="2"/>
  <c r="J93" i="2"/>
  <c r="J103" i="2"/>
  <c r="J44" i="2"/>
  <c r="K44" i="2" s="1"/>
  <c r="L44" i="2" s="1"/>
  <c r="J108" i="2"/>
  <c r="J53" i="2"/>
  <c r="J73" i="2"/>
  <c r="J113" i="2"/>
  <c r="J114" i="2" s="1"/>
  <c r="J98" i="2"/>
  <c r="J58" i="2"/>
  <c r="J78" i="2"/>
  <c r="J118" i="2"/>
  <c r="J38" i="2"/>
  <c r="B43" i="2"/>
  <c r="D43" i="2" s="1"/>
  <c r="B113" i="2"/>
  <c r="B111" i="2"/>
  <c r="B112" i="2"/>
  <c r="B118" i="2"/>
  <c r="D118" i="2" s="1"/>
  <c r="B119" i="2"/>
  <c r="B120" i="2"/>
  <c r="B121" i="2"/>
  <c r="B122" i="2"/>
  <c r="B110" i="2"/>
  <c r="H116" i="2"/>
  <c r="H115" i="2"/>
  <c r="H114" i="2"/>
  <c r="K69" i="2" l="1"/>
  <c r="L69" i="2" s="1"/>
  <c r="J70" i="2"/>
  <c r="B124" i="2"/>
  <c r="D124" i="2" s="1"/>
  <c r="C125" i="2"/>
  <c r="B129" i="2"/>
  <c r="D129" i="2" s="1"/>
  <c r="C130" i="2"/>
  <c r="C131" i="2" s="1"/>
  <c r="J124" i="2"/>
  <c r="K124" i="2" s="1"/>
  <c r="L124" i="2" s="1"/>
  <c r="B44" i="2"/>
  <c r="D44" i="2" s="1"/>
  <c r="J45" i="2"/>
  <c r="K45" i="2" s="1"/>
  <c r="L45" i="2" s="1"/>
  <c r="K43" i="2"/>
  <c r="L43" i="2" s="1"/>
  <c r="B45" i="2"/>
  <c r="D45" i="2" s="1"/>
  <c r="C46" i="2"/>
  <c r="J115" i="2"/>
  <c r="K114" i="2"/>
  <c r="L114" i="2" s="1"/>
  <c r="K113" i="2"/>
  <c r="L113" i="2" s="1"/>
  <c r="K11" i="2"/>
  <c r="K8" i="2"/>
  <c r="L8" i="2" s="1"/>
  <c r="C74" i="2"/>
  <c r="C75" i="2" s="1"/>
  <c r="K9" i="2"/>
  <c r="L8" i="7"/>
  <c r="L6" i="7"/>
  <c r="D42" i="4"/>
  <c r="J71" i="2" l="1"/>
  <c r="K70" i="2"/>
  <c r="L70" i="2" s="1"/>
  <c r="B125" i="2"/>
  <c r="D125" i="2" s="1"/>
  <c r="C126" i="2"/>
  <c r="B130" i="2"/>
  <c r="D130" i="2" s="1"/>
  <c r="B131" i="2"/>
  <c r="D131" i="2" s="1"/>
  <c r="C132" i="2"/>
  <c r="J125" i="2"/>
  <c r="J126" i="2" s="1"/>
  <c r="J46" i="2"/>
  <c r="J47" i="2" s="1"/>
  <c r="K47" i="2" s="1"/>
  <c r="L47" i="2" s="1"/>
  <c r="C47" i="2"/>
  <c r="B47" i="2" s="1"/>
  <c r="D47" i="2" s="1"/>
  <c r="B46" i="2"/>
  <c r="D46" i="2" s="1"/>
  <c r="K115" i="2"/>
  <c r="L115" i="2" s="1"/>
  <c r="J116" i="2"/>
  <c r="C76" i="2"/>
  <c r="C77" i="2" s="1"/>
  <c r="L13" i="7"/>
  <c r="J33" i="2"/>
  <c r="J31" i="2"/>
  <c r="J30" i="2"/>
  <c r="J29" i="2"/>
  <c r="J28" i="2"/>
  <c r="J26" i="2"/>
  <c r="J25" i="2"/>
  <c r="J24" i="2"/>
  <c r="J23" i="2"/>
  <c r="J21" i="2"/>
  <c r="J20" i="2"/>
  <c r="J19" i="2"/>
  <c r="J18" i="2"/>
  <c r="J72" i="2" l="1"/>
  <c r="K72" i="2" s="1"/>
  <c r="L72" i="2" s="1"/>
  <c r="K71" i="2"/>
  <c r="L71" i="2" s="1"/>
  <c r="B126" i="2"/>
  <c r="D126" i="2" s="1"/>
  <c r="C127" i="2"/>
  <c r="B127" i="2" s="1"/>
  <c r="D127" i="2" s="1"/>
  <c r="B132" i="2"/>
  <c r="D132" i="2" s="1"/>
  <c r="J6" i="3"/>
  <c r="K125" i="2"/>
  <c r="L125" i="2" s="1"/>
  <c r="K126" i="2"/>
  <c r="L126" i="2" s="1"/>
  <c r="J127" i="2"/>
  <c r="K127" i="2" s="1"/>
  <c r="L127" i="2" s="1"/>
  <c r="K46" i="2"/>
  <c r="L46" i="2" s="1"/>
  <c r="J117" i="2"/>
  <c r="K117" i="2" s="1"/>
  <c r="L117" i="2" s="1"/>
  <c r="K116" i="2"/>
  <c r="L116" i="2" s="1"/>
  <c r="K3" i="2"/>
  <c r="J119" i="2"/>
  <c r="J99" i="2"/>
  <c r="J100" i="2" s="1"/>
  <c r="J101" i="2" s="1"/>
  <c r="J94" i="2"/>
  <c r="J95" i="2" s="1"/>
  <c r="J96" i="2" s="1"/>
  <c r="J89" i="2"/>
  <c r="J90" i="2" s="1"/>
  <c r="J91" i="2" s="1"/>
  <c r="J84" i="2"/>
  <c r="J85" i="2" s="1"/>
  <c r="J86" i="2" s="1"/>
  <c r="J79" i="2"/>
  <c r="J80" i="2" s="1"/>
  <c r="J81" i="2" s="1"/>
  <c r="J82" i="2" s="1"/>
  <c r="J74" i="2"/>
  <c r="J75" i="2" s="1"/>
  <c r="J76" i="2" s="1"/>
  <c r="J64" i="2"/>
  <c r="J65" i="2" s="1"/>
  <c r="J66" i="2" s="1"/>
  <c r="J59" i="2"/>
  <c r="J60" i="2" s="1"/>
  <c r="J61" i="2" s="1"/>
  <c r="J54" i="2"/>
  <c r="J55" i="2" s="1"/>
  <c r="J56" i="2" s="1"/>
  <c r="J49" i="2"/>
  <c r="J50" i="2" s="1"/>
  <c r="J51" i="2" s="1"/>
  <c r="J39" i="2"/>
  <c r="J40" i="2" s="1"/>
  <c r="J41" i="2" s="1"/>
  <c r="B7" i="2"/>
  <c r="D7" i="2" s="1"/>
  <c r="J37" i="2"/>
  <c r="E7" i="4" l="1"/>
  <c r="N30" i="3"/>
  <c r="N31" i="3"/>
  <c r="N32" i="3" l="1"/>
  <c r="D11" i="5"/>
  <c r="E29" i="4"/>
  <c r="B12" i="5"/>
  <c r="E17" i="4"/>
  <c r="C31" i="3" l="1"/>
  <c r="C12" i="5"/>
  <c r="E19" i="4"/>
  <c r="E28" i="4" l="1"/>
  <c r="G29" i="4" s="1"/>
  <c r="G31" i="4" s="1"/>
  <c r="D41" i="4" s="1"/>
  <c r="C32" i="3"/>
  <c r="E31" i="4"/>
  <c r="I25" i="3"/>
  <c r="J25" i="3" s="1"/>
  <c r="E11" i="3"/>
  <c r="W3" i="2" l="1"/>
  <c r="Z3" i="2"/>
  <c r="J22" i="2" l="1"/>
  <c r="K22" i="2" s="1"/>
  <c r="L22" i="2" s="1"/>
  <c r="J17" i="2"/>
  <c r="K17" i="2" s="1"/>
  <c r="L17" i="2" s="1"/>
  <c r="J12" i="2"/>
  <c r="K12" i="2" s="1"/>
  <c r="L12" i="2" s="1"/>
  <c r="B4" i="2"/>
  <c r="D4" i="2" s="1"/>
  <c r="B5" i="2"/>
  <c r="D5" i="2" s="1"/>
  <c r="B6" i="2"/>
  <c r="D6" i="2" s="1"/>
  <c r="B8" i="2"/>
  <c r="D8" i="2" s="1"/>
  <c r="B13" i="2"/>
  <c r="D13" i="2" s="1"/>
  <c r="B18" i="2"/>
  <c r="D18" i="2" s="1"/>
  <c r="B23" i="2"/>
  <c r="D23" i="2" s="1"/>
  <c r="B28" i="2"/>
  <c r="D28" i="2" s="1"/>
  <c r="B33" i="2"/>
  <c r="D33" i="2" s="1"/>
  <c r="B38" i="2"/>
  <c r="D38" i="2" s="1"/>
  <c r="B39" i="2"/>
  <c r="D39" i="2" s="1"/>
  <c r="B40" i="2"/>
  <c r="D40" i="2" s="1"/>
  <c r="B41" i="2"/>
  <c r="D41" i="2" s="1"/>
  <c r="B42" i="2"/>
  <c r="D42" i="2" s="1"/>
  <c r="B48" i="2"/>
  <c r="D48" i="2" s="1"/>
  <c r="B49" i="2"/>
  <c r="D49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66" i="2"/>
  <c r="D66" i="2" s="1"/>
  <c r="D67" i="2"/>
  <c r="B73" i="2"/>
  <c r="B74" i="2"/>
  <c r="D74" i="2" s="1"/>
  <c r="B75" i="2"/>
  <c r="D75" i="2" s="1"/>
  <c r="B76" i="2"/>
  <c r="D76" i="2" s="1"/>
  <c r="B77" i="2"/>
  <c r="D77" i="2" s="1"/>
  <c r="B78" i="2"/>
  <c r="D78" i="2" s="1"/>
  <c r="B79" i="2"/>
  <c r="D79" i="2" s="1"/>
  <c r="B80" i="2"/>
  <c r="D80" i="2" s="1"/>
  <c r="B81" i="2"/>
  <c r="D81" i="2" s="1"/>
  <c r="B82" i="2"/>
  <c r="D82" i="2" s="1"/>
  <c r="B83" i="2"/>
  <c r="D83" i="2" s="1"/>
  <c r="B84" i="2"/>
  <c r="D84" i="2" s="1"/>
  <c r="B85" i="2"/>
  <c r="D85" i="2" s="1"/>
  <c r="B86" i="2"/>
  <c r="D86" i="2" s="1"/>
  <c r="B87" i="2"/>
  <c r="D87" i="2" s="1"/>
  <c r="B88" i="2"/>
  <c r="D88" i="2" s="1"/>
  <c r="B89" i="2"/>
  <c r="D89" i="2" s="1"/>
  <c r="B90" i="2"/>
  <c r="D90" i="2" s="1"/>
  <c r="B91" i="2"/>
  <c r="D91" i="2" s="1"/>
  <c r="B92" i="2"/>
  <c r="D92" i="2" s="1"/>
  <c r="B93" i="2"/>
  <c r="D93" i="2" s="1"/>
  <c r="B94" i="2"/>
  <c r="D94" i="2" s="1"/>
  <c r="B95" i="2"/>
  <c r="D95" i="2" s="1"/>
  <c r="B96" i="2"/>
  <c r="D96" i="2" s="1"/>
  <c r="B97" i="2"/>
  <c r="D97" i="2" s="1"/>
  <c r="B98" i="2"/>
  <c r="D98" i="2" s="1"/>
  <c r="B99" i="2"/>
  <c r="D99" i="2" s="1"/>
  <c r="B100" i="2"/>
  <c r="D100" i="2" s="1"/>
  <c r="B101" i="2"/>
  <c r="D101" i="2" s="1"/>
  <c r="B102" i="2"/>
  <c r="D102" i="2" s="1"/>
  <c r="B103" i="2"/>
  <c r="D103" i="2" s="1"/>
  <c r="B104" i="2"/>
  <c r="D104" i="2" s="1"/>
  <c r="B105" i="2"/>
  <c r="D105" i="2" s="1"/>
  <c r="B106" i="2"/>
  <c r="D106" i="2" s="1"/>
  <c r="B107" i="2"/>
  <c r="D107" i="2" s="1"/>
  <c r="B108" i="2"/>
  <c r="D108" i="2" s="1"/>
  <c r="B109" i="2"/>
  <c r="D109" i="2" s="1"/>
  <c r="D110" i="2"/>
  <c r="D111" i="2"/>
  <c r="D112" i="2"/>
  <c r="D119" i="2"/>
  <c r="D120" i="2"/>
  <c r="D121" i="2"/>
  <c r="D122" i="2"/>
  <c r="J32" i="2"/>
  <c r="K32" i="2" s="1"/>
  <c r="L32" i="2" s="1"/>
  <c r="J27" i="2"/>
  <c r="K27" i="2" s="1"/>
  <c r="L27" i="2" s="1"/>
  <c r="J7" i="2"/>
  <c r="K7" i="2" s="1"/>
  <c r="L7" i="2" s="1"/>
  <c r="B57" i="2"/>
  <c r="D57" i="2" s="1"/>
  <c r="K37" i="2"/>
  <c r="L37" i="2" s="1"/>
  <c r="H121" i="2"/>
  <c r="H120" i="2"/>
  <c r="H119" i="2"/>
  <c r="H111" i="2"/>
  <c r="H110" i="2"/>
  <c r="H109" i="2"/>
  <c r="H106" i="2"/>
  <c r="H105" i="2"/>
  <c r="H104" i="2"/>
  <c r="H101" i="2"/>
  <c r="H100" i="2"/>
  <c r="H99" i="2"/>
  <c r="H96" i="2"/>
  <c r="H95" i="2"/>
  <c r="H94" i="2"/>
  <c r="H91" i="2"/>
  <c r="H90" i="2"/>
  <c r="H89" i="2"/>
  <c r="H86" i="2"/>
  <c r="H85" i="2"/>
  <c r="H84" i="2"/>
  <c r="H81" i="2"/>
  <c r="H80" i="2"/>
  <c r="H79" i="2"/>
  <c r="H76" i="2"/>
  <c r="H75" i="2"/>
  <c r="H74" i="2"/>
  <c r="H66" i="2"/>
  <c r="H65" i="2"/>
  <c r="H64" i="2"/>
  <c r="H61" i="2"/>
  <c r="H60" i="2"/>
  <c r="H59" i="2"/>
  <c r="H56" i="2"/>
  <c r="H55" i="2"/>
  <c r="H54" i="2"/>
  <c r="H51" i="2"/>
  <c r="H50" i="2"/>
  <c r="H49" i="2"/>
  <c r="H41" i="2"/>
  <c r="H40" i="2"/>
  <c r="H39" i="2"/>
  <c r="J120" i="2"/>
  <c r="J121" i="2" s="1"/>
  <c r="J109" i="2"/>
  <c r="J110" i="2" s="1"/>
  <c r="J111" i="2" s="1"/>
  <c r="J104" i="2"/>
  <c r="J105" i="2" s="1"/>
  <c r="J67" i="2"/>
  <c r="K67" i="2" s="1"/>
  <c r="L67" i="2" s="1"/>
  <c r="J57" i="2"/>
  <c r="K57" i="2" s="1"/>
  <c r="L57" i="2" s="1"/>
  <c r="K36" i="2"/>
  <c r="L36" i="2" s="1"/>
  <c r="K35" i="2"/>
  <c r="L35" i="2" s="1"/>
  <c r="K34" i="2"/>
  <c r="L34" i="2" s="1"/>
  <c r="H36" i="2"/>
  <c r="H35" i="2"/>
  <c r="H34" i="2"/>
  <c r="B34" i="2"/>
  <c r="D34" i="2" s="1"/>
  <c r="B3" i="2"/>
  <c r="K118" i="2"/>
  <c r="L118" i="2" s="1"/>
  <c r="K108" i="2"/>
  <c r="L108" i="2" s="1"/>
  <c r="K103" i="2"/>
  <c r="L103" i="2" s="1"/>
  <c r="K98" i="2"/>
  <c r="L98" i="2" s="1"/>
  <c r="K93" i="2"/>
  <c r="L93" i="2" s="1"/>
  <c r="K88" i="2"/>
  <c r="L88" i="2" s="1"/>
  <c r="K83" i="2"/>
  <c r="L83" i="2" s="1"/>
  <c r="K78" i="2"/>
  <c r="L78" i="2" s="1"/>
  <c r="K73" i="2"/>
  <c r="L73" i="2" s="1"/>
  <c r="K63" i="2"/>
  <c r="L63" i="2" s="1"/>
  <c r="K58" i="2"/>
  <c r="L58" i="2" s="1"/>
  <c r="K53" i="2"/>
  <c r="L53" i="2" s="1"/>
  <c r="K48" i="2"/>
  <c r="L48" i="2" s="1"/>
  <c r="K38" i="2"/>
  <c r="L38" i="2" s="1"/>
  <c r="K33" i="2"/>
  <c r="L33" i="2" s="1"/>
  <c r="K31" i="2"/>
  <c r="L31" i="2" s="1"/>
  <c r="H31" i="2"/>
  <c r="B31" i="2"/>
  <c r="D31" i="2" s="1"/>
  <c r="K30" i="2"/>
  <c r="L30" i="2" s="1"/>
  <c r="H30" i="2"/>
  <c r="B30" i="2"/>
  <c r="D30" i="2" s="1"/>
  <c r="K29" i="2"/>
  <c r="L29" i="2" s="1"/>
  <c r="H29" i="2"/>
  <c r="B29" i="2"/>
  <c r="D29" i="2" s="1"/>
  <c r="K28" i="2"/>
  <c r="L28" i="2" s="1"/>
  <c r="K26" i="2"/>
  <c r="L26" i="2" s="1"/>
  <c r="H26" i="2"/>
  <c r="B26" i="2"/>
  <c r="D26" i="2" s="1"/>
  <c r="K25" i="2"/>
  <c r="L25" i="2" s="1"/>
  <c r="H25" i="2"/>
  <c r="B25" i="2"/>
  <c r="D25" i="2" s="1"/>
  <c r="K24" i="2"/>
  <c r="L24" i="2" s="1"/>
  <c r="H24" i="2"/>
  <c r="B27" i="2"/>
  <c r="D27" i="2" s="1"/>
  <c r="K23" i="2"/>
  <c r="L23" i="2" s="1"/>
  <c r="K21" i="2"/>
  <c r="L21" i="2" s="1"/>
  <c r="H21" i="2"/>
  <c r="B21" i="2"/>
  <c r="D21" i="2" s="1"/>
  <c r="K20" i="2"/>
  <c r="L20" i="2" s="1"/>
  <c r="H20" i="2"/>
  <c r="B20" i="2"/>
  <c r="D20" i="2" s="1"/>
  <c r="K19" i="2"/>
  <c r="L19" i="2" s="1"/>
  <c r="H19" i="2"/>
  <c r="B19" i="2"/>
  <c r="D19" i="2" s="1"/>
  <c r="K18" i="2"/>
  <c r="L18" i="2" s="1"/>
  <c r="K16" i="2"/>
  <c r="L16" i="2" s="1"/>
  <c r="H16" i="2"/>
  <c r="B16" i="2"/>
  <c r="D16" i="2" s="1"/>
  <c r="K15" i="2"/>
  <c r="L15" i="2" s="1"/>
  <c r="H15" i="2"/>
  <c r="B15" i="2"/>
  <c r="D15" i="2" s="1"/>
  <c r="K14" i="2"/>
  <c r="L14" i="2" s="1"/>
  <c r="H14" i="2"/>
  <c r="B17" i="2"/>
  <c r="D17" i="2" s="1"/>
  <c r="L13" i="2"/>
  <c r="B11" i="2"/>
  <c r="D11" i="2" s="1"/>
  <c r="B10" i="2"/>
  <c r="D10" i="2" s="1"/>
  <c r="L11" i="2"/>
  <c r="H11" i="2"/>
  <c r="L10" i="2"/>
  <c r="H10" i="2"/>
  <c r="L9" i="2"/>
  <c r="H9" i="2"/>
  <c r="K6" i="2"/>
  <c r="L6" i="2" s="1"/>
  <c r="K5" i="2"/>
  <c r="L5" i="2" s="1"/>
  <c r="K4" i="2"/>
  <c r="L4" i="2" s="1"/>
  <c r="L3" i="2"/>
  <c r="H6" i="2"/>
  <c r="H5" i="2"/>
  <c r="H4" i="2"/>
  <c r="D3" i="2" l="1"/>
  <c r="D73" i="2"/>
  <c r="B32" i="2"/>
  <c r="D32" i="2" s="1"/>
  <c r="B14" i="2"/>
  <c r="D14" i="2" s="1"/>
  <c r="B24" i="2"/>
  <c r="D24" i="2" s="1"/>
  <c r="B22" i="2"/>
  <c r="D22" i="2" s="1"/>
  <c r="B9" i="2"/>
  <c r="D9" i="2" s="1"/>
  <c r="B12" i="2"/>
  <c r="D12" i="2" s="1"/>
  <c r="K109" i="2"/>
  <c r="L109" i="2" s="1"/>
  <c r="K79" i="2"/>
  <c r="L79" i="2" s="1"/>
  <c r="K54" i="2"/>
  <c r="L54" i="2" s="1"/>
  <c r="K99" i="2"/>
  <c r="L99" i="2" s="1"/>
  <c r="K119" i="2"/>
  <c r="L119" i="2" s="1"/>
  <c r="K74" i="2"/>
  <c r="L74" i="2" s="1"/>
  <c r="K104" i="2"/>
  <c r="L104" i="2" s="1"/>
  <c r="K59" i="2"/>
  <c r="L59" i="2" s="1"/>
  <c r="K94" i="2"/>
  <c r="L94" i="2" s="1"/>
  <c r="K49" i="2"/>
  <c r="L49" i="2" s="1"/>
  <c r="K40" i="2"/>
  <c r="L40" i="2" s="1"/>
  <c r="K64" i="2"/>
  <c r="L64" i="2" s="1"/>
  <c r="K120" i="2"/>
  <c r="L120" i="2" s="1"/>
  <c r="B35" i="2"/>
  <c r="D35" i="2" s="1"/>
  <c r="K39" i="2"/>
  <c r="L39" i="2" s="1"/>
  <c r="K84" i="2"/>
  <c r="L84" i="2" s="1"/>
  <c r="K89" i="2"/>
  <c r="L89" i="2" s="1"/>
  <c r="J122" i="2"/>
  <c r="K122" i="2" s="1"/>
  <c r="L122" i="2" s="1"/>
  <c r="K121" i="2"/>
  <c r="L121" i="2" s="1"/>
  <c r="K111" i="2"/>
  <c r="L111" i="2" s="1"/>
  <c r="J112" i="2"/>
  <c r="K112" i="2" s="1"/>
  <c r="L112" i="2" s="1"/>
  <c r="K110" i="2"/>
  <c r="L110" i="2" s="1"/>
  <c r="J106" i="2"/>
  <c r="K105" i="2"/>
  <c r="L105" i="2" s="1"/>
  <c r="K100" i="2"/>
  <c r="L100" i="2" s="1"/>
  <c r="K95" i="2"/>
  <c r="L95" i="2" s="1"/>
  <c r="K90" i="2"/>
  <c r="L90" i="2" s="1"/>
  <c r="J92" i="2"/>
  <c r="K92" i="2" s="1"/>
  <c r="L92" i="2" s="1"/>
  <c r="J87" i="2"/>
  <c r="K87" i="2" s="1"/>
  <c r="L87" i="2" s="1"/>
  <c r="K85" i="2"/>
  <c r="L85" i="2" s="1"/>
  <c r="K82" i="2"/>
  <c r="L82" i="2" s="1"/>
  <c r="K80" i="2"/>
  <c r="L80" i="2" s="1"/>
  <c r="J77" i="2"/>
  <c r="K77" i="2" s="1"/>
  <c r="L77" i="2" s="1"/>
  <c r="K75" i="2"/>
  <c r="L75" i="2" s="1"/>
  <c r="K66" i="2"/>
  <c r="L66" i="2" s="1"/>
  <c r="K65" i="2"/>
  <c r="L65" i="2" s="1"/>
  <c r="J62" i="2"/>
  <c r="K62" i="2" s="1"/>
  <c r="L62" i="2" s="1"/>
  <c r="K60" i="2"/>
  <c r="L60" i="2" s="1"/>
  <c r="K56" i="2"/>
  <c r="L56" i="2" s="1"/>
  <c r="K55" i="2"/>
  <c r="L55" i="2" s="1"/>
  <c r="J52" i="2"/>
  <c r="K52" i="2" s="1"/>
  <c r="L52" i="2" s="1"/>
  <c r="K50" i="2"/>
  <c r="L50" i="2" s="1"/>
  <c r="E20" i="3" l="1"/>
  <c r="I6" i="3"/>
  <c r="K41" i="2"/>
  <c r="L41" i="2" s="1"/>
  <c r="J42" i="2"/>
  <c r="K42" i="2" s="1"/>
  <c r="L42" i="2" s="1"/>
  <c r="B36" i="2"/>
  <c r="D36" i="2" s="1"/>
  <c r="J107" i="2"/>
  <c r="K107" i="2" s="1"/>
  <c r="L107" i="2" s="1"/>
  <c r="K106" i="2"/>
  <c r="L106" i="2" s="1"/>
  <c r="J102" i="2"/>
  <c r="K102" i="2" s="1"/>
  <c r="L102" i="2" s="1"/>
  <c r="K101" i="2"/>
  <c r="L101" i="2" s="1"/>
  <c r="J97" i="2"/>
  <c r="K97" i="2" s="1"/>
  <c r="L97" i="2" s="1"/>
  <c r="K96" i="2"/>
  <c r="L96" i="2" s="1"/>
  <c r="K91" i="2"/>
  <c r="L91" i="2" s="1"/>
  <c r="K86" i="2"/>
  <c r="L86" i="2" s="1"/>
  <c r="K81" i="2"/>
  <c r="L81" i="2" s="1"/>
  <c r="K76" i="2"/>
  <c r="L76" i="2" s="1"/>
  <c r="K61" i="2"/>
  <c r="L61" i="2" s="1"/>
  <c r="K51" i="2"/>
  <c r="L51" i="2" s="1"/>
  <c r="H18" i="3" l="1"/>
  <c r="E22" i="3"/>
  <c r="D32" i="3" s="1"/>
  <c r="B37" i="2"/>
  <c r="D37" i="2" s="1"/>
  <c r="E10" i="7" l="1"/>
  <c r="E13" i="7" s="1"/>
  <c r="L15" i="7" s="1"/>
  <c r="L17" i="7" s="1"/>
  <c r="F32" i="3"/>
  <c r="F31" i="3"/>
  <c r="E32" i="3" l="1"/>
  <c r="G32" i="3" s="1"/>
  <c r="F33" i="3" s="1"/>
  <c r="D33" i="3" l="1"/>
  <c r="B33" i="3" s="1"/>
  <c r="C33" i="3" s="1"/>
  <c r="E33" i="3" l="1"/>
  <c r="G33" i="3" s="1"/>
  <c r="D34" i="3" s="1"/>
  <c r="B34" i="3" s="1"/>
  <c r="C34" i="3" s="1"/>
  <c r="F34" i="3" l="1"/>
  <c r="E34" i="3" l="1"/>
  <c r="G34" i="3" s="1"/>
  <c r="D35" i="3" s="1"/>
  <c r="B35" i="3" s="1"/>
  <c r="C35" i="3" s="1"/>
  <c r="F35" i="3" l="1"/>
  <c r="E35" i="3" s="1"/>
  <c r="G35" i="3" s="1"/>
  <c r="D36" i="3" s="1"/>
  <c r="F36" i="3" l="1"/>
  <c r="E36" i="3" s="1"/>
  <c r="G36" i="3" s="1"/>
  <c r="B36" i="3"/>
  <c r="C36" i="3" s="1"/>
  <c r="D37" i="3" l="1"/>
  <c r="B37" i="3" s="1"/>
  <c r="C37" i="3" s="1"/>
  <c r="F37" i="3"/>
  <c r="E37" i="3" l="1"/>
  <c r="G37" i="3" s="1"/>
  <c r="F38" i="3" l="1"/>
  <c r="D38" i="3"/>
  <c r="B38" i="3" s="1"/>
  <c r="C38" i="3" s="1"/>
  <c r="E38" i="3" l="1"/>
  <c r="G38" i="3" s="1"/>
  <c r="F39" i="3" l="1"/>
  <c r="D39" i="3"/>
  <c r="B39" i="3" s="1"/>
  <c r="C39" i="3" s="1"/>
  <c r="E39" i="3" l="1"/>
  <c r="G39" i="3" s="1"/>
  <c r="F40" i="3" l="1"/>
  <c r="D40" i="3"/>
  <c r="B40" i="3" s="1"/>
  <c r="C40" i="3" s="1"/>
  <c r="E40" i="3" l="1"/>
  <c r="G40" i="3" s="1"/>
  <c r="F41" i="3" l="1"/>
  <c r="D41" i="3"/>
  <c r="B41" i="3" s="1"/>
  <c r="C41" i="3" s="1"/>
  <c r="E41" i="3" l="1"/>
  <c r="G41" i="3" s="1"/>
  <c r="D42" i="3" l="1"/>
  <c r="B42" i="3" s="1"/>
  <c r="C42" i="3" s="1"/>
  <c r="F42" i="3"/>
  <c r="E42" i="3" l="1"/>
  <c r="G42" i="3" s="1"/>
  <c r="F43" i="3" l="1"/>
  <c r="D43" i="3"/>
  <c r="B43" i="3" s="1"/>
  <c r="C43" i="3" s="1"/>
  <c r="H16" i="7" l="1"/>
  <c r="I16" i="7" s="1"/>
  <c r="E43" i="3"/>
  <c r="G43" i="3" s="1"/>
  <c r="F44" i="3" l="1"/>
  <c r="D44" i="3"/>
  <c r="B44" i="3" s="1"/>
  <c r="C44" i="3" s="1"/>
  <c r="D18" i="7" l="1"/>
  <c r="E44" i="3"/>
  <c r="G44" i="3" s="1"/>
  <c r="E18" i="7" l="1"/>
  <c r="G18" i="7" s="1"/>
  <c r="B18" i="7"/>
  <c r="C18" i="7" s="1"/>
  <c r="D45" i="3"/>
  <c r="B45" i="3" s="1"/>
  <c r="C45" i="3" s="1"/>
  <c r="F45" i="3"/>
  <c r="F19" i="7" l="1"/>
  <c r="D19" i="7"/>
  <c r="H18" i="7"/>
  <c r="I18" i="7" s="1"/>
  <c r="E45" i="3"/>
  <c r="G45" i="3" s="1"/>
  <c r="D46" i="3" s="1"/>
  <c r="E19" i="7" l="1"/>
  <c r="G19" i="7" s="1"/>
  <c r="B19" i="7"/>
  <c r="C19" i="7" s="1"/>
  <c r="F46" i="3"/>
  <c r="E46" i="3" s="1"/>
  <c r="G46" i="3" s="1"/>
  <c r="B46" i="3"/>
  <c r="C46" i="3" s="1"/>
  <c r="D20" i="7" l="1"/>
  <c r="H19" i="7"/>
  <c r="I19" i="7" s="1"/>
  <c r="D47" i="3"/>
  <c r="F47" i="3"/>
  <c r="E20" i="7" l="1"/>
  <c r="G20" i="7" s="1"/>
  <c r="B20" i="7"/>
  <c r="C20" i="7" s="1"/>
  <c r="B47" i="3"/>
  <c r="C47" i="3" s="1"/>
  <c r="E47" i="3"/>
  <c r="G47" i="3" s="1"/>
  <c r="F21" i="7" l="1"/>
  <c r="D21" i="7"/>
  <c r="H20" i="7"/>
  <c r="I20" i="7" s="1"/>
  <c r="D48" i="3"/>
  <c r="F48" i="3"/>
  <c r="E21" i="7" l="1"/>
  <c r="G21" i="7" s="1"/>
  <c r="B21" i="7"/>
  <c r="C21" i="7" s="1"/>
  <c r="B48" i="3"/>
  <c r="C48" i="3" s="1"/>
  <c r="E48" i="3"/>
  <c r="G48" i="3" s="1"/>
  <c r="F22" i="7" l="1"/>
  <c r="D22" i="7"/>
  <c r="H21" i="7"/>
  <c r="I21" i="7" s="1"/>
  <c r="D49" i="3"/>
  <c r="F49" i="3"/>
  <c r="E22" i="7" l="1"/>
  <c r="G22" i="7" s="1"/>
  <c r="B22" i="7"/>
  <c r="C22" i="7" s="1"/>
  <c r="B49" i="3"/>
  <c r="C49" i="3" s="1"/>
  <c r="E49" i="3"/>
  <c r="G49" i="3" s="1"/>
  <c r="F23" i="7" l="1"/>
  <c r="D23" i="7"/>
  <c r="H22" i="7"/>
  <c r="I22" i="7" s="1"/>
  <c r="D50" i="3"/>
  <c r="F50" i="3"/>
  <c r="E23" i="7" l="1"/>
  <c r="G23" i="7" s="1"/>
  <c r="B23" i="7"/>
  <c r="C23" i="7" s="1"/>
  <c r="B50" i="3"/>
  <c r="C50" i="3" s="1"/>
  <c r="E50" i="3"/>
  <c r="G50" i="3" s="1"/>
  <c r="F24" i="7" l="1"/>
  <c r="D24" i="7"/>
  <c r="H23" i="7"/>
  <c r="I23" i="7" s="1"/>
  <c r="D51" i="3"/>
  <c r="F51" i="3"/>
  <c r="E24" i="7" l="1"/>
  <c r="G24" i="7" s="1"/>
  <c r="B24" i="7"/>
  <c r="C24" i="7" s="1"/>
  <c r="B51" i="3"/>
  <c r="C51" i="3" s="1"/>
  <c r="E51" i="3"/>
  <c r="G51" i="3" s="1"/>
  <c r="F25" i="7" l="1"/>
  <c r="D25" i="7"/>
  <c r="H24" i="7"/>
  <c r="I24" i="7" s="1"/>
  <c r="D52" i="3"/>
  <c r="F52" i="3"/>
  <c r="E25" i="7" l="1"/>
  <c r="G25" i="7" s="1"/>
  <c r="B25" i="7"/>
  <c r="C25" i="7" s="1"/>
  <c r="B52" i="3"/>
  <c r="C52" i="3" s="1"/>
  <c r="E52" i="3"/>
  <c r="G52" i="3" s="1"/>
  <c r="F26" i="7" l="1"/>
  <c r="D26" i="7"/>
  <c r="H25" i="7"/>
  <c r="I25" i="7" s="1"/>
  <c r="D53" i="3"/>
  <c r="F53" i="3"/>
  <c r="E26" i="7" l="1"/>
  <c r="G26" i="7" s="1"/>
  <c r="B26" i="7"/>
  <c r="C26" i="7" s="1"/>
  <c r="E53" i="3"/>
  <c r="G53" i="3" s="1"/>
  <c r="B53" i="3"/>
  <c r="C53" i="3" s="1"/>
  <c r="F27" i="7" l="1"/>
  <c r="D27" i="7"/>
  <c r="H26" i="7"/>
  <c r="I26" i="7" s="1"/>
  <c r="D54" i="3"/>
  <c r="F54" i="3"/>
  <c r="E27" i="7" l="1"/>
  <c r="G27" i="7" s="1"/>
  <c r="B27" i="7"/>
  <c r="C27" i="7" s="1"/>
  <c r="E54" i="3"/>
  <c r="G54" i="3" s="1"/>
  <c r="B54" i="3"/>
  <c r="C54" i="3" s="1"/>
  <c r="F28" i="7" l="1"/>
  <c r="D28" i="7"/>
  <c r="H27" i="7"/>
  <c r="I27" i="7" s="1"/>
  <c r="D55" i="3"/>
  <c r="F55" i="3"/>
  <c r="E28" i="7" l="1"/>
  <c r="G28" i="7" s="1"/>
  <c r="B28" i="7"/>
  <c r="C28" i="7" s="1"/>
  <c r="E55" i="3"/>
  <c r="G55" i="3" s="1"/>
  <c r="B55" i="3"/>
  <c r="C55" i="3" s="1"/>
  <c r="F29" i="7" l="1"/>
  <c r="D29" i="7"/>
  <c r="H28" i="7"/>
  <c r="I28" i="7" s="1"/>
  <c r="D56" i="3"/>
  <c r="F56" i="3"/>
  <c r="E29" i="7" l="1"/>
  <c r="G29" i="7" s="1"/>
  <c r="B29" i="7"/>
  <c r="C29" i="7" s="1"/>
  <c r="E56" i="3"/>
  <c r="G56" i="3" s="1"/>
  <c r="B56" i="3"/>
  <c r="C56" i="3" s="1"/>
  <c r="F30" i="7" l="1"/>
  <c r="D30" i="7"/>
  <c r="H29" i="7"/>
  <c r="I29" i="7" s="1"/>
  <c r="D57" i="3"/>
  <c r="F57" i="3"/>
  <c r="E30" i="7" l="1"/>
  <c r="G30" i="7" s="1"/>
  <c r="B30" i="7"/>
  <c r="C30" i="7" s="1"/>
  <c r="B57" i="3"/>
  <c r="C57" i="3" s="1"/>
  <c r="E57" i="3"/>
  <c r="G57" i="3" s="1"/>
  <c r="F31" i="7" l="1"/>
  <c r="D31" i="7"/>
  <c r="H30" i="7"/>
  <c r="I30" i="7" s="1"/>
  <c r="D58" i="3"/>
  <c r="F58" i="3"/>
  <c r="E31" i="7" l="1"/>
  <c r="G31" i="7" s="1"/>
  <c r="B31" i="7"/>
  <c r="C31" i="7" s="1"/>
  <c r="B58" i="3"/>
  <c r="C58" i="3" s="1"/>
  <c r="E58" i="3"/>
  <c r="G58" i="3" s="1"/>
  <c r="F32" i="7" l="1"/>
  <c r="D32" i="7"/>
  <c r="H31" i="7"/>
  <c r="I31" i="7" s="1"/>
  <c r="D59" i="3"/>
  <c r="F59" i="3"/>
  <c r="E32" i="7" l="1"/>
  <c r="G32" i="7" s="1"/>
  <c r="B32" i="7"/>
  <c r="C32" i="7" s="1"/>
  <c r="E59" i="3"/>
  <c r="G59" i="3" s="1"/>
  <c r="B59" i="3"/>
  <c r="C59" i="3" s="1"/>
  <c r="F33" i="7" l="1"/>
  <c r="D33" i="7"/>
  <c r="H32" i="7"/>
  <c r="I32" i="7" s="1"/>
  <c r="D60" i="3"/>
  <c r="F60" i="3"/>
  <c r="E33" i="7" l="1"/>
  <c r="G33" i="7" s="1"/>
  <c r="B33" i="7"/>
  <c r="C33" i="7" s="1"/>
  <c r="E60" i="3"/>
  <c r="G60" i="3" s="1"/>
  <c r="B60" i="3"/>
  <c r="C60" i="3" s="1"/>
  <c r="F34" i="7" l="1"/>
  <c r="D34" i="7"/>
  <c r="H33" i="7"/>
  <c r="I33" i="7" s="1"/>
  <c r="D61" i="3"/>
  <c r="F61" i="3"/>
  <c r="E34" i="7" l="1"/>
  <c r="G34" i="7" s="1"/>
  <c r="B34" i="7"/>
  <c r="C34" i="7" s="1"/>
  <c r="B61" i="3"/>
  <c r="C61" i="3" s="1"/>
  <c r="E61" i="3"/>
  <c r="G61" i="3" s="1"/>
  <c r="F35" i="7" l="1"/>
  <c r="D35" i="7"/>
  <c r="H34" i="7"/>
  <c r="I34" i="7" s="1"/>
  <c r="D62" i="3"/>
  <c r="F62" i="3"/>
  <c r="E35" i="7" l="1"/>
  <c r="G35" i="7" s="1"/>
  <c r="B35" i="7"/>
  <c r="C35" i="7" s="1"/>
  <c r="E62" i="3"/>
  <c r="G62" i="3" s="1"/>
  <c r="B62" i="3"/>
  <c r="C62" i="3" s="1"/>
  <c r="F36" i="7" l="1"/>
  <c r="D36" i="7"/>
  <c r="H35" i="7"/>
  <c r="I35" i="7" s="1"/>
  <c r="D63" i="3"/>
  <c r="F63" i="3"/>
  <c r="E36" i="7" l="1"/>
  <c r="G36" i="7" s="1"/>
  <c r="B36" i="7"/>
  <c r="C36" i="7" s="1"/>
  <c r="E63" i="3"/>
  <c r="G63" i="3" s="1"/>
  <c r="B63" i="3"/>
  <c r="C63" i="3" s="1"/>
  <c r="F37" i="7" l="1"/>
  <c r="D37" i="7"/>
  <c r="H36" i="7"/>
  <c r="I36" i="7" s="1"/>
  <c r="D64" i="3"/>
  <c r="F64" i="3"/>
  <c r="E37" i="7" l="1"/>
  <c r="G37" i="7" s="1"/>
  <c r="B37" i="7"/>
  <c r="C37" i="7" s="1"/>
  <c r="B64" i="3"/>
  <c r="C64" i="3" s="1"/>
  <c r="E64" i="3"/>
  <c r="G64" i="3" s="1"/>
  <c r="F38" i="7" l="1"/>
  <c r="D38" i="7"/>
  <c r="H37" i="7"/>
  <c r="I37" i="7" s="1"/>
  <c r="D65" i="3"/>
  <c r="F65" i="3"/>
  <c r="E38" i="7" l="1"/>
  <c r="G38" i="7" s="1"/>
  <c r="B38" i="7"/>
  <c r="C38" i="7" s="1"/>
  <c r="E65" i="3"/>
  <c r="G65" i="3" s="1"/>
  <c r="B65" i="3"/>
  <c r="C65" i="3" s="1"/>
  <c r="D66" i="3" l="1"/>
  <c r="F66" i="3"/>
  <c r="F39" i="7"/>
  <c r="D39" i="7"/>
  <c r="H38" i="7"/>
  <c r="I38" i="7" s="1"/>
  <c r="E66" i="3" l="1"/>
  <c r="G66" i="3" s="1"/>
  <c r="B66" i="3"/>
  <c r="C66" i="3" s="1"/>
  <c r="E39" i="7"/>
  <c r="G39" i="7" s="1"/>
  <c r="B39" i="7"/>
  <c r="C39" i="7" s="1"/>
  <c r="D67" i="3" l="1"/>
  <c r="F67" i="3"/>
  <c r="F40" i="7"/>
  <c r="D40" i="7"/>
  <c r="H39" i="7"/>
  <c r="I39" i="7" s="1"/>
  <c r="E67" i="3" l="1"/>
  <c r="G67" i="3" s="1"/>
  <c r="B67" i="3"/>
  <c r="C67" i="3" s="1"/>
  <c r="E40" i="7"/>
  <c r="G40" i="7" s="1"/>
  <c r="B40" i="7"/>
  <c r="C40" i="7" s="1"/>
  <c r="F68" i="3" l="1"/>
  <c r="D68" i="3"/>
  <c r="F41" i="7"/>
  <c r="D41" i="7"/>
  <c r="H40" i="7"/>
  <c r="I40" i="7" s="1"/>
  <c r="B68" i="3" l="1"/>
  <c r="C68" i="3" s="1"/>
  <c r="E68" i="3"/>
  <c r="G68" i="3" s="1"/>
  <c r="E41" i="7"/>
  <c r="G41" i="7" s="1"/>
  <c r="B41" i="7"/>
  <c r="C41" i="7" s="1"/>
  <c r="D69" i="3" l="1"/>
  <c r="F69" i="3"/>
  <c r="F42" i="7"/>
  <c r="D42" i="7"/>
  <c r="H41" i="7"/>
  <c r="I41" i="7" s="1"/>
  <c r="B69" i="3" l="1"/>
  <c r="C69" i="3" s="1"/>
  <c r="E69" i="3"/>
  <c r="G69" i="3" s="1"/>
  <c r="E42" i="7"/>
  <c r="G42" i="7" s="1"/>
  <c r="B42" i="7"/>
  <c r="C42" i="7" s="1"/>
  <c r="F70" i="3" l="1"/>
  <c r="D70" i="3"/>
  <c r="F43" i="7"/>
  <c r="D43" i="7"/>
  <c r="H42" i="7"/>
  <c r="I42" i="7" s="1"/>
  <c r="B70" i="3" l="1"/>
  <c r="C70" i="3" s="1"/>
  <c r="E70" i="3"/>
  <c r="G70" i="3" s="1"/>
  <c r="E43" i="7"/>
  <c r="G43" i="7" s="1"/>
  <c r="B43" i="7"/>
  <c r="C43" i="7" s="1"/>
  <c r="F71" i="3" l="1"/>
  <c r="D71" i="3"/>
  <c r="F44" i="7"/>
  <c r="D44" i="7"/>
  <c r="H43" i="7"/>
  <c r="I43" i="7" s="1"/>
  <c r="E71" i="3" l="1"/>
  <c r="G71" i="3" s="1"/>
  <c r="B71" i="3"/>
  <c r="C71" i="3" s="1"/>
  <c r="E44" i="7"/>
  <c r="G44" i="7" s="1"/>
  <c r="B44" i="7"/>
  <c r="C44" i="7" s="1"/>
  <c r="D72" i="3" l="1"/>
  <c r="F72" i="3"/>
  <c r="F45" i="7"/>
  <c r="D45" i="7"/>
  <c r="H44" i="7"/>
  <c r="I44" i="7" s="1"/>
  <c r="E72" i="3" l="1"/>
  <c r="G72" i="3" s="1"/>
  <c r="B72" i="3"/>
  <c r="C72" i="3" s="1"/>
  <c r="E45" i="7"/>
  <c r="G45" i="7" s="1"/>
  <c r="B45" i="7"/>
  <c r="C45" i="7" s="1"/>
  <c r="D73" i="3" l="1"/>
  <c r="F73" i="3"/>
  <c r="F46" i="7"/>
  <c r="D46" i="7"/>
  <c r="H45" i="7"/>
  <c r="I45" i="7" s="1"/>
  <c r="E73" i="3" l="1"/>
  <c r="G73" i="3" s="1"/>
  <c r="B73" i="3"/>
  <c r="C73" i="3" s="1"/>
  <c r="E46" i="7"/>
  <c r="G46" i="7" s="1"/>
  <c r="B46" i="7"/>
  <c r="C46" i="7" s="1"/>
  <c r="D74" i="3" l="1"/>
  <c r="F74" i="3"/>
  <c r="F47" i="7"/>
  <c r="D47" i="7"/>
  <c r="H46" i="7"/>
  <c r="I46" i="7" s="1"/>
  <c r="E74" i="3" l="1"/>
  <c r="G74" i="3" s="1"/>
  <c r="B74" i="3"/>
  <c r="C74" i="3" s="1"/>
  <c r="E47" i="7"/>
  <c r="G47" i="7" s="1"/>
  <c r="B47" i="7"/>
  <c r="C47" i="7" s="1"/>
  <c r="D75" i="3" l="1"/>
  <c r="F75" i="3"/>
  <c r="F48" i="7"/>
  <c r="D48" i="7"/>
  <c r="H47" i="7"/>
  <c r="I47" i="7" s="1"/>
  <c r="E75" i="3" l="1"/>
  <c r="G75" i="3" s="1"/>
  <c r="B75" i="3"/>
  <c r="C75" i="3" s="1"/>
  <c r="E48" i="7"/>
  <c r="G48" i="7" s="1"/>
  <c r="B48" i="7"/>
  <c r="C48" i="7" s="1"/>
  <c r="D76" i="3" l="1"/>
  <c r="F76" i="3"/>
  <c r="F49" i="7"/>
  <c r="D49" i="7"/>
  <c r="H48" i="7"/>
  <c r="I48" i="7" s="1"/>
  <c r="E76" i="3" l="1"/>
  <c r="G76" i="3" s="1"/>
  <c r="B76" i="3"/>
  <c r="C76" i="3" s="1"/>
  <c r="E49" i="7"/>
  <c r="G49" i="7" s="1"/>
  <c r="B49" i="7"/>
  <c r="C49" i="7" s="1"/>
  <c r="F77" i="3" l="1"/>
  <c r="D77" i="3"/>
  <c r="F50" i="7"/>
  <c r="D50" i="7"/>
  <c r="H49" i="7"/>
  <c r="I49" i="7" s="1"/>
  <c r="B77" i="3" l="1"/>
  <c r="C77" i="3" s="1"/>
  <c r="E77" i="3"/>
  <c r="G77" i="3" s="1"/>
  <c r="E50" i="7"/>
  <c r="G50" i="7" s="1"/>
  <c r="B50" i="7"/>
  <c r="C50" i="7" s="1"/>
  <c r="D78" i="3" l="1"/>
  <c r="F78" i="3"/>
  <c r="F51" i="7"/>
  <c r="D51" i="7"/>
  <c r="H50" i="7"/>
  <c r="I50" i="7" s="1"/>
  <c r="B78" i="3" l="1"/>
  <c r="C78" i="3" s="1"/>
  <c r="E78" i="3"/>
  <c r="G78" i="3" s="1"/>
  <c r="E51" i="7"/>
  <c r="G51" i="7" s="1"/>
  <c r="B51" i="7"/>
  <c r="C51" i="7" s="1"/>
  <c r="F79" i="3" l="1"/>
  <c r="D79" i="3"/>
  <c r="F52" i="7"/>
  <c r="D52" i="7"/>
  <c r="H51" i="7"/>
  <c r="I51" i="7" s="1"/>
  <c r="E79" i="3" l="1"/>
  <c r="G79" i="3" s="1"/>
  <c r="B79" i="3"/>
  <c r="C79" i="3" s="1"/>
  <c r="E52" i="7"/>
  <c r="G52" i="7" s="1"/>
  <c r="B52" i="7"/>
  <c r="C52" i="7" s="1"/>
  <c r="F80" i="3" l="1"/>
  <c r="D80" i="3"/>
  <c r="F53" i="7"/>
  <c r="D53" i="7"/>
  <c r="H52" i="7"/>
  <c r="I52" i="7" s="1"/>
  <c r="E80" i="3" l="1"/>
  <c r="G80" i="3" s="1"/>
  <c r="B80" i="3"/>
  <c r="C80" i="3" s="1"/>
  <c r="E53" i="7"/>
  <c r="G53" i="7" s="1"/>
  <c r="B53" i="7"/>
  <c r="C53" i="7" s="1"/>
  <c r="D81" i="3" l="1"/>
  <c r="F81" i="3"/>
  <c r="F54" i="7"/>
  <c r="D54" i="7"/>
  <c r="H53" i="7"/>
  <c r="I53" i="7" s="1"/>
  <c r="E81" i="3" l="1"/>
  <c r="G81" i="3" s="1"/>
  <c r="B81" i="3"/>
  <c r="C81" i="3" s="1"/>
  <c r="E54" i="7"/>
  <c r="G54" i="7" s="1"/>
  <c r="B54" i="7"/>
  <c r="C54" i="7" s="1"/>
  <c r="D82" i="3" l="1"/>
  <c r="F82" i="3"/>
  <c r="F55" i="7"/>
  <c r="D55" i="7"/>
  <c r="H54" i="7"/>
  <c r="I54" i="7" s="1"/>
  <c r="E82" i="3" l="1"/>
  <c r="G82" i="3" s="1"/>
  <c r="B82" i="3"/>
  <c r="C82" i="3" s="1"/>
  <c r="E55" i="7"/>
  <c r="G55" i="7" s="1"/>
  <c r="B55" i="7"/>
  <c r="C55" i="7" s="1"/>
  <c r="F83" i="3" l="1"/>
  <c r="D83" i="3"/>
  <c r="F56" i="7"/>
  <c r="D56" i="7"/>
  <c r="H55" i="7"/>
  <c r="I55" i="7" s="1"/>
  <c r="E83" i="3" l="1"/>
  <c r="G83" i="3" s="1"/>
  <c r="B83" i="3"/>
  <c r="C83" i="3" s="1"/>
  <c r="E56" i="7"/>
  <c r="G56" i="7" s="1"/>
  <c r="B56" i="7"/>
  <c r="C56" i="7" s="1"/>
  <c r="F84" i="3" l="1"/>
  <c r="D84" i="3"/>
  <c r="F57" i="7"/>
  <c r="D57" i="7"/>
  <c r="H56" i="7"/>
  <c r="I56" i="7" s="1"/>
  <c r="E84" i="3" l="1"/>
  <c r="G84" i="3" s="1"/>
  <c r="B84" i="3"/>
  <c r="C84" i="3" s="1"/>
  <c r="E57" i="7"/>
  <c r="G57" i="7" s="1"/>
  <c r="B57" i="7"/>
  <c r="C57" i="7" s="1"/>
  <c r="F85" i="3" l="1"/>
  <c r="D85" i="3"/>
  <c r="F58" i="7"/>
  <c r="D58" i="7"/>
  <c r="H57" i="7"/>
  <c r="I57" i="7" s="1"/>
  <c r="E85" i="3" l="1"/>
  <c r="G85" i="3" s="1"/>
  <c r="B85" i="3"/>
  <c r="C85" i="3" s="1"/>
  <c r="E58" i="7"/>
  <c r="G58" i="7" s="1"/>
  <c r="B58" i="7"/>
  <c r="C58" i="7" s="1"/>
  <c r="F86" i="3" l="1"/>
  <c r="D86" i="3"/>
  <c r="F59" i="7"/>
  <c r="D59" i="7"/>
  <c r="H58" i="7"/>
  <c r="I58" i="7" s="1"/>
  <c r="E86" i="3" l="1"/>
  <c r="G86" i="3" s="1"/>
  <c r="B86" i="3"/>
  <c r="C86" i="3" s="1"/>
  <c r="E59" i="7"/>
  <c r="G59" i="7" s="1"/>
  <c r="B59" i="7"/>
  <c r="C59" i="7" s="1"/>
  <c r="D87" i="3" l="1"/>
  <c r="F87" i="3"/>
  <c r="F60" i="7"/>
  <c r="D60" i="7"/>
  <c r="H59" i="7"/>
  <c r="I59" i="7" s="1"/>
  <c r="E87" i="3" l="1"/>
  <c r="G87" i="3" s="1"/>
  <c r="B87" i="3"/>
  <c r="C87" i="3" s="1"/>
  <c r="E60" i="7"/>
  <c r="G60" i="7" s="1"/>
  <c r="B60" i="7"/>
  <c r="C60" i="7" s="1"/>
  <c r="F88" i="3" l="1"/>
  <c r="D88" i="3"/>
  <c r="F61" i="7"/>
  <c r="D61" i="7"/>
  <c r="H60" i="7"/>
  <c r="I60" i="7" s="1"/>
  <c r="E88" i="3" l="1"/>
  <c r="G88" i="3" s="1"/>
  <c r="B88" i="3"/>
  <c r="C88" i="3" s="1"/>
  <c r="E61" i="7"/>
  <c r="G61" i="7" s="1"/>
  <c r="B61" i="7"/>
  <c r="C61" i="7" s="1"/>
  <c r="F89" i="3" l="1"/>
  <c r="D89" i="3"/>
  <c r="F62" i="7"/>
  <c r="D62" i="7"/>
  <c r="H61" i="7"/>
  <c r="I61" i="7" s="1"/>
  <c r="E89" i="3" l="1"/>
  <c r="G89" i="3" s="1"/>
  <c r="B89" i="3"/>
  <c r="C89" i="3" s="1"/>
  <c r="E62" i="7"/>
  <c r="G62" i="7" s="1"/>
  <c r="B62" i="7"/>
  <c r="C62" i="7" s="1"/>
  <c r="D90" i="3" l="1"/>
  <c r="F90" i="3"/>
  <c r="D63" i="7"/>
  <c r="F63" i="7"/>
  <c r="H62" i="7"/>
  <c r="I62" i="7" s="1"/>
  <c r="E90" i="3" l="1"/>
  <c r="G90" i="3" s="1"/>
  <c r="B90" i="3"/>
  <c r="C90" i="3" s="1"/>
  <c r="E63" i="7"/>
  <c r="G63" i="7" s="1"/>
  <c r="B63" i="7"/>
  <c r="C63" i="7" s="1"/>
  <c r="F91" i="3" l="1"/>
  <c r="D91" i="3"/>
  <c r="D64" i="7"/>
  <c r="F64" i="7"/>
  <c r="H63" i="7"/>
  <c r="I63" i="7" s="1"/>
  <c r="E91" i="3" l="1"/>
  <c r="G91" i="3" s="1"/>
  <c r="B91" i="3"/>
  <c r="C91" i="3" s="1"/>
  <c r="E64" i="7"/>
  <c r="G64" i="7" s="1"/>
  <c r="B64" i="7"/>
  <c r="C64" i="7" s="1"/>
  <c r="D92" i="3" l="1"/>
  <c r="F92" i="3"/>
  <c r="D65" i="7"/>
  <c r="F65" i="7"/>
  <c r="H64" i="7"/>
  <c r="I64" i="7" s="1"/>
  <c r="E92" i="3" l="1"/>
  <c r="G92" i="3" s="1"/>
  <c r="B92" i="3"/>
  <c r="C92" i="3" s="1"/>
  <c r="E65" i="7"/>
  <c r="G65" i="7" s="1"/>
  <c r="B65" i="7"/>
  <c r="C65" i="7" s="1"/>
  <c r="F93" i="3" l="1"/>
  <c r="D93" i="3"/>
  <c r="D66" i="7"/>
  <c r="F66" i="7"/>
  <c r="H65" i="7"/>
  <c r="I65" i="7" s="1"/>
  <c r="E93" i="3" l="1"/>
  <c r="G93" i="3" s="1"/>
  <c r="B93" i="3"/>
  <c r="C93" i="3" s="1"/>
  <c r="E66" i="7"/>
  <c r="G66" i="7" s="1"/>
  <c r="B66" i="7"/>
  <c r="C66" i="7" s="1"/>
  <c r="D94" i="3" l="1"/>
  <c r="F94" i="3"/>
  <c r="D67" i="7"/>
  <c r="F67" i="7"/>
  <c r="H66" i="7"/>
  <c r="I66" i="7" s="1"/>
  <c r="E94" i="3" l="1"/>
  <c r="G94" i="3" s="1"/>
  <c r="B94" i="3"/>
  <c r="C94" i="3" s="1"/>
  <c r="E67" i="7"/>
  <c r="G67" i="7" s="1"/>
  <c r="B67" i="7"/>
  <c r="C67" i="7" s="1"/>
  <c r="F95" i="3" l="1"/>
  <c r="D95" i="3"/>
  <c r="D68" i="7"/>
  <c r="F68" i="7"/>
  <c r="H67" i="7"/>
  <c r="I67" i="7" s="1"/>
  <c r="E95" i="3" l="1"/>
  <c r="G95" i="3" s="1"/>
  <c r="B95" i="3"/>
  <c r="C95" i="3" s="1"/>
  <c r="E68" i="7"/>
  <c r="G68" i="7" s="1"/>
  <c r="B68" i="7"/>
  <c r="C68" i="7" s="1"/>
  <c r="F96" i="3" l="1"/>
  <c r="D96" i="3"/>
  <c r="D69" i="7"/>
  <c r="F69" i="7"/>
  <c r="H68" i="7"/>
  <c r="I68" i="7" s="1"/>
  <c r="E96" i="3" l="1"/>
  <c r="G96" i="3" s="1"/>
  <c r="B96" i="3"/>
  <c r="C96" i="3" s="1"/>
  <c r="E69" i="7"/>
  <c r="G69" i="7" s="1"/>
  <c r="B69" i="7"/>
  <c r="C69" i="7" s="1"/>
  <c r="F97" i="3" l="1"/>
  <c r="D97" i="3"/>
  <c r="D70" i="7"/>
  <c r="F70" i="7"/>
  <c r="H69" i="7"/>
  <c r="I69" i="7" s="1"/>
  <c r="E97" i="3" l="1"/>
  <c r="G97" i="3" s="1"/>
  <c r="B97" i="3"/>
  <c r="C97" i="3" s="1"/>
  <c r="E70" i="7"/>
  <c r="G70" i="7" s="1"/>
  <c r="B70" i="7"/>
  <c r="C70" i="7" s="1"/>
  <c r="D98" i="3" l="1"/>
  <c r="F98" i="3"/>
  <c r="D71" i="7"/>
  <c r="F71" i="7"/>
  <c r="H70" i="7"/>
  <c r="I70" i="7" s="1"/>
  <c r="E98" i="3" l="1"/>
  <c r="G98" i="3" s="1"/>
  <c r="B98" i="3"/>
  <c r="C98" i="3" s="1"/>
  <c r="E71" i="7"/>
  <c r="G71" i="7" s="1"/>
  <c r="B71" i="7"/>
  <c r="C71" i="7" s="1"/>
  <c r="D99" i="3" l="1"/>
  <c r="F99" i="3"/>
  <c r="D72" i="7"/>
  <c r="F72" i="7"/>
  <c r="H71" i="7"/>
  <c r="I71" i="7" s="1"/>
  <c r="E99" i="3" l="1"/>
  <c r="G99" i="3" s="1"/>
  <c r="B99" i="3"/>
  <c r="C99" i="3" s="1"/>
  <c r="E72" i="7"/>
  <c r="G72" i="7" s="1"/>
  <c r="B72" i="7"/>
  <c r="C72" i="7" s="1"/>
  <c r="F100" i="3" l="1"/>
  <c r="D100" i="3"/>
  <c r="D73" i="7"/>
  <c r="F73" i="7"/>
  <c r="H72" i="7"/>
  <c r="I72" i="7" s="1"/>
  <c r="E100" i="3" l="1"/>
  <c r="G100" i="3" s="1"/>
  <c r="B100" i="3"/>
  <c r="C100" i="3" s="1"/>
  <c r="E73" i="7"/>
  <c r="G73" i="7" s="1"/>
  <c r="B73" i="7"/>
  <c r="C73" i="7" s="1"/>
  <c r="D101" i="3" l="1"/>
  <c r="F101" i="3"/>
  <c r="D74" i="7"/>
  <c r="F74" i="7"/>
  <c r="H73" i="7"/>
  <c r="I73" i="7" s="1"/>
  <c r="E101" i="3" l="1"/>
  <c r="G101" i="3" s="1"/>
  <c r="B101" i="3"/>
  <c r="C101" i="3" s="1"/>
  <c r="E74" i="7"/>
  <c r="G74" i="7" s="1"/>
  <c r="B74" i="7"/>
  <c r="C74" i="7" s="1"/>
  <c r="D102" i="3" l="1"/>
  <c r="F102" i="3"/>
  <c r="D75" i="7"/>
  <c r="F75" i="7"/>
  <c r="H74" i="7"/>
  <c r="I74" i="7" s="1"/>
  <c r="E102" i="3" l="1"/>
  <c r="G102" i="3" s="1"/>
  <c r="B102" i="3"/>
  <c r="C102" i="3" s="1"/>
  <c r="E75" i="7"/>
  <c r="G75" i="7" s="1"/>
  <c r="B75" i="7"/>
  <c r="C75" i="7" s="1"/>
  <c r="D103" i="3" l="1"/>
  <c r="F103" i="3"/>
  <c r="D76" i="7"/>
  <c r="F76" i="7"/>
  <c r="H75" i="7"/>
  <c r="I75" i="7" s="1"/>
  <c r="E103" i="3" l="1"/>
  <c r="G103" i="3" s="1"/>
  <c r="B103" i="3"/>
  <c r="C103" i="3" s="1"/>
  <c r="E76" i="7"/>
  <c r="G76" i="7" s="1"/>
  <c r="B76" i="7"/>
  <c r="C76" i="7" s="1"/>
  <c r="D104" i="3" l="1"/>
  <c r="F104" i="3"/>
  <c r="D77" i="7"/>
  <c r="F77" i="7"/>
  <c r="H76" i="7"/>
  <c r="I76" i="7" s="1"/>
  <c r="E104" i="3" l="1"/>
  <c r="G104" i="3" s="1"/>
  <c r="B104" i="3"/>
  <c r="C104" i="3" s="1"/>
  <c r="E77" i="7"/>
  <c r="G77" i="7" s="1"/>
  <c r="B77" i="7"/>
  <c r="C77" i="7" s="1"/>
  <c r="D105" i="3" l="1"/>
  <c r="F105" i="3"/>
  <c r="D78" i="7"/>
  <c r="F78" i="7"/>
  <c r="H77" i="7"/>
  <c r="I77" i="7" s="1"/>
  <c r="E105" i="3" l="1"/>
  <c r="G105" i="3" s="1"/>
  <c r="B105" i="3"/>
  <c r="C105" i="3" s="1"/>
  <c r="E78" i="7"/>
  <c r="G78" i="7" s="1"/>
  <c r="B78" i="7"/>
  <c r="C78" i="7" s="1"/>
  <c r="D106" i="3" l="1"/>
  <c r="F106" i="3"/>
  <c r="D79" i="7"/>
  <c r="F79" i="7"/>
  <c r="H78" i="7"/>
  <c r="I78" i="7" s="1"/>
  <c r="E106" i="3" l="1"/>
  <c r="G106" i="3" s="1"/>
  <c r="B106" i="3"/>
  <c r="C106" i="3" s="1"/>
  <c r="E79" i="7"/>
  <c r="G79" i="7" s="1"/>
  <c r="B79" i="7"/>
  <c r="C79" i="7" s="1"/>
  <c r="F107" i="3" l="1"/>
  <c r="D107" i="3"/>
  <c r="D80" i="7"/>
  <c r="F80" i="7"/>
  <c r="H79" i="7"/>
  <c r="I79" i="7" s="1"/>
  <c r="E107" i="3" l="1"/>
  <c r="G107" i="3" s="1"/>
  <c r="B107" i="3"/>
  <c r="C107" i="3" s="1"/>
  <c r="E80" i="7"/>
  <c r="G80" i="7" s="1"/>
  <c r="B80" i="7"/>
  <c r="C80" i="7" s="1"/>
  <c r="D108" i="3" l="1"/>
  <c r="F108" i="3"/>
  <c r="D81" i="7"/>
  <c r="F81" i="7"/>
  <c r="H80" i="7"/>
  <c r="I80" i="7" s="1"/>
  <c r="B108" i="3" l="1"/>
  <c r="C108" i="3" s="1"/>
  <c r="E108" i="3"/>
  <c r="G108" i="3" s="1"/>
  <c r="E81" i="7"/>
  <c r="G81" i="7" s="1"/>
  <c r="B81" i="7"/>
  <c r="C81" i="7" s="1"/>
  <c r="F109" i="3" l="1"/>
  <c r="D109" i="3"/>
  <c r="D82" i="7"/>
  <c r="F82" i="7"/>
  <c r="H81" i="7"/>
  <c r="I81" i="7" s="1"/>
  <c r="E109" i="3" l="1"/>
  <c r="G109" i="3" s="1"/>
  <c r="B109" i="3"/>
  <c r="C109" i="3" s="1"/>
  <c r="E82" i="7"/>
  <c r="G82" i="7" s="1"/>
  <c r="B82" i="7"/>
  <c r="C82" i="7" s="1"/>
  <c r="F110" i="3" l="1"/>
  <c r="D110" i="3"/>
  <c r="D83" i="7"/>
  <c r="F83" i="7"/>
  <c r="H82" i="7"/>
  <c r="I82" i="7" s="1"/>
  <c r="B110" i="3" l="1"/>
  <c r="C110" i="3" s="1"/>
  <c r="E110" i="3"/>
  <c r="G110" i="3" s="1"/>
  <c r="E83" i="7"/>
  <c r="G83" i="7" s="1"/>
  <c r="B83" i="7"/>
  <c r="C83" i="7" s="1"/>
  <c r="F111" i="3" l="1"/>
  <c r="D111" i="3"/>
  <c r="D84" i="7"/>
  <c r="F84" i="7"/>
  <c r="H83" i="7"/>
  <c r="I83" i="7" s="1"/>
  <c r="E111" i="3" l="1"/>
  <c r="G111" i="3" s="1"/>
  <c r="B111" i="3"/>
  <c r="C111" i="3" s="1"/>
  <c r="E84" i="7"/>
  <c r="G84" i="7" s="1"/>
  <c r="B84" i="7"/>
  <c r="C84" i="7" s="1"/>
  <c r="D112" i="3" l="1"/>
  <c r="F112" i="3"/>
  <c r="D85" i="7"/>
  <c r="F85" i="7"/>
  <c r="H84" i="7"/>
  <c r="I84" i="7" s="1"/>
  <c r="B112" i="3" l="1"/>
  <c r="C112" i="3" s="1"/>
  <c r="E112" i="3"/>
  <c r="G112" i="3" s="1"/>
  <c r="E85" i="7"/>
  <c r="G85" i="7" s="1"/>
  <c r="B85" i="7"/>
  <c r="C85" i="7" s="1"/>
  <c r="D113" i="3" l="1"/>
  <c r="F113" i="3"/>
  <c r="D86" i="7"/>
  <c r="F86" i="7"/>
  <c r="H85" i="7"/>
  <c r="I85" i="7" s="1"/>
  <c r="B113" i="3" l="1"/>
  <c r="C113" i="3" s="1"/>
  <c r="E113" i="3"/>
  <c r="G113" i="3" s="1"/>
  <c r="E86" i="7"/>
  <c r="G86" i="7" s="1"/>
  <c r="B86" i="7"/>
  <c r="C86" i="7" s="1"/>
  <c r="F114" i="3" l="1"/>
  <c r="D114" i="3"/>
  <c r="D87" i="7"/>
  <c r="F87" i="7"/>
  <c r="H86" i="7"/>
  <c r="I86" i="7" s="1"/>
  <c r="B114" i="3" l="1"/>
  <c r="C114" i="3" s="1"/>
  <c r="E114" i="3"/>
  <c r="G114" i="3" s="1"/>
  <c r="E87" i="7"/>
  <c r="G87" i="7" s="1"/>
  <c r="B87" i="7"/>
  <c r="C87" i="7" s="1"/>
  <c r="F115" i="3" l="1"/>
  <c r="D115" i="3"/>
  <c r="D88" i="7"/>
  <c r="F88" i="7"/>
  <c r="H87" i="7"/>
  <c r="I87" i="7" s="1"/>
  <c r="B115" i="3" l="1"/>
  <c r="C115" i="3" s="1"/>
  <c r="E115" i="3"/>
  <c r="G115" i="3" s="1"/>
  <c r="E88" i="7"/>
  <c r="G88" i="7" s="1"/>
  <c r="B88" i="7"/>
  <c r="C88" i="7" s="1"/>
  <c r="F116" i="3" l="1"/>
  <c r="D116" i="3"/>
  <c r="D89" i="7"/>
  <c r="F89" i="7"/>
  <c r="H88" i="7"/>
  <c r="I88" i="7" s="1"/>
  <c r="E116" i="3" l="1"/>
  <c r="G116" i="3" s="1"/>
  <c r="B116" i="3"/>
  <c r="C116" i="3" s="1"/>
  <c r="E89" i="7"/>
  <c r="G89" i="7" s="1"/>
  <c r="B89" i="7"/>
  <c r="C89" i="7" s="1"/>
  <c r="D117" i="3" l="1"/>
  <c r="F117" i="3"/>
  <c r="D90" i="7"/>
  <c r="F90" i="7"/>
  <c r="H89" i="7"/>
  <c r="I89" i="7" s="1"/>
  <c r="E117" i="3" l="1"/>
  <c r="G117" i="3" s="1"/>
  <c r="B117" i="3"/>
  <c r="C117" i="3" s="1"/>
  <c r="E90" i="7"/>
  <c r="G90" i="7" s="1"/>
  <c r="B90" i="7"/>
  <c r="C90" i="7" s="1"/>
  <c r="D118" i="3" l="1"/>
  <c r="F118" i="3"/>
  <c r="D91" i="7"/>
  <c r="F91" i="7"/>
  <c r="H90" i="7"/>
  <c r="I90" i="7" s="1"/>
  <c r="B118" i="3" l="1"/>
  <c r="C118" i="3" s="1"/>
  <c r="E118" i="3"/>
  <c r="G118" i="3" s="1"/>
  <c r="E91" i="7"/>
  <c r="G91" i="7" s="1"/>
  <c r="B91" i="7"/>
  <c r="C91" i="7" s="1"/>
  <c r="F119" i="3" l="1"/>
  <c r="D119" i="3"/>
  <c r="D92" i="7"/>
  <c r="F92" i="7"/>
  <c r="H91" i="7"/>
  <c r="I91" i="7" s="1"/>
  <c r="E119" i="3" l="1"/>
  <c r="G119" i="3" s="1"/>
  <c r="B119" i="3"/>
  <c r="C119" i="3" s="1"/>
  <c r="E92" i="7"/>
  <c r="G92" i="7" s="1"/>
  <c r="B92" i="7"/>
  <c r="C92" i="7" s="1"/>
  <c r="F120" i="3" l="1"/>
  <c r="D120" i="3"/>
  <c r="D93" i="7"/>
  <c r="F93" i="7"/>
  <c r="H92" i="7"/>
  <c r="I92" i="7" s="1"/>
  <c r="E120" i="3" l="1"/>
  <c r="G120" i="3" s="1"/>
  <c r="B120" i="3"/>
  <c r="C120" i="3" s="1"/>
  <c r="E93" i="7"/>
  <c r="G93" i="7" s="1"/>
  <c r="B93" i="7"/>
  <c r="C93" i="7" s="1"/>
  <c r="D121" i="3" l="1"/>
  <c r="F121" i="3"/>
  <c r="D94" i="7"/>
  <c r="F94" i="7"/>
  <c r="H93" i="7"/>
  <c r="I93" i="7" s="1"/>
  <c r="E121" i="3" l="1"/>
  <c r="G121" i="3" s="1"/>
  <c r="B121" i="3"/>
  <c r="C121" i="3" s="1"/>
  <c r="E94" i="7"/>
  <c r="G94" i="7" s="1"/>
  <c r="B94" i="7"/>
  <c r="C94" i="7" s="1"/>
  <c r="F122" i="3" l="1"/>
  <c r="D122" i="3"/>
  <c r="D95" i="7"/>
  <c r="F95" i="7"/>
  <c r="H94" i="7"/>
  <c r="I94" i="7" s="1"/>
  <c r="E122" i="3" l="1"/>
  <c r="G122" i="3" s="1"/>
  <c r="B122" i="3"/>
  <c r="C122" i="3" s="1"/>
  <c r="E95" i="7"/>
  <c r="G95" i="7" s="1"/>
  <c r="B95" i="7"/>
  <c r="C95" i="7" s="1"/>
  <c r="F96" i="7" l="1"/>
  <c r="D96" i="7"/>
  <c r="H95" i="7"/>
  <c r="I95" i="7" s="1"/>
  <c r="D123" i="3"/>
  <c r="F123" i="3"/>
  <c r="E96" i="7" l="1"/>
  <c r="G96" i="7" s="1"/>
  <c r="B96" i="7"/>
  <c r="C96" i="7" s="1"/>
  <c r="B123" i="3"/>
  <c r="C123" i="3" s="1"/>
  <c r="E123" i="3"/>
  <c r="G123" i="3" s="1"/>
  <c r="F97" i="7" l="1"/>
  <c r="H96" i="7"/>
  <c r="I96" i="7" s="1"/>
  <c r="D97" i="7"/>
  <c r="D124" i="3"/>
  <c r="F124" i="3"/>
  <c r="E97" i="7" l="1"/>
  <c r="G97" i="7" s="1"/>
  <c r="B97" i="7"/>
  <c r="C97" i="7" s="1"/>
  <c r="B124" i="3"/>
  <c r="C124" i="3" s="1"/>
  <c r="E124" i="3"/>
  <c r="G124" i="3" s="1"/>
  <c r="H97" i="7" l="1"/>
  <c r="I97" i="7" s="1"/>
  <c r="D98" i="7"/>
  <c r="F98" i="7"/>
  <c r="D125" i="3"/>
  <c r="F125" i="3"/>
  <c r="E98" i="7" l="1"/>
  <c r="G98" i="7" s="1"/>
  <c r="B98" i="7"/>
  <c r="C98" i="7" s="1"/>
  <c r="E125" i="3"/>
  <c r="G125" i="3" s="1"/>
  <c r="B125" i="3"/>
  <c r="C125" i="3" s="1"/>
  <c r="D99" i="7" l="1"/>
  <c r="H98" i="7"/>
  <c r="I98" i="7" s="1"/>
  <c r="F99" i="7"/>
  <c r="D126" i="3"/>
  <c r="F126" i="3"/>
  <c r="E99" i="7" l="1"/>
  <c r="G99" i="7" s="1"/>
  <c r="B99" i="7"/>
  <c r="C99" i="7" s="1"/>
  <c r="B126" i="3"/>
  <c r="C126" i="3" s="1"/>
  <c r="E126" i="3"/>
  <c r="G126" i="3" s="1"/>
  <c r="F100" i="7" l="1"/>
  <c r="D100" i="7"/>
  <c r="H99" i="7"/>
  <c r="I99" i="7" s="1"/>
  <c r="D127" i="3"/>
  <c r="F127" i="3"/>
  <c r="E100" i="7" l="1"/>
  <c r="G100" i="7" s="1"/>
  <c r="B100" i="7"/>
  <c r="C100" i="7" s="1"/>
  <c r="E127" i="3"/>
  <c r="G127" i="3" s="1"/>
  <c r="B127" i="3"/>
  <c r="C127" i="3" s="1"/>
  <c r="F101" i="7" l="1"/>
  <c r="H100" i="7"/>
  <c r="I100" i="7" s="1"/>
  <c r="D101" i="7"/>
  <c r="D128" i="3"/>
  <c r="F128" i="3"/>
  <c r="E101" i="7" l="1"/>
  <c r="G101" i="7" s="1"/>
  <c r="B101" i="7"/>
  <c r="C101" i="7" s="1"/>
  <c r="E128" i="3"/>
  <c r="G128" i="3" s="1"/>
  <c r="B128" i="3"/>
  <c r="C128" i="3" s="1"/>
  <c r="H101" i="7" l="1"/>
  <c r="I101" i="7" s="1"/>
  <c r="D102" i="7"/>
  <c r="F102" i="7"/>
  <c r="D129" i="3"/>
  <c r="F129" i="3"/>
  <c r="E102" i="7" l="1"/>
  <c r="G102" i="7" s="1"/>
  <c r="B102" i="7"/>
  <c r="C102" i="7" s="1"/>
  <c r="B129" i="3"/>
  <c r="C129" i="3" s="1"/>
  <c r="E129" i="3"/>
  <c r="G129" i="3" s="1"/>
  <c r="D103" i="7" l="1"/>
  <c r="H102" i="7"/>
  <c r="I102" i="7" s="1"/>
  <c r="F103" i="7"/>
  <c r="D130" i="3"/>
  <c r="F130" i="3"/>
  <c r="E103" i="7" l="1"/>
  <c r="G103" i="7" s="1"/>
  <c r="B103" i="7"/>
  <c r="C103" i="7" s="1"/>
  <c r="B130" i="3"/>
  <c r="C130" i="3" s="1"/>
  <c r="E130" i="3"/>
  <c r="G130" i="3" s="1"/>
  <c r="F104" i="7" l="1"/>
  <c r="D104" i="7"/>
  <c r="H103" i="7"/>
  <c r="I103" i="7" s="1"/>
  <c r="D131" i="3"/>
  <c r="F131" i="3"/>
  <c r="E104" i="7" l="1"/>
  <c r="G104" i="7" s="1"/>
  <c r="B104" i="7"/>
  <c r="C104" i="7" s="1"/>
  <c r="E131" i="3"/>
  <c r="G131" i="3" s="1"/>
  <c r="B131" i="3"/>
  <c r="C131" i="3" s="1"/>
  <c r="F105" i="7" l="1"/>
  <c r="H104" i="7"/>
  <c r="I104" i="7" s="1"/>
  <c r="D105" i="7"/>
  <c r="D132" i="3"/>
  <c r="F132" i="3"/>
  <c r="E105" i="7" l="1"/>
  <c r="G105" i="7" s="1"/>
  <c r="B105" i="7"/>
  <c r="C105" i="7" s="1"/>
  <c r="E132" i="3"/>
  <c r="G132" i="3" s="1"/>
  <c r="B132" i="3"/>
  <c r="C132" i="3" s="1"/>
  <c r="H105" i="7" l="1"/>
  <c r="I105" i="7" s="1"/>
  <c r="D106" i="7"/>
  <c r="F106" i="7"/>
  <c r="D133" i="3"/>
  <c r="F133" i="3"/>
  <c r="E106" i="7" l="1"/>
  <c r="G106" i="7" s="1"/>
  <c r="B106" i="7"/>
  <c r="C106" i="7" s="1"/>
  <c r="E133" i="3"/>
  <c r="G133" i="3" s="1"/>
  <c r="B133" i="3"/>
  <c r="C133" i="3" s="1"/>
  <c r="D107" i="7" l="1"/>
  <c r="H106" i="7"/>
  <c r="I106" i="7" s="1"/>
  <c r="F107" i="7"/>
  <c r="D134" i="3"/>
  <c r="F134" i="3"/>
  <c r="E107" i="7" l="1"/>
  <c r="G107" i="7" s="1"/>
  <c r="B107" i="7"/>
  <c r="C107" i="7" s="1"/>
  <c r="B134" i="3"/>
  <c r="C134" i="3" s="1"/>
  <c r="E134" i="3"/>
  <c r="G134" i="3" s="1"/>
  <c r="F108" i="7" l="1"/>
  <c r="D108" i="7"/>
  <c r="H107" i="7"/>
  <c r="I107" i="7" s="1"/>
  <c r="D135" i="3"/>
  <c r="F135" i="3"/>
  <c r="E108" i="7" l="1"/>
  <c r="G108" i="7" s="1"/>
  <c r="B108" i="7"/>
  <c r="C108" i="7" s="1"/>
  <c r="B135" i="3"/>
  <c r="C135" i="3" s="1"/>
  <c r="E135" i="3"/>
  <c r="G135" i="3" s="1"/>
  <c r="F109" i="7" l="1"/>
  <c r="H108" i="7"/>
  <c r="I108" i="7" s="1"/>
  <c r="D109" i="7"/>
  <c r="D136" i="3"/>
  <c r="F136" i="3"/>
  <c r="E109" i="7" l="1"/>
  <c r="G109" i="7" s="1"/>
  <c r="B109" i="7"/>
  <c r="C109" i="7" s="1"/>
  <c r="E136" i="3"/>
  <c r="G136" i="3" s="1"/>
  <c r="B136" i="3"/>
  <c r="C136" i="3" s="1"/>
  <c r="H109" i="7" l="1"/>
  <c r="I109" i="7" s="1"/>
  <c r="D110" i="7"/>
  <c r="F110" i="7"/>
  <c r="D137" i="3"/>
  <c r="F137" i="3"/>
  <c r="E110" i="7" l="1"/>
  <c r="G110" i="7" s="1"/>
  <c r="B110" i="7"/>
  <c r="C110" i="7" s="1"/>
  <c r="E137" i="3"/>
  <c r="G137" i="3" s="1"/>
  <c r="B137" i="3"/>
  <c r="C137" i="3" s="1"/>
  <c r="D111" i="7" l="1"/>
  <c r="H110" i="7"/>
  <c r="I110" i="7" s="1"/>
  <c r="F111" i="7"/>
  <c r="D138" i="3"/>
  <c r="F138" i="3"/>
  <c r="E111" i="7" l="1"/>
  <c r="G111" i="7" s="1"/>
  <c r="B111" i="7"/>
  <c r="C111" i="7" s="1"/>
  <c r="B138" i="3"/>
  <c r="C138" i="3" s="1"/>
  <c r="E138" i="3"/>
  <c r="G138" i="3" s="1"/>
  <c r="F112" i="7" l="1"/>
  <c r="D112" i="7"/>
  <c r="H111" i="7"/>
  <c r="I111" i="7" s="1"/>
  <c r="D139" i="3"/>
  <c r="F139" i="3"/>
  <c r="E112" i="7" l="1"/>
  <c r="G112" i="7" s="1"/>
  <c r="B112" i="7"/>
  <c r="C112" i="7" s="1"/>
  <c r="B139" i="3"/>
  <c r="C139" i="3" s="1"/>
  <c r="E139" i="3"/>
  <c r="G139" i="3" s="1"/>
  <c r="F113" i="7" l="1"/>
  <c r="H112" i="7"/>
  <c r="I112" i="7" s="1"/>
  <c r="D113" i="7"/>
  <c r="D140" i="3"/>
  <c r="F140" i="3"/>
  <c r="E113" i="7" l="1"/>
  <c r="G113" i="7" s="1"/>
  <c r="B113" i="7"/>
  <c r="C113" i="7" s="1"/>
  <c r="E140" i="3"/>
  <c r="G140" i="3" s="1"/>
  <c r="B140" i="3"/>
  <c r="C140" i="3" s="1"/>
  <c r="H113" i="7" l="1"/>
  <c r="I113" i="7" s="1"/>
  <c r="D114" i="7"/>
  <c r="F114" i="7"/>
  <c r="D141" i="3"/>
  <c r="F141" i="3"/>
  <c r="E114" i="7" l="1"/>
  <c r="G114" i="7" s="1"/>
  <c r="B114" i="7"/>
  <c r="C114" i="7" s="1"/>
  <c r="B141" i="3"/>
  <c r="C141" i="3" s="1"/>
  <c r="E141" i="3"/>
  <c r="G141" i="3" s="1"/>
  <c r="D115" i="7" l="1"/>
  <c r="F115" i="7"/>
  <c r="H114" i="7"/>
  <c r="I114" i="7" s="1"/>
  <c r="D142" i="3"/>
  <c r="F142" i="3"/>
  <c r="E115" i="7" l="1"/>
  <c r="G115" i="7" s="1"/>
  <c r="B115" i="7"/>
  <c r="C115" i="7" s="1"/>
  <c r="E142" i="3"/>
  <c r="G142" i="3" s="1"/>
  <c r="B142" i="3"/>
  <c r="C142" i="3" s="1"/>
  <c r="D116" i="7" l="1"/>
  <c r="F116" i="7"/>
  <c r="H115" i="7"/>
  <c r="I115" i="7" s="1"/>
  <c r="D143" i="3"/>
  <c r="F143" i="3"/>
  <c r="E116" i="7" l="1"/>
  <c r="G116" i="7" s="1"/>
  <c r="B116" i="7"/>
  <c r="C116" i="7" s="1"/>
  <c r="B143" i="3"/>
  <c r="C143" i="3" s="1"/>
  <c r="E143" i="3"/>
  <c r="G143" i="3" s="1"/>
  <c r="D117" i="7" l="1"/>
  <c r="H116" i="7"/>
  <c r="I116" i="7" s="1"/>
  <c r="F117" i="7"/>
  <c r="D144" i="3"/>
  <c r="F144" i="3"/>
  <c r="E117" i="7" l="1"/>
  <c r="G117" i="7" s="1"/>
  <c r="B117" i="7"/>
  <c r="C117" i="7" s="1"/>
  <c r="E144" i="3"/>
  <c r="G144" i="3" s="1"/>
  <c r="B144" i="3"/>
  <c r="C144" i="3" s="1"/>
  <c r="D118" i="7" l="1"/>
  <c r="F118" i="7"/>
  <c r="H117" i="7"/>
  <c r="I117" i="7" s="1"/>
  <c r="D145" i="3"/>
  <c r="F145" i="3"/>
  <c r="E118" i="7" l="1"/>
  <c r="G118" i="7" s="1"/>
  <c r="B118" i="7"/>
  <c r="C118" i="7" s="1"/>
  <c r="E145" i="3"/>
  <c r="G145" i="3" s="1"/>
  <c r="B145" i="3"/>
  <c r="C145" i="3" s="1"/>
  <c r="D119" i="7" l="1"/>
  <c r="H118" i="7"/>
  <c r="I118" i="7" s="1"/>
  <c r="F119" i="7"/>
  <c r="D146" i="3"/>
  <c r="F146" i="3"/>
  <c r="E119" i="7" l="1"/>
  <c r="G119" i="7" s="1"/>
  <c r="B119" i="7"/>
  <c r="C119" i="7" s="1"/>
  <c r="B146" i="3"/>
  <c r="C146" i="3" s="1"/>
  <c r="E146" i="3"/>
  <c r="G146" i="3" s="1"/>
  <c r="D120" i="7" l="1"/>
  <c r="H119" i="7"/>
  <c r="I119" i="7" s="1"/>
  <c r="F120" i="7"/>
  <c r="D147" i="3"/>
  <c r="F147" i="3"/>
  <c r="E120" i="7" l="1"/>
  <c r="G120" i="7" s="1"/>
  <c r="B120" i="7"/>
  <c r="C120" i="7" s="1"/>
  <c r="E147" i="3"/>
  <c r="G147" i="3" s="1"/>
  <c r="B147" i="3"/>
  <c r="C147" i="3" s="1"/>
  <c r="D121" i="7" l="1"/>
  <c r="F121" i="7"/>
  <c r="H120" i="7"/>
  <c r="I120" i="7" s="1"/>
  <c r="D148" i="3"/>
  <c r="F148" i="3"/>
  <c r="E121" i="7" l="1"/>
  <c r="G121" i="7" s="1"/>
  <c r="B121" i="7"/>
  <c r="C121" i="7" s="1"/>
  <c r="B148" i="3"/>
  <c r="C148" i="3" s="1"/>
  <c r="E148" i="3"/>
  <c r="G148" i="3" s="1"/>
  <c r="D122" i="7" l="1"/>
  <c r="H121" i="7"/>
  <c r="I121" i="7" s="1"/>
  <c r="F122" i="7"/>
  <c r="D149" i="3"/>
  <c r="F149" i="3"/>
  <c r="E122" i="7" l="1"/>
  <c r="G122" i="7" s="1"/>
  <c r="B122" i="7"/>
  <c r="C122" i="7" s="1"/>
  <c r="B149" i="3"/>
  <c r="C149" i="3" s="1"/>
  <c r="E149" i="3"/>
  <c r="G149" i="3" s="1"/>
  <c r="D123" i="7" l="1"/>
  <c r="F123" i="7"/>
  <c r="H122" i="7"/>
  <c r="I122" i="7" s="1"/>
  <c r="D150" i="3"/>
  <c r="F150" i="3"/>
  <c r="E123" i="7" l="1"/>
  <c r="G123" i="7" s="1"/>
  <c r="B123" i="7"/>
  <c r="C123" i="7" s="1"/>
  <c r="B150" i="3"/>
  <c r="C150" i="3" s="1"/>
  <c r="E150" i="3"/>
  <c r="G150" i="3" s="1"/>
  <c r="D124" i="7" l="1"/>
  <c r="F124" i="7"/>
  <c r="H123" i="7"/>
  <c r="I123" i="7" s="1"/>
  <c r="D151" i="3"/>
  <c r="F151" i="3"/>
  <c r="E124" i="7" l="1"/>
  <c r="G124" i="7" s="1"/>
  <c r="B124" i="7"/>
  <c r="C124" i="7" s="1"/>
  <c r="B151" i="3"/>
  <c r="C151" i="3" s="1"/>
  <c r="E151" i="3"/>
  <c r="G151" i="3" s="1"/>
  <c r="D125" i="7" l="1"/>
  <c r="H124" i="7"/>
  <c r="I124" i="7" s="1"/>
  <c r="F125" i="7"/>
  <c r="D152" i="3"/>
  <c r="F152" i="3"/>
  <c r="E125" i="7" l="1"/>
  <c r="G125" i="7" s="1"/>
  <c r="B125" i="7"/>
  <c r="C125" i="7" s="1"/>
  <c r="E152" i="3"/>
  <c r="G152" i="3" s="1"/>
  <c r="B152" i="3"/>
  <c r="C152" i="3" s="1"/>
  <c r="D126" i="7" l="1"/>
  <c r="F126" i="7"/>
  <c r="H125" i="7"/>
  <c r="I125" i="7" s="1"/>
  <c r="D153" i="3"/>
  <c r="F153" i="3"/>
  <c r="E126" i="7" l="1"/>
  <c r="G126" i="7" s="1"/>
  <c r="B126" i="7"/>
  <c r="C126" i="7" s="1"/>
  <c r="B153" i="3"/>
  <c r="C153" i="3" s="1"/>
  <c r="E153" i="3"/>
  <c r="G153" i="3" s="1"/>
  <c r="D127" i="7" l="1"/>
  <c r="H126" i="7"/>
  <c r="I126" i="7" s="1"/>
  <c r="F127" i="7"/>
  <c r="D154" i="3"/>
  <c r="F154" i="3"/>
  <c r="E127" i="7" l="1"/>
  <c r="G127" i="7" s="1"/>
  <c r="B127" i="7"/>
  <c r="C127" i="7" s="1"/>
  <c r="B154" i="3"/>
  <c r="C154" i="3" s="1"/>
  <c r="E154" i="3"/>
  <c r="G154" i="3" s="1"/>
  <c r="D128" i="7" l="1"/>
  <c r="H127" i="7"/>
  <c r="I127" i="7" s="1"/>
  <c r="F128" i="7"/>
  <c r="D155" i="3"/>
  <c r="F155" i="3"/>
  <c r="E128" i="7" l="1"/>
  <c r="G128" i="7" s="1"/>
  <c r="B128" i="7"/>
  <c r="C128" i="7" s="1"/>
  <c r="B155" i="3"/>
  <c r="C155" i="3" s="1"/>
  <c r="E155" i="3"/>
  <c r="G155" i="3" s="1"/>
  <c r="D129" i="7" l="1"/>
  <c r="F129" i="7"/>
  <c r="H128" i="7"/>
  <c r="I128" i="7" s="1"/>
  <c r="D156" i="3"/>
  <c r="F156" i="3"/>
  <c r="E129" i="7" l="1"/>
  <c r="G129" i="7" s="1"/>
  <c r="B129" i="7"/>
  <c r="C129" i="7" s="1"/>
  <c r="B156" i="3"/>
  <c r="C156" i="3" s="1"/>
  <c r="E156" i="3"/>
  <c r="G156" i="3" s="1"/>
  <c r="D130" i="7" l="1"/>
  <c r="H129" i="7"/>
  <c r="I129" i="7" s="1"/>
  <c r="F130" i="7"/>
  <c r="D157" i="3"/>
  <c r="F157" i="3"/>
  <c r="E130" i="7" l="1"/>
  <c r="G130" i="7" s="1"/>
  <c r="B130" i="7"/>
  <c r="C130" i="7" s="1"/>
  <c r="E157" i="3"/>
  <c r="G157" i="3" s="1"/>
  <c r="B157" i="3"/>
  <c r="C157" i="3" s="1"/>
  <c r="D131" i="7" l="1"/>
  <c r="F131" i="7"/>
  <c r="H130" i="7"/>
  <c r="I130" i="7" s="1"/>
  <c r="D158" i="3"/>
  <c r="F158" i="3"/>
  <c r="E131" i="7" l="1"/>
  <c r="G131" i="7" s="1"/>
  <c r="B131" i="7"/>
  <c r="C131" i="7" s="1"/>
  <c r="E158" i="3"/>
  <c r="G158" i="3" s="1"/>
  <c r="B158" i="3"/>
  <c r="C158" i="3" s="1"/>
  <c r="D132" i="7" l="1"/>
  <c r="F132" i="7"/>
  <c r="H131" i="7"/>
  <c r="I131" i="7" s="1"/>
  <c r="D159" i="3"/>
  <c r="F159" i="3"/>
  <c r="E132" i="7" l="1"/>
  <c r="G132" i="7" s="1"/>
  <c r="B132" i="7"/>
  <c r="C132" i="7" s="1"/>
  <c r="E159" i="3"/>
  <c r="G159" i="3" s="1"/>
  <c r="B159" i="3"/>
  <c r="C159" i="3" s="1"/>
  <c r="D133" i="7" l="1"/>
  <c r="H132" i="7"/>
  <c r="I132" i="7" s="1"/>
  <c r="F133" i="7"/>
  <c r="D160" i="3"/>
  <c r="F160" i="3"/>
  <c r="E133" i="7" l="1"/>
  <c r="G133" i="7" s="1"/>
  <c r="B133" i="7"/>
  <c r="C133" i="7" s="1"/>
  <c r="E160" i="3"/>
  <c r="G160" i="3" s="1"/>
  <c r="B160" i="3"/>
  <c r="C160" i="3" s="1"/>
  <c r="D134" i="7" l="1"/>
  <c r="F134" i="7"/>
  <c r="H133" i="7"/>
  <c r="I133" i="7" s="1"/>
  <c r="D161" i="3"/>
  <c r="F161" i="3"/>
  <c r="E134" i="7" l="1"/>
  <c r="G134" i="7" s="1"/>
  <c r="B134" i="7"/>
  <c r="C134" i="7" s="1"/>
  <c r="B161" i="3"/>
  <c r="C161" i="3" s="1"/>
  <c r="E161" i="3"/>
  <c r="G161" i="3" s="1"/>
  <c r="D135" i="7" l="1"/>
  <c r="H134" i="7"/>
  <c r="I134" i="7" s="1"/>
  <c r="F135" i="7"/>
  <c r="D162" i="3"/>
  <c r="F162" i="3"/>
  <c r="E135" i="7" l="1"/>
  <c r="G135" i="7" s="1"/>
  <c r="B135" i="7"/>
  <c r="C135" i="7" s="1"/>
  <c r="E162" i="3"/>
  <c r="G162" i="3" s="1"/>
  <c r="B162" i="3"/>
  <c r="C162" i="3" s="1"/>
  <c r="D136" i="7" l="1"/>
  <c r="H135" i="7"/>
  <c r="I135" i="7" s="1"/>
  <c r="F136" i="7"/>
  <c r="D163" i="3"/>
  <c r="F163" i="3"/>
  <c r="E136" i="7" l="1"/>
  <c r="G136" i="7" s="1"/>
  <c r="B136" i="7"/>
  <c r="C136" i="7" s="1"/>
  <c r="B163" i="3"/>
  <c r="C163" i="3" s="1"/>
  <c r="E163" i="3"/>
  <c r="G163" i="3" s="1"/>
  <c r="D137" i="7" l="1"/>
  <c r="F137" i="7"/>
  <c r="H136" i="7"/>
  <c r="I136" i="7" s="1"/>
  <c r="D164" i="3"/>
  <c r="F164" i="3"/>
  <c r="E137" i="7" l="1"/>
  <c r="G137" i="7" s="1"/>
  <c r="B137" i="7"/>
  <c r="C137" i="7" s="1"/>
  <c r="E164" i="3"/>
  <c r="G164" i="3" s="1"/>
  <c r="B164" i="3"/>
  <c r="C164" i="3" s="1"/>
  <c r="D138" i="7" l="1"/>
  <c r="H137" i="7"/>
  <c r="I137" i="7" s="1"/>
  <c r="F138" i="7"/>
  <c r="D165" i="3"/>
  <c r="F165" i="3"/>
  <c r="E138" i="7" l="1"/>
  <c r="G138" i="7" s="1"/>
  <c r="B138" i="7"/>
  <c r="C138" i="7" s="1"/>
  <c r="E165" i="3"/>
  <c r="G165" i="3" s="1"/>
  <c r="B165" i="3"/>
  <c r="C165" i="3" s="1"/>
  <c r="D139" i="7" l="1"/>
  <c r="F139" i="7"/>
  <c r="H138" i="7"/>
  <c r="I138" i="7" s="1"/>
  <c r="D166" i="3"/>
  <c r="F166" i="3"/>
  <c r="E139" i="7" l="1"/>
  <c r="G139" i="7" s="1"/>
  <c r="B139" i="7"/>
  <c r="C139" i="7" s="1"/>
  <c r="E166" i="3"/>
  <c r="G166" i="3" s="1"/>
  <c r="B166" i="3"/>
  <c r="C166" i="3" s="1"/>
  <c r="D140" i="7" l="1"/>
  <c r="F140" i="7"/>
  <c r="H139" i="7"/>
  <c r="I139" i="7" s="1"/>
  <c r="D167" i="3"/>
  <c r="F167" i="3"/>
  <c r="E140" i="7" l="1"/>
  <c r="G140" i="7" s="1"/>
  <c r="B140" i="7"/>
  <c r="C140" i="7" s="1"/>
  <c r="B167" i="3"/>
  <c r="C167" i="3" s="1"/>
  <c r="E167" i="3"/>
  <c r="G167" i="3" s="1"/>
  <c r="D141" i="7" l="1"/>
  <c r="H140" i="7"/>
  <c r="I140" i="7" s="1"/>
  <c r="F141" i="7"/>
  <c r="D168" i="3"/>
  <c r="F168" i="3"/>
  <c r="E141" i="7" l="1"/>
  <c r="G141" i="7" s="1"/>
  <c r="B141" i="7"/>
  <c r="C141" i="7" s="1"/>
  <c r="E168" i="3"/>
  <c r="G168" i="3" s="1"/>
  <c r="B168" i="3"/>
  <c r="C168" i="3" s="1"/>
  <c r="D142" i="7" l="1"/>
  <c r="F142" i="7"/>
  <c r="H141" i="7"/>
  <c r="I141" i="7" s="1"/>
  <c r="D169" i="3"/>
  <c r="F169" i="3"/>
  <c r="E142" i="7" l="1"/>
  <c r="G142" i="7" s="1"/>
  <c r="B142" i="7"/>
  <c r="C142" i="7" s="1"/>
  <c r="E169" i="3"/>
  <c r="G169" i="3" s="1"/>
  <c r="B169" i="3"/>
  <c r="C169" i="3" s="1"/>
  <c r="D143" i="7" l="1"/>
  <c r="H142" i="7"/>
  <c r="I142" i="7" s="1"/>
  <c r="F143" i="7"/>
  <c r="D170" i="3"/>
  <c r="F170" i="3"/>
  <c r="E143" i="7" l="1"/>
  <c r="G143" i="7" s="1"/>
  <c r="B143" i="7"/>
  <c r="C143" i="7" s="1"/>
  <c r="B170" i="3"/>
  <c r="C170" i="3" s="1"/>
  <c r="E170" i="3"/>
  <c r="G170" i="3" s="1"/>
  <c r="D144" i="7" l="1"/>
  <c r="H143" i="7"/>
  <c r="I143" i="7" s="1"/>
  <c r="F144" i="7"/>
  <c r="D171" i="3"/>
  <c r="F171" i="3"/>
  <c r="E144" i="7" l="1"/>
  <c r="G144" i="7" s="1"/>
  <c r="B144" i="7"/>
  <c r="C144" i="7" s="1"/>
  <c r="E171" i="3"/>
  <c r="G171" i="3" s="1"/>
  <c r="B171" i="3"/>
  <c r="C171" i="3" s="1"/>
  <c r="D145" i="7" l="1"/>
  <c r="F145" i="7"/>
  <c r="H144" i="7"/>
  <c r="I144" i="7" s="1"/>
  <c r="D172" i="3"/>
  <c r="F172" i="3"/>
  <c r="E145" i="7" l="1"/>
  <c r="G145" i="7" s="1"/>
  <c r="B145" i="7"/>
  <c r="C145" i="7" s="1"/>
  <c r="E172" i="3"/>
  <c r="G172" i="3" s="1"/>
  <c r="B172" i="3"/>
  <c r="C172" i="3" s="1"/>
  <c r="D146" i="7" l="1"/>
  <c r="H145" i="7"/>
  <c r="I145" i="7" s="1"/>
  <c r="F146" i="7"/>
  <c r="D173" i="3"/>
  <c r="F173" i="3"/>
  <c r="E146" i="7" l="1"/>
  <c r="G146" i="7" s="1"/>
  <c r="B146" i="7"/>
  <c r="C146" i="7" s="1"/>
  <c r="E173" i="3"/>
  <c r="G173" i="3" s="1"/>
  <c r="B173" i="3"/>
  <c r="C173" i="3" s="1"/>
  <c r="D147" i="7" l="1"/>
  <c r="F147" i="7"/>
  <c r="H146" i="7"/>
  <c r="I146" i="7" s="1"/>
  <c r="D174" i="3"/>
  <c r="F174" i="3"/>
  <c r="E147" i="7" l="1"/>
  <c r="G147" i="7" s="1"/>
  <c r="B147" i="7"/>
  <c r="C147" i="7" s="1"/>
  <c r="B174" i="3"/>
  <c r="C174" i="3" s="1"/>
  <c r="E174" i="3"/>
  <c r="G174" i="3" s="1"/>
  <c r="D148" i="7" l="1"/>
  <c r="F148" i="7"/>
  <c r="H147" i="7"/>
  <c r="I147" i="7" s="1"/>
  <c r="D175" i="3"/>
  <c r="F175" i="3"/>
  <c r="E148" i="7" l="1"/>
  <c r="G148" i="7" s="1"/>
  <c r="B148" i="7"/>
  <c r="C148" i="7" s="1"/>
  <c r="B175" i="3"/>
  <c r="C175" i="3" s="1"/>
  <c r="E175" i="3"/>
  <c r="G175" i="3" s="1"/>
  <c r="D149" i="7" l="1"/>
  <c r="H148" i="7"/>
  <c r="I148" i="7" s="1"/>
  <c r="F149" i="7"/>
  <c r="D176" i="3"/>
  <c r="F176" i="3"/>
  <c r="E149" i="7" l="1"/>
  <c r="G149" i="7" s="1"/>
  <c r="B149" i="7"/>
  <c r="C149" i="7" s="1"/>
  <c r="B176" i="3"/>
  <c r="C176" i="3" s="1"/>
  <c r="E176" i="3"/>
  <c r="G176" i="3" s="1"/>
  <c r="D150" i="7" l="1"/>
  <c r="F150" i="7"/>
  <c r="H149" i="7"/>
  <c r="I149" i="7" s="1"/>
  <c r="D177" i="3"/>
  <c r="F177" i="3"/>
  <c r="E150" i="7" l="1"/>
  <c r="G150" i="7" s="1"/>
  <c r="B150" i="7"/>
  <c r="C150" i="7" s="1"/>
  <c r="E177" i="3"/>
  <c r="G177" i="3" s="1"/>
  <c r="B177" i="3"/>
  <c r="C177" i="3" s="1"/>
  <c r="D151" i="7" l="1"/>
  <c r="H150" i="7"/>
  <c r="I150" i="7" s="1"/>
  <c r="F151" i="7"/>
  <c r="D178" i="3"/>
  <c r="F178" i="3"/>
  <c r="E151" i="7" l="1"/>
  <c r="G151" i="7" s="1"/>
  <c r="B151" i="7"/>
  <c r="C151" i="7" s="1"/>
  <c r="E178" i="3"/>
  <c r="G178" i="3" s="1"/>
  <c r="B178" i="3"/>
  <c r="C178" i="3" s="1"/>
  <c r="D152" i="7" l="1"/>
  <c r="H151" i="7"/>
  <c r="I151" i="7" s="1"/>
  <c r="F152" i="7"/>
  <c r="D179" i="3"/>
  <c r="F179" i="3"/>
  <c r="E152" i="7" l="1"/>
  <c r="G152" i="7" s="1"/>
  <c r="B152" i="7"/>
  <c r="C152" i="7" s="1"/>
  <c r="E179" i="3"/>
  <c r="G179" i="3" s="1"/>
  <c r="B179" i="3"/>
  <c r="C179" i="3" s="1"/>
  <c r="D153" i="7" l="1"/>
  <c r="F153" i="7"/>
  <c r="H152" i="7"/>
  <c r="I152" i="7" s="1"/>
  <c r="D180" i="3"/>
  <c r="F180" i="3"/>
  <c r="E153" i="7" l="1"/>
  <c r="G153" i="7" s="1"/>
  <c r="B153" i="7"/>
  <c r="C153" i="7" s="1"/>
  <c r="B180" i="3"/>
  <c r="C180" i="3" s="1"/>
  <c r="E180" i="3"/>
  <c r="G180" i="3" s="1"/>
  <c r="D154" i="7" l="1"/>
  <c r="H153" i="7"/>
  <c r="I153" i="7" s="1"/>
  <c r="F154" i="7"/>
  <c r="D181" i="3"/>
  <c r="F181" i="3"/>
  <c r="E154" i="7" l="1"/>
  <c r="G154" i="7" s="1"/>
  <c r="B154" i="7"/>
  <c r="C154" i="7" s="1"/>
  <c r="E181" i="3"/>
  <c r="G181" i="3" s="1"/>
  <c r="B181" i="3"/>
  <c r="C181" i="3" s="1"/>
  <c r="D155" i="7" l="1"/>
  <c r="F155" i="7"/>
  <c r="H154" i="7"/>
  <c r="I154" i="7" s="1"/>
  <c r="D182" i="3"/>
  <c r="F182" i="3"/>
  <c r="E155" i="7" l="1"/>
  <c r="G155" i="7" s="1"/>
  <c r="B155" i="7"/>
  <c r="C155" i="7" s="1"/>
  <c r="E182" i="3"/>
  <c r="G182" i="3" s="1"/>
  <c r="B182" i="3"/>
  <c r="C182" i="3" s="1"/>
  <c r="D156" i="7" l="1"/>
  <c r="F156" i="7"/>
  <c r="H155" i="7"/>
  <c r="I155" i="7" s="1"/>
  <c r="D183" i="3"/>
  <c r="F183" i="3"/>
  <c r="E156" i="7" l="1"/>
  <c r="G156" i="7" s="1"/>
  <c r="B156" i="7"/>
  <c r="C156" i="7" s="1"/>
  <c r="B183" i="3"/>
  <c r="C183" i="3" s="1"/>
  <c r="E183" i="3"/>
  <c r="G183" i="3" s="1"/>
  <c r="D157" i="7" l="1"/>
  <c r="H156" i="7"/>
  <c r="I156" i="7" s="1"/>
  <c r="F157" i="7"/>
  <c r="D184" i="3"/>
  <c r="F184" i="3"/>
  <c r="E157" i="7" l="1"/>
  <c r="G157" i="7" s="1"/>
  <c r="B157" i="7"/>
  <c r="C157" i="7" s="1"/>
  <c r="E184" i="3"/>
  <c r="G184" i="3" s="1"/>
  <c r="B184" i="3"/>
  <c r="C184" i="3" s="1"/>
  <c r="D158" i="7" l="1"/>
  <c r="F158" i="7"/>
  <c r="H157" i="7"/>
  <c r="I157" i="7" s="1"/>
  <c r="D185" i="3"/>
  <c r="F185" i="3"/>
  <c r="E158" i="7" l="1"/>
  <c r="G158" i="7" s="1"/>
  <c r="B158" i="7"/>
  <c r="C158" i="7" s="1"/>
  <c r="E185" i="3"/>
  <c r="G185" i="3" s="1"/>
  <c r="B185" i="3"/>
  <c r="C185" i="3" s="1"/>
  <c r="D159" i="7" l="1"/>
  <c r="H158" i="7"/>
  <c r="I158" i="7" s="1"/>
  <c r="F159" i="7"/>
  <c r="D186" i="3"/>
  <c r="F186" i="3"/>
  <c r="E159" i="7" l="1"/>
  <c r="G159" i="7" s="1"/>
  <c r="B159" i="7"/>
  <c r="C159" i="7" s="1"/>
  <c r="B186" i="3"/>
  <c r="C186" i="3" s="1"/>
  <c r="E186" i="3"/>
  <c r="G186" i="3" s="1"/>
  <c r="D160" i="7" l="1"/>
  <c r="H159" i="7"/>
  <c r="I159" i="7" s="1"/>
  <c r="F160" i="7"/>
  <c r="D187" i="3"/>
  <c r="F187" i="3"/>
  <c r="E160" i="7" l="1"/>
  <c r="G160" i="7" s="1"/>
  <c r="B160" i="7"/>
  <c r="C160" i="7" s="1"/>
  <c r="B187" i="3"/>
  <c r="C187" i="3" s="1"/>
  <c r="E187" i="3"/>
  <c r="G187" i="3" s="1"/>
  <c r="D161" i="7" l="1"/>
  <c r="F161" i="7"/>
  <c r="H160" i="7"/>
  <c r="I160" i="7" s="1"/>
  <c r="D188" i="3"/>
  <c r="F188" i="3"/>
  <c r="E161" i="7" l="1"/>
  <c r="G161" i="7" s="1"/>
  <c r="B161" i="7"/>
  <c r="C161" i="7" s="1"/>
  <c r="E188" i="3"/>
  <c r="G188" i="3" s="1"/>
  <c r="B188" i="3"/>
  <c r="C188" i="3" s="1"/>
  <c r="D162" i="7" l="1"/>
  <c r="H161" i="7"/>
  <c r="I161" i="7" s="1"/>
  <c r="F162" i="7"/>
  <c r="D189" i="3"/>
  <c r="F189" i="3"/>
  <c r="E162" i="7" l="1"/>
  <c r="G162" i="7" s="1"/>
  <c r="B162" i="7"/>
  <c r="C162" i="7" s="1"/>
  <c r="B189" i="3"/>
  <c r="C189" i="3" s="1"/>
  <c r="E189" i="3"/>
  <c r="G189" i="3" s="1"/>
  <c r="D163" i="7" l="1"/>
  <c r="F163" i="7"/>
  <c r="H162" i="7"/>
  <c r="I162" i="7" s="1"/>
  <c r="D190" i="3"/>
  <c r="F190" i="3"/>
  <c r="E163" i="7" l="1"/>
  <c r="G163" i="7" s="1"/>
  <c r="B163" i="7"/>
  <c r="C163" i="7" s="1"/>
  <c r="E190" i="3"/>
  <c r="G190" i="3" s="1"/>
  <c r="B190" i="3"/>
  <c r="C190" i="3" s="1"/>
  <c r="D164" i="7" l="1"/>
  <c r="F164" i="7"/>
  <c r="H163" i="7"/>
  <c r="I163" i="7" s="1"/>
  <c r="D191" i="3"/>
  <c r="F191" i="3"/>
  <c r="E164" i="7" l="1"/>
  <c r="G164" i="7" s="1"/>
  <c r="B164" i="7"/>
  <c r="C164" i="7" s="1"/>
  <c r="E191" i="3"/>
  <c r="G191" i="3" s="1"/>
  <c r="B191" i="3"/>
  <c r="C191" i="3" s="1"/>
  <c r="D165" i="7" l="1"/>
  <c r="H164" i="7"/>
  <c r="I164" i="7" s="1"/>
  <c r="F165" i="7"/>
  <c r="D192" i="3"/>
  <c r="F192" i="3"/>
  <c r="E165" i="7" l="1"/>
  <c r="G165" i="7" s="1"/>
  <c r="B165" i="7"/>
  <c r="C165" i="7" s="1"/>
  <c r="B192" i="3"/>
  <c r="C192" i="3" s="1"/>
  <c r="E192" i="3"/>
  <c r="G192" i="3" s="1"/>
  <c r="D166" i="7" l="1"/>
  <c r="F166" i="7"/>
  <c r="H165" i="7"/>
  <c r="I165" i="7" s="1"/>
  <c r="D193" i="3"/>
  <c r="F193" i="3"/>
  <c r="E166" i="7" l="1"/>
  <c r="G166" i="7" s="1"/>
  <c r="B166" i="7"/>
  <c r="C166" i="7" s="1"/>
  <c r="E193" i="3"/>
  <c r="G193" i="3" s="1"/>
  <c r="B193" i="3"/>
  <c r="C193" i="3" s="1"/>
  <c r="D167" i="7" l="1"/>
  <c r="F167" i="7"/>
  <c r="H166" i="7"/>
  <c r="I166" i="7" s="1"/>
  <c r="D194" i="3"/>
  <c r="F194" i="3"/>
  <c r="E167" i="7" l="1"/>
  <c r="G167" i="7" s="1"/>
  <c r="B167" i="7"/>
  <c r="C167" i="7" s="1"/>
  <c r="B194" i="3"/>
  <c r="C194" i="3" s="1"/>
  <c r="E194" i="3"/>
  <c r="G194" i="3" s="1"/>
  <c r="D168" i="7" l="1"/>
  <c r="H167" i="7"/>
  <c r="I167" i="7" s="1"/>
  <c r="F168" i="7"/>
  <c r="D195" i="3"/>
  <c r="F195" i="3"/>
  <c r="E168" i="7" l="1"/>
  <c r="G168" i="7" s="1"/>
  <c r="B168" i="7"/>
  <c r="C168" i="7" s="1"/>
  <c r="B195" i="3"/>
  <c r="C195" i="3" s="1"/>
  <c r="E195" i="3"/>
  <c r="G195" i="3" s="1"/>
  <c r="D169" i="7" l="1"/>
  <c r="F169" i="7"/>
  <c r="H168" i="7"/>
  <c r="I168" i="7" s="1"/>
  <c r="D196" i="3"/>
  <c r="F196" i="3"/>
  <c r="E169" i="7" l="1"/>
  <c r="G169" i="7" s="1"/>
  <c r="B169" i="7"/>
  <c r="C169" i="7" s="1"/>
  <c r="E196" i="3"/>
  <c r="G196" i="3" s="1"/>
  <c r="B196" i="3"/>
  <c r="C196" i="3" s="1"/>
  <c r="D170" i="7" l="1"/>
  <c r="H169" i="7"/>
  <c r="I169" i="7" s="1"/>
  <c r="F170" i="7"/>
  <c r="D197" i="3"/>
  <c r="F197" i="3"/>
  <c r="E170" i="7" l="1"/>
  <c r="G170" i="7" s="1"/>
  <c r="B170" i="7"/>
  <c r="C170" i="7" s="1"/>
  <c r="E197" i="3"/>
  <c r="G197" i="3" s="1"/>
  <c r="B197" i="3"/>
  <c r="C197" i="3" s="1"/>
  <c r="D171" i="7" l="1"/>
  <c r="H170" i="7"/>
  <c r="I170" i="7" s="1"/>
  <c r="F171" i="7"/>
  <c r="D198" i="3"/>
  <c r="F198" i="3"/>
  <c r="E171" i="7" l="1"/>
  <c r="G171" i="7" s="1"/>
  <c r="B171" i="7"/>
  <c r="C171" i="7" s="1"/>
  <c r="B198" i="3"/>
  <c r="C198" i="3" s="1"/>
  <c r="E198" i="3"/>
  <c r="G198" i="3" s="1"/>
  <c r="D172" i="7" l="1"/>
  <c r="F172" i="7"/>
  <c r="H171" i="7"/>
  <c r="I171" i="7" s="1"/>
  <c r="D199" i="3"/>
  <c r="F199" i="3"/>
  <c r="E172" i="7" l="1"/>
  <c r="G172" i="7" s="1"/>
  <c r="B172" i="7"/>
  <c r="C172" i="7" s="1"/>
  <c r="B199" i="3"/>
  <c r="C199" i="3" s="1"/>
  <c r="E199" i="3"/>
  <c r="G199" i="3" s="1"/>
  <c r="D173" i="7" l="1"/>
  <c r="H172" i="7"/>
  <c r="I172" i="7" s="1"/>
  <c r="F173" i="7"/>
  <c r="D200" i="3"/>
  <c r="F200" i="3"/>
  <c r="E173" i="7" l="1"/>
  <c r="G173" i="7" s="1"/>
  <c r="B173" i="7"/>
  <c r="C173" i="7" s="1"/>
  <c r="E200" i="3"/>
  <c r="G200" i="3" s="1"/>
  <c r="B200" i="3"/>
  <c r="C200" i="3" s="1"/>
  <c r="D174" i="7" l="1"/>
  <c r="F174" i="7"/>
  <c r="H173" i="7"/>
  <c r="I173" i="7" s="1"/>
  <c r="D201" i="3"/>
  <c r="F201" i="3"/>
  <c r="E174" i="7" l="1"/>
  <c r="G174" i="7" s="1"/>
  <c r="B174" i="7"/>
  <c r="C174" i="7" s="1"/>
  <c r="B201" i="3"/>
  <c r="C201" i="3" s="1"/>
  <c r="E201" i="3"/>
  <c r="G201" i="3" s="1"/>
  <c r="D175" i="7" l="1"/>
  <c r="F175" i="7"/>
  <c r="H174" i="7"/>
  <c r="I174" i="7" s="1"/>
  <c r="D202" i="3"/>
  <c r="F202" i="3"/>
  <c r="E175" i="7" l="1"/>
  <c r="G175" i="7" s="1"/>
  <c r="B175" i="7"/>
  <c r="C175" i="7" s="1"/>
  <c r="E202" i="3"/>
  <c r="G202" i="3" s="1"/>
  <c r="B202" i="3"/>
  <c r="C202" i="3" s="1"/>
  <c r="D176" i="7" l="1"/>
  <c r="H175" i="7"/>
  <c r="I175" i="7" s="1"/>
  <c r="F176" i="7"/>
  <c r="D203" i="3"/>
  <c r="F203" i="3"/>
  <c r="E176" i="7" l="1"/>
  <c r="G176" i="7" s="1"/>
  <c r="B176" i="7"/>
  <c r="C176" i="7" s="1"/>
  <c r="B203" i="3"/>
  <c r="C203" i="3" s="1"/>
  <c r="E203" i="3"/>
  <c r="G203" i="3" s="1"/>
  <c r="D177" i="7" l="1"/>
  <c r="F177" i="7"/>
  <c r="H176" i="7"/>
  <c r="I176" i="7" s="1"/>
  <c r="D204" i="3"/>
  <c r="F204" i="3"/>
  <c r="E177" i="7" l="1"/>
  <c r="G177" i="7" s="1"/>
  <c r="B177" i="7"/>
  <c r="C177" i="7" s="1"/>
  <c r="B204" i="3"/>
  <c r="C204" i="3" s="1"/>
  <c r="E204" i="3"/>
  <c r="G204" i="3" s="1"/>
  <c r="D178" i="7" l="1"/>
  <c r="H177" i="7"/>
  <c r="I177" i="7" s="1"/>
  <c r="F178" i="7"/>
  <c r="D205" i="3"/>
  <c r="F205" i="3"/>
  <c r="E178" i="7" l="1"/>
  <c r="G178" i="7" s="1"/>
  <c r="B178" i="7"/>
  <c r="C178" i="7" s="1"/>
  <c r="E205" i="3"/>
  <c r="G205" i="3" s="1"/>
  <c r="B205" i="3"/>
  <c r="C205" i="3" s="1"/>
  <c r="D179" i="7" l="1"/>
  <c r="H178" i="7"/>
  <c r="I178" i="7" s="1"/>
  <c r="F179" i="7"/>
  <c r="D206" i="3"/>
  <c r="F206" i="3"/>
  <c r="E179" i="7" l="1"/>
  <c r="G179" i="7" s="1"/>
  <c r="B179" i="7"/>
  <c r="C179" i="7" s="1"/>
  <c r="E206" i="3"/>
  <c r="G206" i="3" s="1"/>
  <c r="B206" i="3"/>
  <c r="C206" i="3" s="1"/>
  <c r="D180" i="7" l="1"/>
  <c r="F180" i="7"/>
  <c r="H179" i="7"/>
  <c r="I179" i="7" s="1"/>
  <c r="D207" i="3"/>
  <c r="F207" i="3"/>
  <c r="E180" i="7" l="1"/>
  <c r="G180" i="7" s="1"/>
  <c r="H180" i="7" s="1"/>
  <c r="I180" i="7" s="1"/>
  <c r="B180" i="7"/>
  <c r="C180" i="7" s="1"/>
  <c r="E207" i="3"/>
  <c r="G207" i="3" s="1"/>
  <c r="B207" i="3"/>
  <c r="C207" i="3" s="1"/>
  <c r="D208" i="3" l="1"/>
  <c r="F208" i="3"/>
  <c r="B208" i="3" l="1"/>
  <c r="C208" i="3" s="1"/>
  <c r="E208" i="3"/>
  <c r="G208" i="3" s="1"/>
  <c r="D209" i="3" l="1"/>
  <c r="F209" i="3"/>
  <c r="E209" i="3" l="1"/>
  <c r="G209" i="3" s="1"/>
  <c r="B209" i="3"/>
  <c r="C209" i="3" s="1"/>
  <c r="D210" i="3" l="1"/>
  <c r="F210" i="3"/>
  <c r="B210" i="3" l="1"/>
  <c r="C210" i="3" s="1"/>
  <c r="E210" i="3"/>
  <c r="G210" i="3" s="1"/>
  <c r="D211" i="3" l="1"/>
  <c r="F211" i="3"/>
  <c r="E211" i="3" l="1"/>
  <c r="G211" i="3" s="1"/>
  <c r="B211" i="3"/>
  <c r="C211" i="3" s="1"/>
  <c r="D212" i="3" l="1"/>
  <c r="F212" i="3"/>
  <c r="Z2" i="2"/>
  <c r="K25" i="3"/>
  <c r="E212" i="3" l="1"/>
  <c r="G212" i="3" s="1"/>
  <c r="B212" i="3"/>
  <c r="C212" i="3" s="1"/>
  <c r="E24" i="3"/>
  <c r="D213" i="3" l="1"/>
  <c r="F213" i="3"/>
  <c r="H212" i="3"/>
  <c r="I212" i="3" s="1"/>
  <c r="H68" i="3"/>
  <c r="I68" i="3" s="1"/>
  <c r="H69" i="3"/>
  <c r="I69" i="3" s="1"/>
  <c r="H70" i="3"/>
  <c r="I70" i="3" s="1"/>
  <c r="H71" i="3"/>
  <c r="I71" i="3" s="1"/>
  <c r="H72" i="3"/>
  <c r="I72" i="3" s="1"/>
  <c r="H73" i="3"/>
  <c r="I73" i="3" s="1"/>
  <c r="H74" i="3"/>
  <c r="I74" i="3" s="1"/>
  <c r="H75" i="3"/>
  <c r="I75" i="3" s="1"/>
  <c r="H76" i="3"/>
  <c r="I76" i="3" s="1"/>
  <c r="H77" i="3"/>
  <c r="I77" i="3" s="1"/>
  <c r="H78" i="3"/>
  <c r="I78" i="3" s="1"/>
  <c r="H79" i="3"/>
  <c r="I79" i="3" s="1"/>
  <c r="H80" i="3"/>
  <c r="I80" i="3" s="1"/>
  <c r="H81" i="3"/>
  <c r="I81" i="3" s="1"/>
  <c r="H82" i="3"/>
  <c r="I82" i="3" s="1"/>
  <c r="H83" i="3"/>
  <c r="I83" i="3" s="1"/>
  <c r="H84" i="3"/>
  <c r="I84" i="3" s="1"/>
  <c r="H85" i="3"/>
  <c r="I85" i="3" s="1"/>
  <c r="H86" i="3"/>
  <c r="I86" i="3" s="1"/>
  <c r="H87" i="3"/>
  <c r="I87" i="3" s="1"/>
  <c r="H88" i="3"/>
  <c r="I88" i="3" s="1"/>
  <c r="H89" i="3"/>
  <c r="I89" i="3" s="1"/>
  <c r="H90" i="3"/>
  <c r="I90" i="3" s="1"/>
  <c r="H91" i="3"/>
  <c r="I91" i="3" s="1"/>
  <c r="H92" i="3"/>
  <c r="I92" i="3" s="1"/>
  <c r="H93" i="3"/>
  <c r="I93" i="3" s="1"/>
  <c r="H94" i="3"/>
  <c r="I94" i="3" s="1"/>
  <c r="H95" i="3"/>
  <c r="I95" i="3" s="1"/>
  <c r="H96" i="3"/>
  <c r="I96" i="3" s="1"/>
  <c r="H97" i="3"/>
  <c r="I97" i="3" s="1"/>
  <c r="H98" i="3"/>
  <c r="I98" i="3" s="1"/>
  <c r="H99" i="3"/>
  <c r="I99" i="3" s="1"/>
  <c r="H100" i="3"/>
  <c r="I100" i="3" s="1"/>
  <c r="H101" i="3"/>
  <c r="I101" i="3" s="1"/>
  <c r="H102" i="3"/>
  <c r="I102" i="3" s="1"/>
  <c r="H103" i="3"/>
  <c r="I103" i="3" s="1"/>
  <c r="H104" i="3"/>
  <c r="I104" i="3" s="1"/>
  <c r="H105" i="3"/>
  <c r="I105" i="3" s="1"/>
  <c r="H106" i="3"/>
  <c r="I106" i="3" s="1"/>
  <c r="H107" i="3"/>
  <c r="I107" i="3" s="1"/>
  <c r="H108" i="3"/>
  <c r="I108" i="3" s="1"/>
  <c r="H109" i="3"/>
  <c r="I109" i="3" s="1"/>
  <c r="H110" i="3"/>
  <c r="I110" i="3" s="1"/>
  <c r="H111" i="3"/>
  <c r="I111" i="3" s="1"/>
  <c r="H112" i="3"/>
  <c r="I112" i="3" s="1"/>
  <c r="H113" i="3"/>
  <c r="I113" i="3" s="1"/>
  <c r="H114" i="3"/>
  <c r="I114" i="3" s="1"/>
  <c r="H115" i="3"/>
  <c r="I115" i="3" s="1"/>
  <c r="H116" i="3"/>
  <c r="I116" i="3" s="1"/>
  <c r="H117" i="3"/>
  <c r="I117" i="3" s="1"/>
  <c r="H118" i="3"/>
  <c r="I118" i="3" s="1"/>
  <c r="H119" i="3"/>
  <c r="I119" i="3" s="1"/>
  <c r="H120" i="3"/>
  <c r="I120" i="3" s="1"/>
  <c r="H121" i="3"/>
  <c r="I121" i="3" s="1"/>
  <c r="H122" i="3"/>
  <c r="I122" i="3" s="1"/>
  <c r="H66" i="3"/>
  <c r="I66" i="3" s="1"/>
  <c r="H67" i="3"/>
  <c r="I67" i="3" s="1"/>
  <c r="H201" i="3"/>
  <c r="I201" i="3" s="1"/>
  <c r="H162" i="3"/>
  <c r="I162" i="3" s="1"/>
  <c r="H209" i="3"/>
  <c r="I209" i="3" s="1"/>
  <c r="H161" i="3"/>
  <c r="I161" i="3" s="1"/>
  <c r="H177" i="3"/>
  <c r="I177" i="3" s="1"/>
  <c r="H192" i="3"/>
  <c r="I192" i="3" s="1"/>
  <c r="H184" i="3"/>
  <c r="I184" i="3" s="1"/>
  <c r="H176" i="3"/>
  <c r="I176" i="3" s="1"/>
  <c r="H167" i="3"/>
  <c r="I167" i="3" s="1"/>
  <c r="H207" i="3"/>
  <c r="I207" i="3" s="1"/>
  <c r="H199" i="3"/>
  <c r="I199" i="3" s="1"/>
  <c r="H191" i="3"/>
  <c r="I191" i="3" s="1"/>
  <c r="H183" i="3"/>
  <c r="I183" i="3" s="1"/>
  <c r="H175" i="3"/>
  <c r="I175" i="3" s="1"/>
  <c r="H163" i="3"/>
  <c r="I163" i="3" s="1"/>
  <c r="H185" i="3"/>
  <c r="I185" i="3" s="1"/>
  <c r="H198" i="3"/>
  <c r="I198" i="3" s="1"/>
  <c r="H174" i="3"/>
  <c r="I174" i="3" s="1"/>
  <c r="H189" i="3"/>
  <c r="I189" i="3" s="1"/>
  <c r="H196" i="3"/>
  <c r="I196" i="3" s="1"/>
  <c r="H188" i="3"/>
  <c r="I188" i="3" s="1"/>
  <c r="H180" i="3"/>
  <c r="I180" i="3" s="1"/>
  <c r="H171" i="3"/>
  <c r="I171" i="3" s="1"/>
  <c r="H160" i="3"/>
  <c r="I160" i="3" s="1"/>
  <c r="H168" i="3"/>
  <c r="I168" i="3" s="1"/>
  <c r="H208" i="3"/>
  <c r="I208" i="3" s="1"/>
  <c r="H190" i="3"/>
  <c r="I190" i="3" s="1"/>
  <c r="H197" i="3"/>
  <c r="I197" i="3" s="1"/>
  <c r="H173" i="3"/>
  <c r="I173" i="3" s="1"/>
  <c r="H211" i="3"/>
  <c r="I211" i="3" s="1"/>
  <c r="H203" i="3"/>
  <c r="I203" i="3" s="1"/>
  <c r="H195" i="3"/>
  <c r="I195" i="3" s="1"/>
  <c r="H187" i="3"/>
  <c r="I187" i="3" s="1"/>
  <c r="H179" i="3"/>
  <c r="I179" i="3" s="1"/>
  <c r="H170" i="3"/>
  <c r="I170" i="3" s="1"/>
  <c r="H159" i="3"/>
  <c r="I159" i="3" s="1"/>
  <c r="H193" i="3"/>
  <c r="I193" i="3" s="1"/>
  <c r="H200" i="3"/>
  <c r="I200" i="3" s="1"/>
  <c r="H206" i="3"/>
  <c r="I206" i="3" s="1"/>
  <c r="H182" i="3"/>
  <c r="I182" i="3" s="1"/>
  <c r="H205" i="3"/>
  <c r="I205" i="3" s="1"/>
  <c r="H181" i="3"/>
  <c r="I181" i="3" s="1"/>
  <c r="H204" i="3"/>
  <c r="I204" i="3" s="1"/>
  <c r="H210" i="3"/>
  <c r="I210" i="3" s="1"/>
  <c r="H202" i="3"/>
  <c r="I202" i="3" s="1"/>
  <c r="H194" i="3"/>
  <c r="I194" i="3" s="1"/>
  <c r="H186" i="3"/>
  <c r="I186" i="3" s="1"/>
  <c r="H178" i="3"/>
  <c r="I178" i="3" s="1"/>
  <c r="H169" i="3"/>
  <c r="I169" i="3" s="1"/>
  <c r="H154" i="3"/>
  <c r="I154" i="3" s="1"/>
  <c r="H158" i="3"/>
  <c r="I158" i="3" s="1"/>
  <c r="H166" i="3"/>
  <c r="I166" i="3" s="1"/>
  <c r="H153" i="3"/>
  <c r="I153" i="3" s="1"/>
  <c r="H150" i="3"/>
  <c r="I150" i="3" s="1"/>
  <c r="H149" i="3"/>
  <c r="I149" i="3" s="1"/>
  <c r="H144" i="3"/>
  <c r="I144" i="3" s="1"/>
  <c r="H143" i="3"/>
  <c r="I143" i="3" s="1"/>
  <c r="H165" i="3"/>
  <c r="I165" i="3" s="1"/>
  <c r="H157" i="3"/>
  <c r="I157" i="3" s="1"/>
  <c r="H142" i="3"/>
  <c r="I142" i="3" s="1"/>
  <c r="H172" i="3"/>
  <c r="I172" i="3" s="1"/>
  <c r="H164" i="3"/>
  <c r="I164" i="3" s="1"/>
  <c r="H155" i="3"/>
  <c r="I155" i="3" s="1"/>
  <c r="H141" i="3"/>
  <c r="I141" i="3" s="1"/>
  <c r="H152" i="3"/>
  <c r="I152" i="3" s="1"/>
  <c r="H136" i="3"/>
  <c r="I136" i="3" s="1"/>
  <c r="H151" i="3"/>
  <c r="I151" i="3" s="1"/>
  <c r="H135" i="3"/>
  <c r="I135" i="3" s="1"/>
  <c r="H134" i="3"/>
  <c r="I134" i="3" s="1"/>
  <c r="H156" i="3"/>
  <c r="I156" i="3" s="1"/>
  <c r="H148" i="3"/>
  <c r="I148" i="3" s="1"/>
  <c r="H132" i="3"/>
  <c r="I132" i="3" s="1"/>
  <c r="H140" i="3"/>
  <c r="I140" i="3" s="1"/>
  <c r="H127" i="3"/>
  <c r="I127" i="3" s="1"/>
  <c r="H147" i="3"/>
  <c r="I147" i="3" s="1"/>
  <c r="H139" i="3"/>
  <c r="I139" i="3" s="1"/>
  <c r="H126" i="3"/>
  <c r="I126" i="3" s="1"/>
  <c r="H146" i="3"/>
  <c r="I146" i="3" s="1"/>
  <c r="H138" i="3"/>
  <c r="I138" i="3" s="1"/>
  <c r="H124" i="3"/>
  <c r="I124" i="3" s="1"/>
  <c r="H145" i="3"/>
  <c r="I145" i="3" s="1"/>
  <c r="H137" i="3"/>
  <c r="I137" i="3" s="1"/>
  <c r="H133" i="3"/>
  <c r="I133" i="3" s="1"/>
  <c r="H125" i="3"/>
  <c r="I125" i="3" s="1"/>
  <c r="H131" i="3"/>
  <c r="I131" i="3" s="1"/>
  <c r="H123" i="3"/>
  <c r="I123" i="3" s="1"/>
  <c r="H130" i="3"/>
  <c r="I130" i="3" s="1"/>
  <c r="H129" i="3"/>
  <c r="I129" i="3" s="1"/>
  <c r="H128" i="3"/>
  <c r="I128" i="3" s="1"/>
  <c r="H51" i="3"/>
  <c r="I51" i="3" s="1"/>
  <c r="H47" i="3"/>
  <c r="I47" i="3" s="1"/>
  <c r="H53" i="3"/>
  <c r="I53" i="3" s="1"/>
  <c r="H52" i="3"/>
  <c r="I52" i="3" s="1"/>
  <c r="H46" i="3"/>
  <c r="I46" i="3" s="1"/>
  <c r="H58" i="3"/>
  <c r="I58" i="3" s="1"/>
  <c r="H42" i="3"/>
  <c r="I42" i="3" s="1"/>
  <c r="H56" i="3"/>
  <c r="I56" i="3" s="1"/>
  <c r="H65" i="3"/>
  <c r="I65" i="3" s="1"/>
  <c r="H59" i="3"/>
  <c r="I59" i="3" s="1"/>
  <c r="H44" i="3"/>
  <c r="I44" i="3" s="1"/>
  <c r="H37" i="3"/>
  <c r="I37" i="3" s="1"/>
  <c r="H64" i="3"/>
  <c r="I64" i="3" s="1"/>
  <c r="H43" i="3"/>
  <c r="I43" i="3" s="1"/>
  <c r="H54" i="3"/>
  <c r="I54" i="3" s="1"/>
  <c r="H45" i="3"/>
  <c r="I45" i="3" s="1"/>
  <c r="H36" i="3"/>
  <c r="I36" i="3" s="1"/>
  <c r="H49" i="3"/>
  <c r="I49" i="3" s="1"/>
  <c r="H38" i="3"/>
  <c r="I38" i="3" s="1"/>
  <c r="H63" i="3"/>
  <c r="I63" i="3" s="1"/>
  <c r="H48" i="3"/>
  <c r="I48" i="3" s="1"/>
  <c r="H40" i="3"/>
  <c r="I40" i="3" s="1"/>
  <c r="H61" i="3"/>
  <c r="I61" i="3" s="1"/>
  <c r="H55" i="3"/>
  <c r="I55" i="3" s="1"/>
  <c r="AA2" i="2"/>
  <c r="H60" i="3"/>
  <c r="I60" i="3" s="1"/>
  <c r="H62" i="3"/>
  <c r="I62" i="3" s="1"/>
  <c r="H39" i="3"/>
  <c r="I39" i="3" s="1"/>
  <c r="H34" i="3"/>
  <c r="I34" i="3" s="1"/>
  <c r="H33" i="3"/>
  <c r="I33" i="3" s="1"/>
  <c r="E27" i="3"/>
  <c r="D43" i="4" s="1"/>
  <c r="H50" i="3"/>
  <c r="I50" i="3" s="1"/>
  <c r="H57" i="3"/>
  <c r="I57" i="3" s="1"/>
  <c r="H41" i="3"/>
  <c r="I41" i="3" s="1"/>
  <c r="H31" i="3"/>
  <c r="I31" i="3" s="1"/>
  <c r="H32" i="3"/>
  <c r="I32" i="3" s="1"/>
  <c r="H35" i="3"/>
  <c r="I35" i="3" s="1"/>
  <c r="B213" i="3" l="1"/>
  <c r="C213" i="3" s="1"/>
  <c r="E213" i="3"/>
  <c r="G213" i="3" s="1"/>
  <c r="E33" i="4"/>
  <c r="G33" i="4" s="1"/>
  <c r="G35" i="4" s="1"/>
  <c r="F214" i="3" l="1"/>
  <c r="D214" i="3"/>
  <c r="H213" i="3"/>
  <c r="I213" i="3" s="1"/>
  <c r="E35" i="4"/>
  <c r="G36" i="4"/>
  <c r="F39" i="4" s="1"/>
  <c r="E214" i="3" l="1"/>
  <c r="G214" i="3" s="1"/>
  <c r="B214" i="3"/>
  <c r="C214" i="3" s="1"/>
  <c r="D39" i="4"/>
  <c r="D113" i="2"/>
  <c r="C114" i="2"/>
  <c r="D215" i="3" l="1"/>
  <c r="F215" i="3"/>
  <c r="H214" i="3"/>
  <c r="I214" i="3" s="1"/>
  <c r="C115" i="2"/>
  <c r="B115" i="2" s="1"/>
  <c r="D115" i="2" s="1"/>
  <c r="B114" i="2"/>
  <c r="D114" i="2" s="1"/>
  <c r="B215" i="3" l="1"/>
  <c r="C215" i="3" s="1"/>
  <c r="E215" i="3"/>
  <c r="G215" i="3" s="1"/>
  <c r="C116" i="2"/>
  <c r="C117" i="2" s="1"/>
  <c r="B117" i="2" s="1"/>
  <c r="D117" i="2" s="1"/>
  <c r="D216" i="3" l="1"/>
  <c r="F216" i="3"/>
  <c r="H215" i="3"/>
  <c r="I215" i="3" s="1"/>
  <c r="B116" i="2"/>
  <c r="D116" i="2" s="1"/>
  <c r="B216" i="3" l="1"/>
  <c r="C216" i="3" s="1"/>
  <c r="E216" i="3"/>
  <c r="G216" i="3" s="1"/>
  <c r="F217" i="3" l="1"/>
  <c r="D217" i="3"/>
  <c r="H216" i="3"/>
  <c r="I216" i="3" s="1"/>
  <c r="E217" i="3" l="1"/>
  <c r="G217" i="3" s="1"/>
  <c r="B217" i="3"/>
  <c r="C217" i="3" s="1"/>
  <c r="D218" i="3" l="1"/>
  <c r="F218" i="3"/>
  <c r="H217" i="3"/>
  <c r="I217" i="3" s="1"/>
  <c r="E218" i="3" l="1"/>
  <c r="G218" i="3" s="1"/>
  <c r="B218" i="3"/>
  <c r="C218" i="3" s="1"/>
  <c r="D219" i="3" l="1"/>
  <c r="F219" i="3"/>
  <c r="H218" i="3"/>
  <c r="I218" i="3" s="1"/>
  <c r="B219" i="3" l="1"/>
  <c r="C219" i="3" s="1"/>
  <c r="E219" i="3"/>
  <c r="G219" i="3" s="1"/>
  <c r="D220" i="3" l="1"/>
  <c r="F220" i="3"/>
  <c r="H219" i="3"/>
  <c r="I219" i="3" s="1"/>
  <c r="B220" i="3" l="1"/>
  <c r="C220" i="3" s="1"/>
  <c r="E220" i="3"/>
  <c r="G220" i="3" s="1"/>
  <c r="D221" i="3" l="1"/>
  <c r="F221" i="3"/>
  <c r="H220" i="3"/>
  <c r="I220" i="3" s="1"/>
  <c r="B221" i="3" l="1"/>
  <c r="C221" i="3" s="1"/>
  <c r="E221" i="3"/>
  <c r="G221" i="3" s="1"/>
  <c r="D222" i="3" l="1"/>
  <c r="F222" i="3"/>
  <c r="H221" i="3"/>
  <c r="I221" i="3" s="1"/>
  <c r="B222" i="3" l="1"/>
  <c r="C222" i="3" s="1"/>
  <c r="E222" i="3"/>
  <c r="G222" i="3" s="1"/>
  <c r="D223" i="3" l="1"/>
  <c r="F223" i="3"/>
  <c r="H222" i="3"/>
  <c r="I222" i="3" s="1"/>
  <c r="B223" i="3" l="1"/>
  <c r="C223" i="3" s="1"/>
  <c r="E223" i="3"/>
  <c r="G223" i="3" s="1"/>
  <c r="D224" i="3" l="1"/>
  <c r="F224" i="3"/>
  <c r="H223" i="3"/>
  <c r="I223" i="3" s="1"/>
  <c r="B224" i="3" l="1"/>
  <c r="C224" i="3" s="1"/>
  <c r="E224" i="3"/>
  <c r="G224" i="3" s="1"/>
  <c r="D225" i="3" l="1"/>
  <c r="F225" i="3"/>
  <c r="H224" i="3"/>
  <c r="I224" i="3" s="1"/>
  <c r="B225" i="3" l="1"/>
  <c r="C225" i="3" s="1"/>
  <c r="E225" i="3"/>
  <c r="G225" i="3" s="1"/>
  <c r="D226" i="3" l="1"/>
  <c r="F226" i="3"/>
  <c r="H225" i="3"/>
  <c r="I225" i="3" s="1"/>
  <c r="B226" i="3" l="1"/>
  <c r="C226" i="3" s="1"/>
  <c r="E226" i="3"/>
  <c r="G226" i="3" s="1"/>
  <c r="D227" i="3" l="1"/>
  <c r="F227" i="3"/>
  <c r="H226" i="3"/>
  <c r="I226" i="3" s="1"/>
  <c r="E227" i="3" l="1"/>
  <c r="G227" i="3" s="1"/>
  <c r="B227" i="3"/>
  <c r="C227" i="3" s="1"/>
  <c r="F228" i="3" l="1"/>
  <c r="D228" i="3"/>
  <c r="H227" i="3"/>
  <c r="I227" i="3" s="1"/>
  <c r="B228" i="3" l="1"/>
  <c r="C228" i="3" s="1"/>
  <c r="E228" i="3"/>
  <c r="G228" i="3" s="1"/>
  <c r="D229" i="3" l="1"/>
  <c r="F229" i="3"/>
  <c r="H228" i="3"/>
  <c r="I228" i="3" s="1"/>
  <c r="E229" i="3" l="1"/>
  <c r="G229" i="3" s="1"/>
  <c r="B229" i="3"/>
  <c r="C229" i="3" s="1"/>
  <c r="D230" i="3" l="1"/>
  <c r="F230" i="3"/>
  <c r="H229" i="3"/>
  <c r="I229" i="3" s="1"/>
  <c r="E230" i="3" l="1"/>
  <c r="G230" i="3" s="1"/>
  <c r="B230" i="3"/>
  <c r="C230" i="3" s="1"/>
  <c r="D231" i="3" l="1"/>
  <c r="F231" i="3"/>
  <c r="H230" i="3"/>
  <c r="I230" i="3" s="1"/>
  <c r="B231" i="3" l="1"/>
  <c r="C231" i="3" s="1"/>
  <c r="E231" i="3"/>
  <c r="G231" i="3" s="1"/>
  <c r="D232" i="3" l="1"/>
  <c r="F232" i="3"/>
  <c r="H231" i="3"/>
  <c r="I231" i="3" s="1"/>
  <c r="E232" i="3" l="1"/>
  <c r="G232" i="3" s="1"/>
  <c r="B232" i="3"/>
  <c r="C232" i="3" s="1"/>
  <c r="D233" i="3" l="1"/>
  <c r="F233" i="3"/>
  <c r="H232" i="3"/>
  <c r="I232" i="3" s="1"/>
  <c r="B233" i="3" l="1"/>
  <c r="C233" i="3" s="1"/>
  <c r="E233" i="3"/>
  <c r="G233" i="3" s="1"/>
  <c r="F234" i="3" l="1"/>
  <c r="D234" i="3"/>
  <c r="B234" i="3" s="1"/>
  <c r="C234" i="3" s="1"/>
  <c r="H233" i="3"/>
  <c r="I233" i="3" s="1"/>
  <c r="E234" i="3" l="1"/>
  <c r="G234" i="3" s="1"/>
  <c r="D235" i="3" l="1"/>
  <c r="F235" i="3"/>
  <c r="H234" i="3"/>
  <c r="I234" i="3" s="1"/>
  <c r="E235" i="3" l="1"/>
  <c r="G235" i="3" s="1"/>
  <c r="B235" i="3"/>
  <c r="C235" i="3" s="1"/>
  <c r="D236" i="3" l="1"/>
  <c r="F236" i="3"/>
  <c r="H235" i="3"/>
  <c r="I235" i="3" s="1"/>
  <c r="B236" i="3" l="1"/>
  <c r="C236" i="3" s="1"/>
  <c r="E236" i="3"/>
  <c r="G236" i="3" s="1"/>
  <c r="D237" i="3" l="1"/>
  <c r="F237" i="3"/>
  <c r="H236" i="3"/>
  <c r="I236" i="3" s="1"/>
  <c r="B237" i="3" l="1"/>
  <c r="C237" i="3" s="1"/>
  <c r="E237" i="3"/>
  <c r="G237" i="3" s="1"/>
  <c r="D238" i="3" l="1"/>
  <c r="F238" i="3"/>
  <c r="H237" i="3"/>
  <c r="I237" i="3" s="1"/>
  <c r="B238" i="3" l="1"/>
  <c r="C238" i="3" s="1"/>
  <c r="E238" i="3"/>
  <c r="G238" i="3" s="1"/>
  <c r="F239" i="3" l="1"/>
  <c r="D239" i="3"/>
  <c r="H238" i="3"/>
  <c r="I238" i="3" s="1"/>
  <c r="B239" i="3" l="1"/>
  <c r="C239" i="3" s="1"/>
  <c r="E239" i="3"/>
  <c r="G239" i="3" s="1"/>
  <c r="F240" i="3" l="1"/>
  <c r="D240" i="3"/>
  <c r="H239" i="3"/>
  <c r="I239" i="3" s="1"/>
  <c r="B240" i="3" l="1"/>
  <c r="C240" i="3" s="1"/>
  <c r="E240" i="3"/>
  <c r="G240" i="3" s="1"/>
  <c r="D241" i="3" l="1"/>
  <c r="F241" i="3"/>
  <c r="H240" i="3"/>
  <c r="I240" i="3" s="1"/>
  <c r="B241" i="3" l="1"/>
  <c r="C241" i="3" s="1"/>
  <c r="E241" i="3"/>
  <c r="G241" i="3" s="1"/>
  <c r="D242" i="3" l="1"/>
  <c r="F242" i="3"/>
  <c r="H241" i="3"/>
  <c r="I241" i="3" s="1"/>
  <c r="B242" i="3" l="1"/>
  <c r="C242" i="3" s="1"/>
  <c r="E242" i="3"/>
  <c r="G242" i="3" s="1"/>
  <c r="D243" i="3" l="1"/>
  <c r="F243" i="3"/>
  <c r="H242" i="3"/>
  <c r="I242" i="3" s="1"/>
  <c r="B243" i="3" l="1"/>
  <c r="C243" i="3" s="1"/>
  <c r="E243" i="3"/>
  <c r="G243" i="3" s="1"/>
  <c r="D244" i="3" l="1"/>
  <c r="F244" i="3"/>
  <c r="H243" i="3"/>
  <c r="I243" i="3" s="1"/>
  <c r="B244" i="3" l="1"/>
  <c r="C244" i="3" s="1"/>
  <c r="E244" i="3"/>
  <c r="G244" i="3" s="1"/>
  <c r="F245" i="3" l="1"/>
  <c r="D245" i="3"/>
  <c r="H244" i="3"/>
  <c r="I244" i="3" s="1"/>
  <c r="E245" i="3" l="1"/>
  <c r="G245" i="3" s="1"/>
  <c r="B245" i="3"/>
  <c r="C245" i="3" s="1"/>
  <c r="D246" i="3" l="1"/>
  <c r="F246" i="3"/>
  <c r="H245" i="3"/>
  <c r="I245" i="3" s="1"/>
  <c r="E246" i="3" l="1"/>
  <c r="G246" i="3" s="1"/>
  <c r="B246" i="3"/>
  <c r="C246" i="3" s="1"/>
  <c r="F247" i="3" l="1"/>
  <c r="D247" i="3"/>
  <c r="H246" i="3"/>
  <c r="I246" i="3" s="1"/>
  <c r="B247" i="3" l="1"/>
  <c r="C247" i="3" s="1"/>
  <c r="E247" i="3"/>
  <c r="G247" i="3" s="1"/>
  <c r="F248" i="3" l="1"/>
  <c r="D248" i="3"/>
  <c r="H247" i="3"/>
  <c r="I247" i="3" s="1"/>
  <c r="E248" i="3" l="1"/>
  <c r="G248" i="3" s="1"/>
  <c r="B248" i="3"/>
  <c r="C248" i="3" s="1"/>
  <c r="F249" i="3" l="1"/>
  <c r="D249" i="3"/>
  <c r="H248" i="3"/>
  <c r="I248" i="3" s="1"/>
  <c r="E249" i="3" l="1"/>
  <c r="G249" i="3" s="1"/>
  <c r="B249" i="3"/>
  <c r="C249" i="3" s="1"/>
  <c r="F250" i="3" l="1"/>
  <c r="D250" i="3"/>
  <c r="H249" i="3"/>
  <c r="I249" i="3" s="1"/>
  <c r="E250" i="3" l="1"/>
  <c r="G250" i="3" s="1"/>
  <c r="B250" i="3"/>
  <c r="C250" i="3" s="1"/>
  <c r="F251" i="3" l="1"/>
  <c r="D251" i="3"/>
  <c r="H250" i="3"/>
  <c r="I250" i="3" s="1"/>
  <c r="B251" i="3" l="1"/>
  <c r="C251" i="3" s="1"/>
  <c r="E251" i="3"/>
  <c r="G251" i="3" s="1"/>
  <c r="F252" i="3" l="1"/>
  <c r="D252" i="3"/>
  <c r="H251" i="3"/>
  <c r="I251" i="3" s="1"/>
  <c r="E252" i="3" l="1"/>
  <c r="G252" i="3" s="1"/>
  <c r="B252" i="3"/>
  <c r="C252" i="3" s="1"/>
  <c r="D253" i="3" l="1"/>
  <c r="F253" i="3"/>
  <c r="H252" i="3"/>
  <c r="I252" i="3" s="1"/>
  <c r="E253" i="3" l="1"/>
  <c r="G253" i="3" s="1"/>
  <c r="B253" i="3"/>
  <c r="C253" i="3" s="1"/>
  <c r="D254" i="3" l="1"/>
  <c r="F254" i="3"/>
  <c r="H253" i="3"/>
  <c r="I253" i="3" s="1"/>
  <c r="E254" i="3" l="1"/>
  <c r="G254" i="3" s="1"/>
  <c r="B254" i="3"/>
  <c r="C254" i="3" s="1"/>
  <c r="D255" i="3" l="1"/>
  <c r="F255" i="3"/>
  <c r="H254" i="3"/>
  <c r="I254" i="3" s="1"/>
  <c r="B255" i="3" l="1"/>
  <c r="C255" i="3" s="1"/>
  <c r="E255" i="3"/>
  <c r="G255" i="3" s="1"/>
  <c r="D256" i="3" l="1"/>
  <c r="F256" i="3"/>
  <c r="H255" i="3"/>
  <c r="I255" i="3" s="1"/>
  <c r="B256" i="3" l="1"/>
  <c r="C256" i="3" s="1"/>
  <c r="E256" i="3"/>
  <c r="G256" i="3" s="1"/>
  <c r="F257" i="3" l="1"/>
  <c r="D257" i="3"/>
  <c r="H256" i="3"/>
  <c r="I256" i="3" s="1"/>
  <c r="E257" i="3" l="1"/>
  <c r="G257" i="3" s="1"/>
  <c r="B257" i="3"/>
  <c r="C257" i="3" s="1"/>
  <c r="D258" i="3" l="1"/>
  <c r="F258" i="3"/>
  <c r="H257" i="3"/>
  <c r="I257" i="3" s="1"/>
  <c r="E258" i="3" l="1"/>
  <c r="G258" i="3" s="1"/>
  <c r="B258" i="3"/>
  <c r="C258" i="3" s="1"/>
  <c r="D259" i="3" l="1"/>
  <c r="F259" i="3"/>
  <c r="H258" i="3"/>
  <c r="I258" i="3" s="1"/>
  <c r="E259" i="3" l="1"/>
  <c r="G259" i="3" s="1"/>
  <c r="B259" i="3"/>
  <c r="C259" i="3" s="1"/>
  <c r="D260" i="3" l="1"/>
  <c r="B260" i="3" s="1"/>
  <c r="C260" i="3" s="1"/>
  <c r="F260" i="3"/>
  <c r="H259" i="3"/>
  <c r="I259" i="3" s="1"/>
  <c r="E260" i="3" l="1"/>
  <c r="G260" i="3" s="1"/>
  <c r="D261" i="3" s="1"/>
  <c r="H260" i="3" l="1"/>
  <c r="I260" i="3" s="1"/>
  <c r="F261" i="3"/>
  <c r="E261" i="3" s="1"/>
  <c r="G261" i="3" s="1"/>
  <c r="B261" i="3"/>
  <c r="C261" i="3" s="1"/>
  <c r="D262" i="3" l="1"/>
  <c r="F262" i="3"/>
  <c r="H261" i="3"/>
  <c r="I261" i="3" s="1"/>
  <c r="B262" i="3" l="1"/>
  <c r="C262" i="3" s="1"/>
  <c r="E262" i="3"/>
  <c r="G262" i="3" s="1"/>
  <c r="F263" i="3" l="1"/>
  <c r="D263" i="3"/>
  <c r="H262" i="3"/>
  <c r="I262" i="3" s="1"/>
  <c r="B263" i="3" l="1"/>
  <c r="C263" i="3" s="1"/>
  <c r="E263" i="3"/>
  <c r="G263" i="3" s="1"/>
  <c r="F264" i="3" l="1"/>
  <c r="D264" i="3"/>
  <c r="H263" i="3"/>
  <c r="I263" i="3" s="1"/>
  <c r="B264" i="3" l="1"/>
  <c r="C264" i="3" s="1"/>
  <c r="E264" i="3"/>
  <c r="G264" i="3" s="1"/>
  <c r="D265" i="3" l="1"/>
  <c r="F265" i="3"/>
  <c r="H264" i="3"/>
  <c r="I264" i="3" s="1"/>
  <c r="B265" i="3" l="1"/>
  <c r="C265" i="3" s="1"/>
  <c r="E265" i="3"/>
  <c r="G265" i="3" s="1"/>
  <c r="F266" i="3" l="1"/>
  <c r="D266" i="3"/>
  <c r="H265" i="3"/>
  <c r="I265" i="3" s="1"/>
  <c r="B266" i="3" l="1"/>
  <c r="C266" i="3" s="1"/>
  <c r="E266" i="3"/>
  <c r="G266" i="3" s="1"/>
  <c r="F267" i="3" l="1"/>
  <c r="D267" i="3"/>
  <c r="H266" i="3"/>
  <c r="I266" i="3" s="1"/>
  <c r="E267" i="3" l="1"/>
  <c r="G267" i="3" s="1"/>
  <c r="B267" i="3"/>
  <c r="C267" i="3" s="1"/>
  <c r="D268" i="3" l="1"/>
  <c r="F268" i="3"/>
  <c r="H267" i="3"/>
  <c r="I267" i="3" s="1"/>
  <c r="B268" i="3" l="1"/>
  <c r="C268" i="3" s="1"/>
  <c r="E268" i="3"/>
  <c r="G268" i="3" s="1"/>
  <c r="F269" i="3" l="1"/>
  <c r="D269" i="3"/>
  <c r="H268" i="3"/>
  <c r="I268" i="3" s="1"/>
  <c r="B269" i="3" l="1"/>
  <c r="C269" i="3" s="1"/>
  <c r="E269" i="3"/>
  <c r="G269" i="3" s="1"/>
  <c r="F270" i="3" l="1"/>
  <c r="D270" i="3"/>
  <c r="H269" i="3"/>
  <c r="I269" i="3" s="1"/>
  <c r="B270" i="3" l="1"/>
  <c r="C270" i="3" s="1"/>
  <c r="E270" i="3"/>
  <c r="G270" i="3" s="1"/>
  <c r="F271" i="3" l="1"/>
  <c r="D271" i="3"/>
  <c r="H270" i="3"/>
  <c r="I270" i="3" s="1"/>
  <c r="B271" i="3" l="1"/>
  <c r="C271" i="3" s="1"/>
  <c r="E271" i="3"/>
  <c r="G271" i="3" s="1"/>
  <c r="D272" i="3" l="1"/>
  <c r="F272" i="3"/>
  <c r="H271" i="3"/>
  <c r="I271" i="3" s="1"/>
  <c r="E272" i="3" l="1"/>
  <c r="G272" i="3" s="1"/>
  <c r="B272" i="3"/>
  <c r="C272" i="3" s="1"/>
  <c r="F273" i="3" l="1"/>
  <c r="D273" i="3"/>
  <c r="H272" i="3"/>
  <c r="I272" i="3" s="1"/>
  <c r="E273" i="3" l="1"/>
  <c r="G273" i="3" s="1"/>
  <c r="B273" i="3"/>
  <c r="C273" i="3" s="1"/>
  <c r="F274" i="3" l="1"/>
  <c r="D274" i="3"/>
  <c r="H273" i="3"/>
  <c r="I273" i="3" s="1"/>
  <c r="B274" i="3" l="1"/>
  <c r="C274" i="3" s="1"/>
  <c r="E274" i="3"/>
  <c r="G274" i="3" s="1"/>
  <c r="F275" i="3" l="1"/>
  <c r="H274" i="3"/>
  <c r="I274" i="3" s="1"/>
  <c r="D275" i="3"/>
  <c r="B275" i="3" l="1"/>
  <c r="C275" i="3" s="1"/>
  <c r="E275" i="3"/>
  <c r="G275" i="3" s="1"/>
  <c r="D276" i="3" l="1"/>
  <c r="F276" i="3"/>
  <c r="H275" i="3"/>
  <c r="I275" i="3" s="1"/>
  <c r="B276" i="3" l="1"/>
  <c r="C276" i="3" s="1"/>
  <c r="E276" i="3"/>
  <c r="G276" i="3" s="1"/>
  <c r="D277" i="3" l="1"/>
  <c r="F277" i="3"/>
  <c r="H276" i="3"/>
  <c r="I276" i="3" s="1"/>
  <c r="B277" i="3" l="1"/>
  <c r="C277" i="3" s="1"/>
  <c r="E277" i="3"/>
  <c r="G277" i="3" s="1"/>
  <c r="D278" i="3" l="1"/>
  <c r="F278" i="3"/>
  <c r="H277" i="3"/>
  <c r="I277" i="3" s="1"/>
  <c r="B278" i="3" l="1"/>
  <c r="C278" i="3" s="1"/>
  <c r="E278" i="3"/>
  <c r="G278" i="3" s="1"/>
  <c r="H278" i="3" s="1"/>
  <c r="I278" i="3" s="1"/>
</calcChain>
</file>

<file path=xl/sharedStrings.xml><?xml version="1.0" encoding="utf-8"?>
<sst xmlns="http://schemas.openxmlformats.org/spreadsheetml/2006/main" count="417" uniqueCount="201">
  <si>
    <t>SIMULADOR CREDITO</t>
  </si>
  <si>
    <t>FECHA NACIMIENTO</t>
  </si>
  <si>
    <t>DIA</t>
  </si>
  <si>
    <t>MES</t>
  </si>
  <si>
    <t>AÑO</t>
  </si>
  <si>
    <t>PLAZO LINEA</t>
  </si>
  <si>
    <t>ENE</t>
  </si>
  <si>
    <t>DESDE</t>
  </si>
  <si>
    <t>HASTA</t>
  </si>
  <si>
    <r>
      <t xml:space="preserve">F. DESEMBOLSO </t>
    </r>
    <r>
      <rPr>
        <sz val="8"/>
        <color theme="0"/>
        <rFont val="Calibri"/>
        <family val="2"/>
        <scheme val="minor"/>
      </rPr>
      <t>(Proyectada)</t>
    </r>
  </si>
  <si>
    <t>MAY</t>
  </si>
  <si>
    <t>FECHA CORTE</t>
  </si>
  <si>
    <t>LINEA DE CREDITO</t>
  </si>
  <si>
    <t>MONTO EN APORTES</t>
  </si>
  <si>
    <t>Menor a $2MM</t>
  </si>
  <si>
    <t>MONTO CREDITO</t>
  </si>
  <si>
    <t>PLAZO (Meses)</t>
  </si>
  <si>
    <t>TASA N.M.V.</t>
  </si>
  <si>
    <t>CUOTA APROXIMADA</t>
  </si>
  <si>
    <t>SEGURO DE VIDA DEUDORES</t>
  </si>
  <si>
    <t>CUOTA CON SEGURO APROX.</t>
  </si>
  <si>
    <t>PLAN DE PAGOS</t>
  </si>
  <si>
    <t>Periodo</t>
  </si>
  <si>
    <t>Fecha Pago</t>
  </si>
  <si>
    <t>Cuota</t>
  </si>
  <si>
    <t>Capital</t>
  </si>
  <si>
    <t>Intereses</t>
  </si>
  <si>
    <t>Saldo Capital</t>
  </si>
  <si>
    <t>Seguro</t>
  </si>
  <si>
    <t>Cuota + seguro</t>
  </si>
  <si>
    <t>COASMEDAS</t>
  </si>
  <si>
    <t>OTRA ENTIDAD</t>
  </si>
  <si>
    <t>* Este ejecicio NO incluye cuota seguro de vida ya que cada entidad tiene % diferentes distintos.
En COASMEDAS tenemos uno de los seguro de vida deudores más bajo del mercado.</t>
  </si>
  <si>
    <t>DIFERENCIA CUOTA</t>
  </si>
  <si>
    <t>DIFERENCIA CREDITO</t>
  </si>
  <si>
    <t>CAPACIDAD DE PAGO</t>
  </si>
  <si>
    <t>INGRESOS COMO EMPLEADO</t>
  </si>
  <si>
    <t>PERSONAS A CARGO</t>
  </si>
  <si>
    <t>SI</t>
  </si>
  <si>
    <t>Salario Básico</t>
  </si>
  <si>
    <t>No PERSONAS A CARGO</t>
  </si>
  <si>
    <t>Variable promedio últimos meses</t>
  </si>
  <si>
    <t>TOTAL INGRESOS SALARIALES</t>
  </si>
  <si>
    <t>INGRESOS COMO INDEPENDIENTE</t>
  </si>
  <si>
    <t>Arriendos</t>
  </si>
  <si>
    <t>Transporte</t>
  </si>
  <si>
    <t>Comercio</t>
  </si>
  <si>
    <t>Prestación de servicios profesionales</t>
  </si>
  <si>
    <t>Manufacturas</t>
  </si>
  <si>
    <t>Comisiones recurrentes</t>
  </si>
  <si>
    <t>Otros ingresos</t>
  </si>
  <si>
    <t>TOTAL INGRESOS DISPONIBLES</t>
  </si>
  <si>
    <t xml:space="preserve">TOTAL INGRESOS </t>
  </si>
  <si>
    <t>EGRESOS  MENSUALES</t>
  </si>
  <si>
    <t>Seguridad social</t>
  </si>
  <si>
    <t>Otros descuentos por nomina</t>
  </si>
  <si>
    <t>Aportes COASMEDAS</t>
  </si>
  <si>
    <t>Cuotas actuales COASMEDAS</t>
  </si>
  <si>
    <t>Otros egresos COASMEDAS</t>
  </si>
  <si>
    <t>Cuotas financieras</t>
  </si>
  <si>
    <t>Gastos de sostenimiento</t>
  </si>
  <si>
    <t>TOTAL EGRESOS MENSUALES</t>
  </si>
  <si>
    <t>INGRESO NETO MENSUAL</t>
  </si>
  <si>
    <t>Cuota mes obligación</t>
  </si>
  <si>
    <t>DISPONIBILIDAD</t>
  </si>
  <si>
    <t>*Ingresos certificables y demostrables</t>
  </si>
  <si>
    <t>Cuota máxima mensual disponible</t>
  </si>
  <si>
    <t>Plazo</t>
  </si>
  <si>
    <t xml:space="preserve">Monto Máximo </t>
  </si>
  <si>
    <t>PLAZO</t>
  </si>
  <si>
    <t>NIVEL APORTES</t>
  </si>
  <si>
    <t>TASA</t>
  </si>
  <si>
    <t>DE</t>
  </si>
  <si>
    <t>VR SEGURO</t>
  </si>
  <si>
    <t>LINEA</t>
  </si>
  <si>
    <t>E.A.</t>
  </si>
  <si>
    <t>NOMINAL ANUAL</t>
  </si>
  <si>
    <t>N.M.V.</t>
  </si>
  <si>
    <t>ASOCIADO EXCELENTE</t>
  </si>
  <si>
    <t>Entre $2MM y $4MM</t>
  </si>
  <si>
    <t>FEB</t>
  </si>
  <si>
    <t>Entre $4MM y $6MM</t>
  </si>
  <si>
    <t>PENSIONADOS</t>
  </si>
  <si>
    <t>MAR</t>
  </si>
  <si>
    <t>Mayor a $6MM</t>
  </si>
  <si>
    <t>COMPRA DE CARTERA</t>
  </si>
  <si>
    <t>ABR</t>
  </si>
  <si>
    <t>JUN</t>
  </si>
  <si>
    <t>VIABLE</t>
  </si>
  <si>
    <t>JUL</t>
  </si>
  <si>
    <t>NO VIABLE</t>
  </si>
  <si>
    <t>VEHICULO</t>
  </si>
  <si>
    <t>AGO</t>
  </si>
  <si>
    <t>COASYA</t>
  </si>
  <si>
    <t>SEP</t>
  </si>
  <si>
    <t>CUPO ROTATIVO</t>
  </si>
  <si>
    <t>OCT</t>
  </si>
  <si>
    <t>CREDIHOGAR</t>
  </si>
  <si>
    <t>NOV</t>
  </si>
  <si>
    <t>IMPUESTOS</t>
  </si>
  <si>
    <t>DIC</t>
  </si>
  <si>
    <t>EDUCATIVO</t>
  </si>
  <si>
    <t>EQUIPO CAPITAL DE TRABAJO</t>
  </si>
  <si>
    <t>CREDIAPORTES</t>
  </si>
  <si>
    <t>PAGOS</t>
  </si>
  <si>
    <t>COASNOMINA</t>
  </si>
  <si>
    <t>COMERCIAL</t>
  </si>
  <si>
    <t>NIVEL DE APORTES</t>
  </si>
  <si>
    <t>EFECTIVA</t>
  </si>
  <si>
    <t>NOMINAL</t>
  </si>
  <si>
    <t>MENSUAL</t>
  </si>
  <si>
    <t>LIBRE INVERSIÓN</t>
  </si>
  <si>
    <t>VEHÍCULO ASOCIADO EXCELENTE</t>
  </si>
  <si>
    <t>LIBRANZA/PAGADURIA</t>
  </si>
  <si>
    <t>Ingreso mensual (SMMLV)</t>
  </si>
  <si>
    <t>Con Pers. a C.</t>
  </si>
  <si>
    <t>Sin Pers. a C.</t>
  </si>
  <si>
    <t>NO</t>
  </si>
  <si>
    <t>SMMLV</t>
  </si>
  <si>
    <r>
      <rPr>
        <b/>
        <sz val="8"/>
        <color theme="0"/>
        <rFont val="Arial"/>
        <family val="2"/>
      </rPr>
      <t>(Meses</t>
    </r>
    <r>
      <rPr>
        <sz val="8"/>
        <color theme="0"/>
        <rFont val="Arial"/>
        <family val="2"/>
      </rPr>
      <t>)</t>
    </r>
  </si>
  <si>
    <t>LOCALES- OFICINA</t>
  </si>
  <si>
    <t>LINEA ESPECIAL</t>
  </si>
  <si>
    <t>EDUCATIVA PLAN SEMESTRAL.</t>
  </si>
  <si>
    <t>LIBRANZA/PENSIONADOS</t>
  </si>
  <si>
    <t>CONSTRUCION Y REMODELACION</t>
  </si>
  <si>
    <t>0 - $ 2.000.000</t>
  </si>
  <si>
    <t>$2.000.001- $ 4.000.000</t>
  </si>
  <si>
    <t>$4.000.001- $ 6.000.000</t>
  </si>
  <si>
    <t>Mayor a - $ 6.000.000</t>
  </si>
  <si>
    <t>0- $2.000.000</t>
  </si>
  <si>
    <t>$2.000.001- $4.000.000</t>
  </si>
  <si>
    <t>$4.000.001- $6.000.000</t>
  </si>
  <si>
    <t>Mayor a $6.000.000</t>
  </si>
  <si>
    <t>60 A 180</t>
  </si>
  <si>
    <t>N/A</t>
  </si>
  <si>
    <t>6 A 72</t>
  </si>
  <si>
    <t>1 A 36</t>
  </si>
  <si>
    <t>1  A 12</t>
  </si>
  <si>
    <t>6 A 60</t>
  </si>
  <si>
    <t>6 A 36</t>
  </si>
  <si>
    <t>Según vigencia del titulo</t>
  </si>
  <si>
    <t>6 A 12</t>
  </si>
  <si>
    <t>1 A 60</t>
  </si>
  <si>
    <t>1 MES</t>
  </si>
  <si>
    <t>COASCASA NO VIS</t>
  </si>
  <si>
    <t>COASCASA No VIS</t>
  </si>
  <si>
    <t>COASCASA  VIS</t>
  </si>
  <si>
    <t>6 A 120</t>
  </si>
  <si>
    <t>60 A 240</t>
  </si>
  <si>
    <t>LINEA POLIZA EDUCATIVA GLOBAL SEGUROS</t>
  </si>
  <si>
    <t>FERIA DE VEHICULO 2025</t>
  </si>
  <si>
    <t>$ 0 - $2.000.000</t>
  </si>
  <si>
    <t>$2.000.000 - $ 4.000.000</t>
  </si>
  <si>
    <t>$ 4.000.000 - 6.000.000</t>
  </si>
  <si>
    <t>Mayor a $ 6.000.001</t>
  </si>
  <si>
    <t>CREDITO DIGITAL</t>
  </si>
  <si>
    <t>19.3962%</t>
  </si>
  <si>
    <t>17.8593%</t>
  </si>
  <si>
    <t>1.4883%</t>
  </si>
  <si>
    <t>19.0468%</t>
  </si>
  <si>
    <t>17.5619%</t>
  </si>
  <si>
    <t>1.4635%</t>
  </si>
  <si>
    <t>18.7030%</t>
  </si>
  <si>
    <t>17.2685%</t>
  </si>
  <si>
    <t>1.4390%</t>
  </si>
  <si>
    <t>18.3598%</t>
  </si>
  <si>
    <t>16.9748%</t>
  </si>
  <si>
    <t>1.4146%</t>
  </si>
  <si>
    <t>22.4543%</t>
  </si>
  <si>
    <t>20.4287%</t>
  </si>
  <si>
    <t>1.7024%</t>
  </si>
  <si>
    <t>22.0183%</t>
  </si>
  <si>
    <t>20.0660%</t>
  </si>
  <si>
    <t>1.6722%</t>
  </si>
  <si>
    <t>21.5826%</t>
  </si>
  <si>
    <t>19.7024%</t>
  </si>
  <si>
    <t>1.6419%</t>
  </si>
  <si>
    <t>21.1476%</t>
  </si>
  <si>
    <t>19.3381%</t>
  </si>
  <si>
    <t>1.6115%</t>
  </si>
  <si>
    <t>18.6813%</t>
  </si>
  <si>
    <t>17.2500%</t>
  </si>
  <si>
    <t>1.4375%</t>
  </si>
  <si>
    <t>18.4242%</t>
  </si>
  <si>
    <t>17.0300%</t>
  </si>
  <si>
    <t>1.4192%</t>
  </si>
  <si>
    <t>18.1676%</t>
  </si>
  <si>
    <t>16.8100%</t>
  </si>
  <si>
    <t>1.4008%</t>
  </si>
  <si>
    <t>17.9114%</t>
  </si>
  <si>
    <t>16.5900%</t>
  </si>
  <si>
    <t>1.3825%</t>
  </si>
  <si>
    <t>22.7721%</t>
  </si>
  <si>
    <t>20.69%</t>
  </si>
  <si>
    <t>1.72%</t>
  </si>
  <si>
    <t>23.7602%</t>
  </si>
  <si>
    <t>21.5080%</t>
  </si>
  <si>
    <t>1.7923%</t>
  </si>
  <si>
    <t>20.4483%</t>
  </si>
  <si>
    <t>18.7500%</t>
  </si>
  <si>
    <t>1.5625%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</si>
</sst>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0.0000%"/>
    <numFmt numFmtId="166" formatCode="_-* #,##0.0_-;\-* #,##0.0_-;_-* &quot;-&quot;??_-;_-@_-"/>
    <numFmt numFmtId="167" formatCode="_-* #,##0.00000_-;\-* #,##0.00000_-;_-* &quot;-&quot;??_-;_-@_-"/>
    <numFmt numFmtId="168" formatCode="_-* #,##0.00000000000_-;\-* #,##0.00000000000_-;_-* &quot;-&quot;??_-;_-@_-"/>
    <numFmt numFmtId="169" formatCode="_-* #,##0_-;\-* #,##0_-;_-* &quot;-&quot;??_-;_-@_-"/>
    <numFmt numFmtId="170" formatCode="&quot;$&quot;\ #,##0"/>
    <numFmt numFmtId="171" formatCode="0.0%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2"/>
      <color rgb="FFFFFF0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22"/>
      <color rgb="FFFFFF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0"/>
      <name val="Arial MT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FF0000"/>
      <name val="Arial MT"/>
    </font>
    <font>
      <b/>
      <sz val="22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5066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EBEBE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</cellStyleXfs>
  <cellXfs count="294">
    <xf numFmtId="0" fontId="0" fillId="0" borderId="0" xfId="0"/>
    <xf numFmtId="164" fontId="4" fillId="0" borderId="0" xfId="1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64" fontId="4" fillId="0" borderId="1" xfId="1" applyNumberFormat="1" applyFont="1" applyBorder="1"/>
    <xf numFmtId="164" fontId="4" fillId="0" borderId="0" xfId="1" applyNumberFormat="1" applyFont="1" applyBorder="1"/>
    <xf numFmtId="164" fontId="4" fillId="0" borderId="6" xfId="1" applyNumberFormat="1" applyFont="1" applyBorder="1"/>
    <xf numFmtId="0" fontId="4" fillId="0" borderId="0" xfId="0" applyFont="1"/>
    <xf numFmtId="0" fontId="0" fillId="0" borderId="0" xfId="0" applyAlignment="1">
      <alignment vertical="center"/>
    </xf>
    <xf numFmtId="0" fontId="4" fillId="0" borderId="1" xfId="0" applyFont="1" applyBorder="1"/>
    <xf numFmtId="0" fontId="5" fillId="0" borderId="0" xfId="0" applyFont="1" applyAlignment="1">
      <alignment horizontal="center"/>
    </xf>
    <xf numFmtId="0" fontId="4" fillId="0" borderId="6" xfId="0" applyFont="1" applyBorder="1"/>
    <xf numFmtId="0" fontId="4" fillId="0" borderId="0" xfId="0" applyFont="1" applyAlignment="1">
      <alignment vertical="center"/>
    </xf>
    <xf numFmtId="164" fontId="5" fillId="0" borderId="0" xfId="1" applyNumberFormat="1" applyFont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165" fontId="5" fillId="0" borderId="0" xfId="2" applyNumberFormat="1" applyFont="1" applyBorder="1" applyAlignment="1">
      <alignment horizontal="center" vertical="center"/>
    </xf>
    <xf numFmtId="10" fontId="5" fillId="0" borderId="0" xfId="2" applyNumberFormat="1" applyFont="1" applyBorder="1" applyAlignment="1">
      <alignment horizontal="center" vertical="center"/>
    </xf>
    <xf numFmtId="10" fontId="5" fillId="0" borderId="4" xfId="2" applyNumberFormat="1" applyFont="1" applyBorder="1" applyAlignment="1">
      <alignment horizontal="center" vertical="center"/>
    </xf>
    <xf numFmtId="0" fontId="4" fillId="0" borderId="13" xfId="0" applyFont="1" applyBorder="1"/>
    <xf numFmtId="165" fontId="5" fillId="0" borderId="6" xfId="2" applyNumberFormat="1" applyFont="1" applyBorder="1" applyAlignment="1">
      <alignment horizontal="center" vertical="center"/>
    </xf>
    <xf numFmtId="10" fontId="5" fillId="0" borderId="6" xfId="2" applyNumberFormat="1" applyFont="1" applyBorder="1" applyAlignment="1">
      <alignment horizontal="center" vertical="center"/>
    </xf>
    <xf numFmtId="10" fontId="5" fillId="0" borderId="7" xfId="2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6" fontId="4" fillId="0" borderId="0" xfId="0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6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0" xfId="0" applyFont="1"/>
    <xf numFmtId="164" fontId="2" fillId="0" borderId="0" xfId="1" applyNumberFormat="1" applyFont="1"/>
    <xf numFmtId="43" fontId="2" fillId="0" borderId="0" xfId="3" applyFont="1"/>
    <xf numFmtId="0" fontId="17" fillId="0" borderId="0" xfId="0" applyFont="1" applyAlignment="1">
      <alignment horizontal="center" vertical="center"/>
    </xf>
    <xf numFmtId="164" fontId="0" fillId="0" borderId="0" xfId="1" applyNumberFormat="1" applyFont="1"/>
    <xf numFmtId="0" fontId="0" fillId="0" borderId="0" xfId="0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0" fillId="0" borderId="6" xfId="0" applyBorder="1"/>
    <xf numFmtId="0" fontId="17" fillId="0" borderId="6" xfId="0" applyFont="1" applyBorder="1" applyAlignment="1">
      <alignment horizontal="center" vertical="center"/>
    </xf>
    <xf numFmtId="164" fontId="1" fillId="0" borderId="7" xfId="1" applyNumberFormat="1" applyFont="1" applyBorder="1"/>
    <xf numFmtId="0" fontId="2" fillId="0" borderId="8" xfId="0" applyFont="1" applyBorder="1"/>
    <xf numFmtId="0" fontId="17" fillId="0" borderId="9" xfId="0" applyFont="1" applyBorder="1" applyAlignment="1">
      <alignment horizontal="center" vertical="center"/>
    </xf>
    <xf numFmtId="9" fontId="17" fillId="0" borderId="0" xfId="0" applyNumberFormat="1" applyFont="1" applyAlignment="1">
      <alignment horizontal="center" vertical="center"/>
    </xf>
    <xf numFmtId="0" fontId="0" fillId="6" borderId="0" xfId="0" applyFill="1"/>
    <xf numFmtId="9" fontId="17" fillId="6" borderId="0" xfId="0" applyNumberFormat="1" applyFont="1" applyFill="1" applyAlignment="1">
      <alignment horizontal="center" vertical="center"/>
    </xf>
    <xf numFmtId="164" fontId="1" fillId="0" borderId="0" xfId="1" applyNumberFormat="1" applyFont="1" applyBorder="1"/>
    <xf numFmtId="0" fontId="0" fillId="6" borderId="0" xfId="0" applyFill="1" applyAlignment="1">
      <alignment horizontal="left"/>
    </xf>
    <xf numFmtId="0" fontId="17" fillId="6" borderId="0" xfId="0" applyFont="1" applyFill="1" applyAlignment="1">
      <alignment horizontal="center" vertical="center"/>
    </xf>
    <xf numFmtId="0" fontId="0" fillId="0" borderId="22" xfId="0" applyBorder="1"/>
    <xf numFmtId="0" fontId="0" fillId="0" borderId="14" xfId="0" applyBorder="1"/>
    <xf numFmtId="164" fontId="1" fillId="0" borderId="4" xfId="1" applyNumberFormat="1" applyFont="1" applyBorder="1" applyProtection="1">
      <protection locked="0"/>
    </xf>
    <xf numFmtId="164" fontId="1" fillId="6" borderId="4" xfId="1" applyNumberFormat="1" applyFont="1" applyFill="1" applyBorder="1" applyProtection="1">
      <protection locked="0"/>
    </xf>
    <xf numFmtId="0" fontId="2" fillId="5" borderId="23" xfId="0" applyFont="1" applyFill="1" applyBorder="1" applyAlignment="1" applyProtection="1">
      <alignment horizontal="center"/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0" fontId="20" fillId="7" borderId="21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vertical="center"/>
    </xf>
    <xf numFmtId="0" fontId="20" fillId="7" borderId="13" xfId="0" applyFont="1" applyFill="1" applyBorder="1" applyAlignment="1">
      <alignment horizontal="center" vertical="center" wrapText="1"/>
    </xf>
    <xf numFmtId="9" fontId="21" fillId="0" borderId="7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64" fontId="21" fillId="0" borderId="0" xfId="1" applyNumberFormat="1" applyFont="1" applyFill="1" applyBorder="1" applyAlignment="1">
      <alignment horizontal="center" vertical="center" wrapText="1"/>
    </xf>
    <xf numFmtId="9" fontId="0" fillId="0" borderId="0" xfId="2" applyFont="1"/>
    <xf numFmtId="164" fontId="4" fillId="0" borderId="0" xfId="0" applyNumberFormat="1" applyFont="1"/>
    <xf numFmtId="43" fontId="5" fillId="0" borderId="0" xfId="3" applyFont="1"/>
    <xf numFmtId="0" fontId="22" fillId="0" borderId="9" xfId="0" applyFont="1" applyBorder="1"/>
    <xf numFmtId="164" fontId="6" fillId="0" borderId="10" xfId="1" applyNumberFormat="1" applyFont="1" applyBorder="1" applyProtection="1">
      <protection locked="0"/>
    </xf>
    <xf numFmtId="6" fontId="4" fillId="0" borderId="0" xfId="0" applyNumberFormat="1" applyFont="1" applyAlignment="1">
      <alignment horizontal="center"/>
    </xf>
    <xf numFmtId="168" fontId="4" fillId="0" borderId="0" xfId="3" applyNumberFormat="1" applyFont="1"/>
    <xf numFmtId="167" fontId="4" fillId="0" borderId="0" xfId="0" applyNumberFormat="1" applyFont="1"/>
    <xf numFmtId="164" fontId="5" fillId="0" borderId="0" xfId="0" applyNumberFormat="1" applyFont="1" applyAlignment="1">
      <alignment vertical="center"/>
    </xf>
    <xf numFmtId="169" fontId="12" fillId="0" borderId="0" xfId="3" applyNumberFormat="1" applyFont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14" fontId="4" fillId="2" borderId="14" xfId="0" applyNumberFormat="1" applyFont="1" applyFill="1" applyBorder="1" applyAlignment="1" applyProtection="1">
      <alignment horizontal="center" vertical="center"/>
      <protection locked="0"/>
    </xf>
    <xf numFmtId="14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4" fontId="1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43" fontId="0" fillId="0" borderId="0" xfId="3" applyFont="1" applyAlignment="1">
      <alignment vertical="center"/>
    </xf>
    <xf numFmtId="14" fontId="0" fillId="0" borderId="0" xfId="3" applyNumberFormat="1" applyFont="1" applyAlignment="1">
      <alignment vertical="center"/>
    </xf>
    <xf numFmtId="43" fontId="0" fillId="0" borderId="0" xfId="0" applyNumberFormat="1" applyAlignment="1">
      <alignment vertical="center"/>
    </xf>
    <xf numFmtId="14" fontId="5" fillId="8" borderId="0" xfId="0" applyNumberFormat="1" applyFont="1" applyFill="1" applyAlignment="1" applyProtection="1">
      <alignment horizontal="center" vertical="center"/>
      <protection hidden="1"/>
    </xf>
    <xf numFmtId="14" fontId="5" fillId="0" borderId="0" xfId="0" applyNumberFormat="1" applyFont="1" applyAlignment="1" applyProtection="1">
      <alignment horizontal="center" vertical="center"/>
      <protection hidden="1"/>
    </xf>
    <xf numFmtId="6" fontId="4" fillId="0" borderId="0" xfId="0" applyNumberFormat="1" applyFont="1" applyAlignment="1" applyProtection="1">
      <alignment vertical="center"/>
      <protection hidden="1"/>
    </xf>
    <xf numFmtId="164" fontId="4" fillId="0" borderId="0" xfId="1" applyNumberFormat="1" applyFont="1" applyAlignment="1" applyProtection="1">
      <alignment vertical="center"/>
      <protection hidden="1"/>
    </xf>
    <xf numFmtId="164" fontId="4" fillId="0" borderId="0" xfId="0" applyNumberFormat="1" applyFont="1" applyAlignment="1" applyProtection="1">
      <alignment vertical="center"/>
      <protection hidden="1"/>
    </xf>
    <xf numFmtId="164" fontId="5" fillId="0" borderId="0" xfId="0" applyNumberFormat="1" applyFont="1" applyAlignment="1" applyProtection="1">
      <alignment vertical="center"/>
      <protection hidden="1"/>
    </xf>
    <xf numFmtId="0" fontId="0" fillId="2" borderId="27" xfId="0" applyFill="1" applyBorder="1" applyAlignment="1" applyProtection="1">
      <alignment horizontal="center" vertical="center"/>
      <protection locked="0"/>
    </xf>
    <xf numFmtId="0" fontId="5" fillId="9" borderId="0" xfId="0" applyFont="1" applyFill="1" applyAlignment="1">
      <alignment horizontal="center"/>
    </xf>
    <xf numFmtId="165" fontId="5" fillId="9" borderId="1" xfId="2" applyNumberFormat="1" applyFont="1" applyFill="1" applyBorder="1" applyAlignment="1">
      <alignment horizontal="center" vertical="center"/>
    </xf>
    <xf numFmtId="10" fontId="5" fillId="9" borderId="1" xfId="2" applyNumberFormat="1" applyFont="1" applyFill="1" applyBorder="1" applyAlignment="1">
      <alignment horizontal="center" vertical="center"/>
    </xf>
    <xf numFmtId="10" fontId="5" fillId="9" borderId="2" xfId="2" applyNumberFormat="1" applyFont="1" applyFill="1" applyBorder="1" applyAlignment="1">
      <alignment horizontal="center" vertical="center"/>
    </xf>
    <xf numFmtId="165" fontId="5" fillId="8" borderId="1" xfId="2" applyNumberFormat="1" applyFont="1" applyFill="1" applyBorder="1" applyAlignment="1">
      <alignment horizontal="center" vertical="center"/>
    </xf>
    <xf numFmtId="10" fontId="5" fillId="8" borderId="1" xfId="2" applyNumberFormat="1" applyFont="1" applyFill="1" applyBorder="1" applyAlignment="1">
      <alignment horizontal="center" vertical="center"/>
    </xf>
    <xf numFmtId="10" fontId="5" fillId="8" borderId="2" xfId="2" applyNumberFormat="1" applyFont="1" applyFill="1" applyBorder="1" applyAlignment="1">
      <alignment horizontal="center" vertical="center"/>
    </xf>
    <xf numFmtId="165" fontId="5" fillId="8" borderId="0" xfId="2" applyNumberFormat="1" applyFont="1" applyFill="1" applyBorder="1" applyAlignment="1">
      <alignment horizontal="center" vertical="center"/>
    </xf>
    <xf numFmtId="10" fontId="5" fillId="8" borderId="0" xfId="2" applyNumberFormat="1" applyFont="1" applyFill="1" applyBorder="1" applyAlignment="1">
      <alignment horizontal="center" vertical="center"/>
    </xf>
    <xf numFmtId="10" fontId="5" fillId="8" borderId="4" xfId="2" applyNumberFormat="1" applyFont="1" applyFill="1" applyBorder="1" applyAlignment="1">
      <alignment horizontal="center" vertical="center"/>
    </xf>
    <xf numFmtId="170" fontId="0" fillId="0" borderId="0" xfId="0" applyNumberFormat="1"/>
    <xf numFmtId="0" fontId="9" fillId="0" borderId="0" xfId="0" applyFont="1" applyAlignment="1">
      <alignment vertical="center"/>
    </xf>
    <xf numFmtId="164" fontId="13" fillId="0" borderId="0" xfId="0" applyNumberFormat="1" applyFont="1" applyAlignment="1" applyProtection="1">
      <alignment vertical="center"/>
      <protection hidden="1"/>
    </xf>
    <xf numFmtId="0" fontId="29" fillId="0" borderId="0" xfId="0" applyFont="1" applyAlignment="1">
      <alignment vertical="center"/>
    </xf>
    <xf numFmtId="4" fontId="13" fillId="0" borderId="0" xfId="0" applyNumberFormat="1" applyFont="1" applyProtection="1">
      <protection hidden="1"/>
    </xf>
    <xf numFmtId="9" fontId="0" fillId="0" borderId="0" xfId="2" applyFont="1" applyAlignment="1">
      <alignment vertical="center"/>
    </xf>
    <xf numFmtId="171" fontId="0" fillId="0" borderId="0" xfId="2" applyNumberFormat="1" applyFont="1" applyAlignment="1">
      <alignment vertical="center"/>
    </xf>
    <xf numFmtId="4" fontId="13" fillId="0" borderId="0" xfId="0" applyNumberFormat="1" applyFont="1" applyAlignment="1" applyProtection="1">
      <alignment horizontal="center"/>
      <protection hidden="1"/>
    </xf>
    <xf numFmtId="10" fontId="4" fillId="0" borderId="0" xfId="2" applyNumberFormat="1" applyFont="1"/>
    <xf numFmtId="0" fontId="14" fillId="3" borderId="30" xfId="0" applyFont="1" applyFill="1" applyBorder="1" applyAlignment="1">
      <alignment horizontal="center" vertical="center" wrapText="1"/>
    </xf>
    <xf numFmtId="0" fontId="35" fillId="0" borderId="31" xfId="0" applyFont="1" applyBorder="1" applyAlignment="1">
      <alignment vertical="top" wrapText="1"/>
    </xf>
    <xf numFmtId="0" fontId="35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23" fillId="3" borderId="38" xfId="0" applyFont="1" applyFill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top"/>
    </xf>
    <xf numFmtId="0" fontId="4" fillId="0" borderId="4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70" fontId="4" fillId="8" borderId="0" xfId="0" applyNumberFormat="1" applyFont="1" applyFill="1" applyAlignment="1" applyProtection="1">
      <alignment horizontal="center" vertical="center"/>
      <protection hidden="1"/>
    </xf>
    <xf numFmtId="170" fontId="4" fillId="8" borderId="0" xfId="1" applyNumberFormat="1" applyFont="1" applyFill="1" applyAlignment="1" applyProtection="1">
      <alignment horizontal="center" vertical="center"/>
      <protection hidden="1"/>
    </xf>
    <xf numFmtId="170" fontId="5" fillId="8" borderId="0" xfId="0" applyNumberFormat="1" applyFont="1" applyFill="1" applyAlignment="1" applyProtection="1">
      <alignment horizontal="center" vertical="center"/>
      <protection hidden="1"/>
    </xf>
    <xf numFmtId="170" fontId="4" fillId="0" borderId="0" xfId="0" applyNumberFormat="1" applyFont="1" applyAlignment="1" applyProtection="1">
      <alignment horizontal="center" vertical="center"/>
      <protection hidden="1"/>
    </xf>
    <xf numFmtId="170" fontId="4" fillId="0" borderId="0" xfId="1" applyNumberFormat="1" applyFont="1" applyAlignment="1" applyProtection="1">
      <alignment horizontal="center" vertical="center"/>
      <protection hidden="1"/>
    </xf>
    <xf numFmtId="170" fontId="5" fillId="0" borderId="0" xfId="0" applyNumberFormat="1" applyFont="1" applyAlignment="1" applyProtection="1">
      <alignment horizontal="center" vertical="center"/>
      <protection hidden="1"/>
    </xf>
    <xf numFmtId="170" fontId="4" fillId="0" borderId="0" xfId="0" applyNumberFormat="1" applyFont="1" applyAlignment="1">
      <alignment horizontal="center" vertical="center"/>
    </xf>
    <xf numFmtId="170" fontId="4" fillId="0" borderId="0" xfId="1" applyNumberFormat="1" applyFont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170" fontId="0" fillId="0" borderId="0" xfId="1" applyNumberFormat="1" applyFont="1" applyAlignment="1">
      <alignment horizontal="center" vertical="center"/>
    </xf>
    <xf numFmtId="0" fontId="38" fillId="0" borderId="27" xfId="0" applyFont="1" applyBorder="1" applyAlignment="1">
      <alignment horizontal="left" vertical="top"/>
    </xf>
    <xf numFmtId="0" fontId="39" fillId="0" borderId="27" xfId="0" applyFont="1" applyBorder="1" applyAlignment="1">
      <alignment horizontal="center" vertical="top"/>
    </xf>
    <xf numFmtId="165" fontId="4" fillId="0" borderId="0" xfId="2" applyNumberFormat="1" applyFont="1"/>
    <xf numFmtId="0" fontId="39" fillId="4" borderId="32" xfId="0" applyFont="1" applyFill="1" applyBorder="1" applyAlignment="1">
      <alignment horizontal="center" vertical="top"/>
    </xf>
    <xf numFmtId="165" fontId="39" fillId="4" borderId="32" xfId="2" applyNumberFormat="1" applyFont="1" applyFill="1" applyBorder="1" applyAlignment="1">
      <alignment horizontal="center" vertical="top"/>
    </xf>
    <xf numFmtId="0" fontId="4" fillId="4" borderId="0" xfId="0" applyFont="1" applyFill="1"/>
    <xf numFmtId="0" fontId="4" fillId="4" borderId="11" xfId="0" applyFont="1" applyFill="1" applyBorder="1"/>
    <xf numFmtId="0" fontId="4" fillId="4" borderId="40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/>
    <xf numFmtId="164" fontId="4" fillId="4" borderId="1" xfId="1" applyNumberFormat="1" applyFont="1" applyFill="1" applyBorder="1"/>
    <xf numFmtId="0" fontId="4" fillId="4" borderId="12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64" fontId="4" fillId="4" borderId="0" xfId="1" applyNumberFormat="1" applyFont="1" applyFill="1" applyBorder="1"/>
    <xf numFmtId="0" fontId="4" fillId="4" borderId="13" xfId="0" applyFont="1" applyFill="1" applyBorder="1"/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/>
    <xf numFmtId="164" fontId="4" fillId="4" borderId="6" xfId="1" applyNumberFormat="1" applyFont="1" applyFill="1" applyBorder="1"/>
    <xf numFmtId="165" fontId="39" fillId="0" borderId="32" xfId="2" applyNumberFormat="1" applyFont="1" applyBorder="1" applyAlignment="1">
      <alignment horizontal="center" vertical="top"/>
    </xf>
    <xf numFmtId="0" fontId="43" fillId="0" borderId="32" xfId="0" applyFont="1" applyBorder="1" applyAlignment="1">
      <alignment horizontal="center" vertical="top"/>
    </xf>
    <xf numFmtId="165" fontId="43" fillId="0" borderId="32" xfId="2" applyNumberFormat="1" applyFont="1" applyBorder="1" applyAlignment="1">
      <alignment horizontal="center" vertical="top"/>
    </xf>
    <xf numFmtId="0" fontId="41" fillId="0" borderId="27" xfId="0" applyFont="1" applyBorder="1" applyAlignment="1">
      <alignment horizontal="left" vertical="top"/>
    </xf>
    <xf numFmtId="0" fontId="43" fillId="0" borderId="27" xfId="0" applyFont="1" applyBorder="1" applyAlignment="1">
      <alignment horizontal="center" vertical="top"/>
    </xf>
    <xf numFmtId="0" fontId="8" fillId="14" borderId="27" xfId="0" applyFont="1" applyFill="1" applyBorder="1" applyAlignment="1">
      <alignment horizontal="center" vertical="center"/>
    </xf>
    <xf numFmtId="0" fontId="25" fillId="14" borderId="27" xfId="0" applyFont="1" applyFill="1" applyBorder="1" applyAlignment="1">
      <alignment horizontal="center" vertical="center"/>
    </xf>
    <xf numFmtId="0" fontId="14" fillId="14" borderId="16" xfId="0" applyFont="1" applyFill="1" applyBorder="1" applyAlignment="1">
      <alignment horizontal="center" vertical="center"/>
    </xf>
    <xf numFmtId="166" fontId="14" fillId="14" borderId="16" xfId="3" applyNumberFormat="1" applyFont="1" applyFill="1" applyBorder="1" applyAlignment="1">
      <alignment horizontal="center" vertical="center"/>
    </xf>
    <xf numFmtId="164" fontId="18" fillId="14" borderId="10" xfId="0" applyNumberFormat="1" applyFont="1" applyFill="1" applyBorder="1" applyProtection="1">
      <protection hidden="1"/>
    </xf>
    <xf numFmtId="164" fontId="27" fillId="14" borderId="10" xfId="0" applyNumberFormat="1" applyFont="1" applyFill="1" applyBorder="1" applyProtection="1">
      <protection hidden="1"/>
    </xf>
    <xf numFmtId="0" fontId="11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170" fontId="11" fillId="2" borderId="17" xfId="1" applyNumberFormat="1" applyFont="1" applyFill="1" applyBorder="1" applyAlignment="1" applyProtection="1">
      <alignment horizontal="center" vertical="center"/>
      <protection locked="0"/>
    </xf>
    <xf numFmtId="170" fontId="11" fillId="2" borderId="18" xfId="1" applyNumberFormat="1" applyFont="1" applyFill="1" applyBorder="1" applyAlignment="1" applyProtection="1">
      <alignment horizontal="center" vertical="center"/>
      <protection locked="0"/>
    </xf>
    <xf numFmtId="170" fontId="11" fillId="2" borderId="19" xfId="1" applyNumberFormat="1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7" fillId="14" borderId="27" xfId="0" applyFont="1" applyFill="1" applyBorder="1" applyAlignment="1">
      <alignment horizontal="center" vertical="center"/>
    </xf>
    <xf numFmtId="0" fontId="44" fillId="14" borderId="3" xfId="0" applyFont="1" applyFill="1" applyBorder="1" applyAlignment="1">
      <alignment horizontal="center" vertical="center"/>
    </xf>
    <xf numFmtId="0" fontId="44" fillId="14" borderId="0" xfId="0" applyFont="1" applyFill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5" fillId="14" borderId="20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10" fillId="2" borderId="17" xfId="2" applyNumberFormat="1" applyFont="1" applyFill="1" applyBorder="1" applyAlignment="1">
      <alignment horizontal="center" vertical="center"/>
    </xf>
    <xf numFmtId="10" fontId="10" fillId="2" borderId="18" xfId="2" applyNumberFormat="1" applyFont="1" applyFill="1" applyBorder="1" applyAlignment="1">
      <alignment horizontal="center" vertical="center"/>
    </xf>
    <xf numFmtId="10" fontId="10" fillId="2" borderId="19" xfId="2" applyNumberFormat="1" applyFont="1" applyFill="1" applyBorder="1" applyAlignment="1">
      <alignment horizontal="center" vertical="center"/>
    </xf>
    <xf numFmtId="6" fontId="11" fillId="2" borderId="17" xfId="0" applyNumberFormat="1" applyFont="1" applyFill="1" applyBorder="1" applyAlignment="1" applyProtection="1">
      <alignment horizontal="center" vertical="center"/>
      <protection hidden="1"/>
    </xf>
    <xf numFmtId="6" fontId="11" fillId="2" borderId="18" xfId="0" applyNumberFormat="1" applyFont="1" applyFill="1" applyBorder="1" applyAlignment="1" applyProtection="1">
      <alignment horizontal="center" vertical="center"/>
      <protection hidden="1"/>
    </xf>
    <xf numFmtId="6" fontId="11" fillId="2" borderId="19" xfId="0" applyNumberFormat="1" applyFont="1" applyFill="1" applyBorder="1" applyAlignment="1" applyProtection="1">
      <alignment horizontal="center" vertical="center"/>
      <protection hidden="1"/>
    </xf>
    <xf numFmtId="6" fontId="10" fillId="2" borderId="17" xfId="0" applyNumberFormat="1" applyFont="1" applyFill="1" applyBorder="1" applyAlignment="1" applyProtection="1">
      <alignment horizontal="center" vertical="center"/>
      <protection hidden="1"/>
    </xf>
    <xf numFmtId="6" fontId="10" fillId="2" borderId="18" xfId="0" applyNumberFormat="1" applyFont="1" applyFill="1" applyBorder="1" applyAlignment="1" applyProtection="1">
      <alignment horizontal="center" vertical="center"/>
      <protection hidden="1"/>
    </xf>
    <xf numFmtId="6" fontId="10" fillId="2" borderId="19" xfId="0" applyNumberFormat="1" applyFont="1" applyFill="1" applyBorder="1" applyAlignment="1" applyProtection="1">
      <alignment horizontal="center" vertical="center"/>
      <protection hidden="1"/>
    </xf>
    <xf numFmtId="6" fontId="13" fillId="2" borderId="8" xfId="0" applyNumberFormat="1" applyFont="1" applyFill="1" applyBorder="1" applyAlignment="1" applyProtection="1">
      <alignment horizontal="center" vertical="center"/>
      <protection hidden="1"/>
    </xf>
    <xf numFmtId="6" fontId="13" fillId="2" borderId="9" xfId="0" applyNumberFormat="1" applyFont="1" applyFill="1" applyBorder="1" applyAlignment="1" applyProtection="1">
      <alignment horizontal="center" vertical="center"/>
      <protection hidden="1"/>
    </xf>
    <xf numFmtId="6" fontId="13" fillId="2" borderId="10" xfId="0" applyNumberFormat="1" applyFont="1" applyFill="1" applyBorder="1" applyAlignment="1" applyProtection="1">
      <alignment horizontal="center" vertical="center"/>
      <protection hidden="1"/>
    </xf>
    <xf numFmtId="0" fontId="2" fillId="12" borderId="0" xfId="0" applyFont="1" applyFill="1" applyAlignment="1">
      <alignment horizontal="center" vertical="center"/>
    </xf>
    <xf numFmtId="170" fontId="13" fillId="13" borderId="17" xfId="1" applyNumberFormat="1" applyFont="1" applyFill="1" applyBorder="1" applyAlignment="1" applyProtection="1">
      <alignment horizontal="center" vertical="center"/>
      <protection locked="0"/>
    </xf>
    <xf numFmtId="170" fontId="13" fillId="13" borderId="18" xfId="1" applyNumberFormat="1" applyFont="1" applyFill="1" applyBorder="1" applyAlignment="1" applyProtection="1">
      <alignment horizontal="center" vertical="center"/>
      <protection locked="0"/>
    </xf>
    <xf numFmtId="170" fontId="13" fillId="13" borderId="19" xfId="1" applyNumberFormat="1" applyFont="1" applyFill="1" applyBorder="1" applyAlignment="1" applyProtection="1">
      <alignment horizontal="center" vertical="center"/>
      <protection locked="0"/>
    </xf>
    <xf numFmtId="0" fontId="28" fillId="14" borderId="0" xfId="0" applyFont="1" applyFill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13" fillId="13" borderId="17" xfId="0" applyFont="1" applyFill="1" applyBorder="1" applyAlignment="1" applyProtection="1">
      <alignment horizontal="center" vertical="center"/>
      <protection locked="0"/>
    </xf>
    <xf numFmtId="0" fontId="13" fillId="13" borderId="18" xfId="0" applyFont="1" applyFill="1" applyBorder="1" applyAlignment="1" applyProtection="1">
      <alignment horizontal="center" vertical="center"/>
      <protection locked="0"/>
    </xf>
    <xf numFmtId="0" fontId="13" fillId="13" borderId="19" xfId="0" applyFont="1" applyFill="1" applyBorder="1" applyAlignment="1" applyProtection="1">
      <alignment horizontal="center" vertical="center"/>
      <protection locked="0"/>
    </xf>
    <xf numFmtId="10" fontId="13" fillId="13" borderId="17" xfId="2" applyNumberFormat="1" applyFont="1" applyFill="1" applyBorder="1" applyAlignment="1">
      <alignment horizontal="center" vertical="center"/>
    </xf>
    <xf numFmtId="10" fontId="13" fillId="13" borderId="18" xfId="2" applyNumberFormat="1" applyFont="1" applyFill="1" applyBorder="1" applyAlignment="1">
      <alignment horizontal="center" vertical="center"/>
    </xf>
    <xf numFmtId="10" fontId="13" fillId="13" borderId="19" xfId="2" applyNumberFormat="1" applyFont="1" applyFill="1" applyBorder="1" applyAlignment="1">
      <alignment horizontal="center" vertical="center"/>
    </xf>
    <xf numFmtId="0" fontId="31" fillId="4" borderId="0" xfId="0" applyFont="1" applyFill="1" applyAlignment="1">
      <alignment horizontal="center" vertical="center"/>
    </xf>
    <xf numFmtId="6" fontId="13" fillId="8" borderId="8" xfId="0" applyNumberFormat="1" applyFont="1" applyFill="1" applyBorder="1" applyAlignment="1" applyProtection="1">
      <alignment horizontal="center" vertical="center"/>
      <protection hidden="1"/>
    </xf>
    <xf numFmtId="6" fontId="13" fillId="8" borderId="9" xfId="0" applyNumberFormat="1" applyFont="1" applyFill="1" applyBorder="1" applyAlignment="1" applyProtection="1">
      <alignment horizontal="center" vertical="center"/>
      <protection hidden="1"/>
    </xf>
    <xf numFmtId="6" fontId="13" fillId="8" borderId="10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13" fillId="8" borderId="17" xfId="0" applyFont="1" applyFill="1" applyBorder="1" applyAlignment="1" applyProtection="1">
      <alignment horizontal="center" vertical="center"/>
      <protection hidden="1"/>
    </xf>
    <xf numFmtId="0" fontId="13" fillId="8" borderId="18" xfId="0" applyFont="1" applyFill="1" applyBorder="1" applyAlignment="1" applyProtection="1">
      <alignment horizontal="center" vertical="center"/>
      <protection hidden="1"/>
    </xf>
    <xf numFmtId="0" fontId="13" fillId="8" borderId="19" xfId="0" applyFont="1" applyFill="1" applyBorder="1" applyAlignment="1" applyProtection="1">
      <alignment horizontal="center" vertical="center"/>
      <protection hidden="1"/>
    </xf>
    <xf numFmtId="10" fontId="13" fillId="8" borderId="17" xfId="2" applyNumberFormat="1" applyFont="1" applyFill="1" applyBorder="1" applyAlignment="1" applyProtection="1">
      <alignment horizontal="center" vertical="center"/>
      <protection locked="0"/>
    </xf>
    <xf numFmtId="10" fontId="13" fillId="8" borderId="18" xfId="2" applyNumberFormat="1" applyFont="1" applyFill="1" applyBorder="1" applyAlignment="1" applyProtection="1">
      <alignment horizontal="center" vertical="center"/>
      <protection locked="0"/>
    </xf>
    <xf numFmtId="10" fontId="13" fillId="8" borderId="19" xfId="2" applyNumberFormat="1" applyFont="1" applyFill="1" applyBorder="1" applyAlignment="1" applyProtection="1">
      <alignment horizontal="center" vertical="center"/>
      <protection locked="0"/>
    </xf>
    <xf numFmtId="0" fontId="28" fillId="11" borderId="0" xfId="0" applyFont="1" applyFill="1" applyAlignment="1">
      <alignment horizontal="center" vertical="center"/>
    </xf>
    <xf numFmtId="170" fontId="13" fillId="8" borderId="17" xfId="1" applyNumberFormat="1" applyFont="1" applyFill="1" applyBorder="1" applyAlignment="1" applyProtection="1">
      <alignment horizontal="center" vertical="center"/>
      <protection hidden="1"/>
    </xf>
    <xf numFmtId="170" fontId="13" fillId="8" borderId="18" xfId="1" applyNumberFormat="1" applyFont="1" applyFill="1" applyBorder="1" applyAlignment="1" applyProtection="1">
      <alignment horizontal="center" vertical="center"/>
      <protection hidden="1"/>
    </xf>
    <xf numFmtId="170" fontId="13" fillId="8" borderId="19" xfId="1" applyNumberFormat="1" applyFont="1" applyFill="1" applyBorder="1" applyAlignment="1" applyProtection="1">
      <alignment horizontal="center" vertical="center"/>
      <protection hidden="1"/>
    </xf>
    <xf numFmtId="0" fontId="11" fillId="12" borderId="0" xfId="0" applyFont="1" applyFill="1" applyAlignment="1">
      <alignment horizontal="center" vertical="center"/>
    </xf>
    <xf numFmtId="6" fontId="33" fillId="8" borderId="8" xfId="0" applyNumberFormat="1" applyFont="1" applyFill="1" applyBorder="1" applyAlignment="1" applyProtection="1">
      <alignment horizontal="center" vertical="center"/>
      <protection hidden="1"/>
    </xf>
    <xf numFmtId="6" fontId="33" fillId="8" borderId="9" xfId="0" applyNumberFormat="1" applyFont="1" applyFill="1" applyBorder="1" applyAlignment="1" applyProtection="1">
      <alignment horizontal="center" vertical="center"/>
      <protection hidden="1"/>
    </xf>
    <xf numFmtId="6" fontId="33" fillId="8" borderId="10" xfId="0" applyNumberFormat="1" applyFont="1" applyFill="1" applyBorder="1" applyAlignment="1" applyProtection="1">
      <alignment horizontal="center" vertical="center"/>
      <protection hidden="1"/>
    </xf>
    <xf numFmtId="14" fontId="3" fillId="12" borderId="34" xfId="0" applyNumberFormat="1" applyFont="1" applyFill="1" applyBorder="1" applyAlignment="1" applyProtection="1">
      <alignment horizontal="center" vertical="center" wrapText="1"/>
      <protection hidden="1"/>
    </xf>
    <xf numFmtId="14" fontId="3" fillId="12" borderId="24" xfId="0" applyNumberFormat="1" applyFont="1" applyFill="1" applyBorder="1" applyAlignment="1" applyProtection="1">
      <alignment horizontal="center" vertical="center" wrapText="1"/>
      <protection hidden="1"/>
    </xf>
    <xf numFmtId="14" fontId="3" fillId="12" borderId="35" xfId="0" applyNumberFormat="1" applyFont="1" applyFill="1" applyBorder="1" applyAlignment="1" applyProtection="1">
      <alignment horizontal="center" vertical="center" wrapText="1"/>
      <protection hidden="1"/>
    </xf>
    <xf numFmtId="14" fontId="3" fillId="12" borderId="28" xfId="0" applyNumberFormat="1" applyFont="1" applyFill="1" applyBorder="1" applyAlignment="1" applyProtection="1">
      <alignment horizontal="center" vertical="center" wrapText="1"/>
      <protection hidden="1"/>
    </xf>
    <xf numFmtId="14" fontId="3" fillId="12" borderId="0" xfId="0" applyNumberFormat="1" applyFont="1" applyFill="1" applyAlignment="1" applyProtection="1">
      <alignment horizontal="center" vertical="center" wrapText="1"/>
      <protection hidden="1"/>
    </xf>
    <xf numFmtId="14" fontId="3" fillId="12" borderId="26" xfId="0" applyNumberFormat="1" applyFont="1" applyFill="1" applyBorder="1" applyAlignment="1" applyProtection="1">
      <alignment horizontal="center" vertical="center" wrapText="1"/>
      <protection hidden="1"/>
    </xf>
    <xf numFmtId="14" fontId="3" fillId="12" borderId="36" xfId="0" applyNumberFormat="1" applyFont="1" applyFill="1" applyBorder="1" applyAlignment="1" applyProtection="1">
      <alignment horizontal="center" vertical="center" wrapText="1"/>
      <protection hidden="1"/>
    </xf>
    <xf numFmtId="14" fontId="3" fillId="12" borderId="25" xfId="0" applyNumberFormat="1" applyFont="1" applyFill="1" applyBorder="1" applyAlignment="1" applyProtection="1">
      <alignment horizontal="center" vertical="center" wrapText="1"/>
      <protection hidden="1"/>
    </xf>
    <xf numFmtId="14" fontId="3" fillId="12" borderId="37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0" xfId="0" applyFont="1" applyFill="1" applyAlignment="1">
      <alignment horizontal="center" vertical="center"/>
    </xf>
    <xf numFmtId="6" fontId="30" fillId="8" borderId="8" xfId="0" applyNumberFormat="1" applyFont="1" applyFill="1" applyBorder="1" applyAlignment="1" applyProtection="1">
      <alignment horizontal="center" vertical="center"/>
      <protection hidden="1"/>
    </xf>
    <xf numFmtId="6" fontId="30" fillId="8" borderId="9" xfId="0" applyNumberFormat="1" applyFont="1" applyFill="1" applyBorder="1" applyAlignment="1" applyProtection="1">
      <alignment horizontal="center" vertical="center"/>
      <protection hidden="1"/>
    </xf>
    <xf numFmtId="6" fontId="30" fillId="8" borderId="10" xfId="0" applyNumberFormat="1" applyFont="1" applyFill="1" applyBorder="1" applyAlignment="1" applyProtection="1">
      <alignment horizontal="center" vertical="center"/>
      <protection hidden="1"/>
    </xf>
    <xf numFmtId="6" fontId="13" fillId="13" borderId="8" xfId="0" applyNumberFormat="1" applyFont="1" applyFill="1" applyBorder="1" applyAlignment="1" applyProtection="1">
      <alignment horizontal="center" vertical="center"/>
      <protection hidden="1"/>
    </xf>
    <xf numFmtId="6" fontId="13" fillId="13" borderId="9" xfId="0" applyNumberFormat="1" applyFont="1" applyFill="1" applyBorder="1" applyAlignment="1" applyProtection="1">
      <alignment horizontal="center" vertical="center"/>
      <protection hidden="1"/>
    </xf>
    <xf numFmtId="6" fontId="13" fillId="13" borderId="10" xfId="0" applyNumberFormat="1" applyFont="1" applyFill="1" applyBorder="1" applyAlignment="1" applyProtection="1">
      <alignment horizontal="center" vertical="center"/>
      <protection hidden="1"/>
    </xf>
    <xf numFmtId="0" fontId="19" fillId="10" borderId="0" xfId="0" applyFont="1" applyFill="1" applyAlignment="1">
      <alignment horizontal="right"/>
    </xf>
    <xf numFmtId="170" fontId="13" fillId="10" borderId="0" xfId="0" applyNumberFormat="1" applyFont="1" applyFill="1" applyAlignment="1" applyProtection="1">
      <alignment horizontal="center"/>
      <protection hidden="1"/>
    </xf>
    <xf numFmtId="0" fontId="19" fillId="0" borderId="0" xfId="0" applyFont="1" applyAlignment="1">
      <alignment horizontal="left"/>
    </xf>
    <xf numFmtId="0" fontId="24" fillId="14" borderId="8" xfId="0" applyFont="1" applyFill="1" applyBorder="1" applyAlignment="1">
      <alignment horizontal="center"/>
    </xf>
    <xf numFmtId="0" fontId="24" fillId="14" borderId="9" xfId="0" applyFont="1" applyFill="1" applyBorder="1" applyAlignment="1">
      <alignment horizontal="center"/>
    </xf>
    <xf numFmtId="0" fontId="24" fillId="14" borderId="10" xfId="0" applyFont="1" applyFill="1" applyBorder="1" applyAlignment="1">
      <alignment horizontal="center"/>
    </xf>
    <xf numFmtId="0" fontId="18" fillId="14" borderId="8" xfId="0" applyFont="1" applyFill="1" applyBorder="1" applyAlignment="1">
      <alignment horizontal="left"/>
    </xf>
    <xf numFmtId="0" fontId="18" fillId="14" borderId="9" xfId="0" applyFont="1" applyFill="1" applyBorder="1" applyAlignment="1">
      <alignment horizontal="left"/>
    </xf>
    <xf numFmtId="0" fontId="18" fillId="14" borderId="10" xfId="0" applyFont="1" applyFill="1" applyBorder="1" applyAlignment="1">
      <alignment horizontal="left"/>
    </xf>
    <xf numFmtId="0" fontId="13" fillId="0" borderId="0" xfId="0" applyFont="1" applyAlignment="1" applyProtection="1">
      <alignment horizontal="center"/>
      <protection hidden="1"/>
    </xf>
    <xf numFmtId="0" fontId="27" fillId="14" borderId="8" xfId="0" applyFont="1" applyFill="1" applyBorder="1" applyAlignment="1">
      <alignment horizontal="left"/>
    </xf>
    <xf numFmtId="0" fontId="27" fillId="14" borderId="9" xfId="0" applyFont="1" applyFill="1" applyBorder="1" applyAlignment="1">
      <alignment horizontal="left"/>
    </xf>
    <xf numFmtId="1" fontId="13" fillId="10" borderId="0" xfId="0" applyNumberFormat="1" applyFont="1" applyFill="1" applyAlignment="1" applyProtection="1">
      <alignment horizontal="center"/>
      <protection hidden="1"/>
    </xf>
    <xf numFmtId="0" fontId="34" fillId="10" borderId="0" xfId="0" applyFont="1" applyFill="1" applyAlignment="1">
      <alignment horizontal="right"/>
    </xf>
    <xf numFmtId="170" fontId="32" fillId="10" borderId="0" xfId="0" applyNumberFormat="1" applyFont="1" applyFill="1" applyAlignment="1" applyProtection="1">
      <alignment horizontal="center"/>
      <protection hidden="1"/>
    </xf>
    <xf numFmtId="164" fontId="13" fillId="0" borderId="0" xfId="0" applyNumberFormat="1" applyFont="1" applyAlignment="1" applyProtection="1">
      <alignment horizontal="center"/>
      <protection hidden="1"/>
    </xf>
    <xf numFmtId="0" fontId="5" fillId="9" borderId="0" xfId="0" applyFont="1" applyFill="1" applyAlignment="1">
      <alignment horizontal="center"/>
    </xf>
    <xf numFmtId="164" fontId="5" fillId="9" borderId="0" xfId="1" applyNumberFormat="1" applyFont="1" applyFill="1" applyAlignment="1">
      <alignment horizontal="center"/>
    </xf>
    <xf numFmtId="0" fontId="38" fillId="4" borderId="41" xfId="0" applyFont="1" applyFill="1" applyBorder="1" applyAlignment="1">
      <alignment horizontal="left" vertical="center"/>
    </xf>
    <xf numFmtId="0" fontId="38" fillId="4" borderId="33" xfId="0" applyFont="1" applyFill="1" applyBorder="1" applyAlignment="1">
      <alignment horizontal="left" vertical="center"/>
    </xf>
    <xf numFmtId="0" fontId="38" fillId="4" borderId="39" xfId="0" applyFont="1" applyFill="1" applyBorder="1" applyAlignment="1">
      <alignment horizontal="left" vertical="center"/>
    </xf>
    <xf numFmtId="0" fontId="40" fillId="4" borderId="41" xfId="0" applyFont="1" applyFill="1" applyBorder="1" applyAlignment="1">
      <alignment horizontal="center" vertical="center"/>
    </xf>
    <xf numFmtId="0" fontId="40" fillId="4" borderId="33" xfId="0" applyFont="1" applyFill="1" applyBorder="1" applyAlignment="1">
      <alignment horizontal="center" vertical="center"/>
    </xf>
    <xf numFmtId="0" fontId="40" fillId="4" borderId="39" xfId="0" applyFont="1" applyFill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2" fillId="0" borderId="33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38" fillId="0" borderId="29" xfId="0" applyFont="1" applyBorder="1" applyAlignment="1">
      <alignment horizontal="left" vertical="center"/>
    </xf>
    <xf numFmtId="0" fontId="38" fillId="0" borderId="33" xfId="0" applyFont="1" applyBorder="1" applyAlignment="1">
      <alignment horizontal="left" vertical="center"/>
    </xf>
    <xf numFmtId="0" fontId="38" fillId="0" borderId="3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39" xfId="0" applyFont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top" wrapText="1"/>
    </xf>
    <xf numFmtId="0" fontId="41" fillId="0" borderId="29" xfId="0" applyFont="1" applyBorder="1" applyAlignment="1">
      <alignment horizontal="left" vertical="center"/>
    </xf>
    <xf numFmtId="0" fontId="41" fillId="0" borderId="33" xfId="0" applyFont="1" applyBorder="1" applyAlignment="1">
      <alignment horizontal="left" vertical="center"/>
    </xf>
    <xf numFmtId="0" fontId="41" fillId="0" borderId="39" xfId="0" applyFont="1" applyBorder="1" applyAlignment="1">
      <alignment horizontal="left" vertical="center"/>
    </xf>
  </cellXfs>
  <cellStyles count="5">
    <cellStyle name="Millares" xfId="3" builtinId="3"/>
    <cellStyle name="Moneda" xfId="1" builtinId="4"/>
    <cellStyle name="Normal" xfId="0" builtinId="0"/>
    <cellStyle name="Normal 2" xfId="4" xr:uid="{00000000-0005-0000-0000-000003000000}"/>
    <cellStyle name="Porcentaje" xfId="2" builtinId="5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5066"/>
      <color rgb="FF0050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XFC358"/>
  <sheetViews>
    <sheetView showGridLines="0" showRowColHeader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9" sqref="E19:G19"/>
    </sheetView>
  </sheetViews>
  <sheetFormatPr baseColWidth="10" defaultColWidth="0" defaultRowHeight="15"/>
  <cols>
    <col min="1" max="1" width="6.42578125" style="8" customWidth="1"/>
    <col min="2" max="2" width="6.28515625" style="8" bestFit="1" customWidth="1"/>
    <col min="3" max="3" width="9.140625" style="8" bestFit="1" customWidth="1"/>
    <col min="4" max="4" width="13.5703125" style="8" customWidth="1"/>
    <col min="5" max="5" width="14.7109375" style="8" customWidth="1"/>
    <col min="6" max="6" width="13.42578125" style="8" customWidth="1"/>
    <col min="7" max="7" width="17.140625" style="8" customWidth="1"/>
    <col min="8" max="8" width="18.85546875" style="8" customWidth="1"/>
    <col min="9" max="9" width="14.5703125" style="8" customWidth="1"/>
    <col min="10" max="10" width="14.5703125" style="8" bestFit="1" customWidth="1"/>
    <col min="11" max="11" width="10.85546875" style="8" customWidth="1"/>
    <col min="12" max="12" width="3.28515625" style="8" customWidth="1"/>
    <col min="13" max="13" width="14.28515625" style="8" hidden="1" customWidth="1"/>
    <col min="14" max="14" width="12.5703125" style="8" hidden="1" customWidth="1"/>
    <col min="15" max="16383" width="10.85546875" style="8" hidden="1"/>
    <col min="16384" max="16384" width="4.140625" style="8" hidden="1"/>
  </cols>
  <sheetData>
    <row r="1" spans="2:11" ht="9.9499999999999993" customHeight="1"/>
    <row r="2" spans="2:11" ht="28.5">
      <c r="B2" s="184" t="s">
        <v>0</v>
      </c>
      <c r="C2" s="185"/>
      <c r="D2" s="185"/>
      <c r="E2" s="185"/>
      <c r="F2" s="185"/>
      <c r="G2" s="185"/>
      <c r="H2" s="185"/>
      <c r="I2" s="185"/>
      <c r="J2" s="185"/>
      <c r="K2" s="185"/>
    </row>
    <row r="3" spans="2:11" ht="8.4499999999999993" customHeight="1">
      <c r="B3" s="23"/>
      <c r="E3" s="182"/>
      <c r="F3" s="182"/>
      <c r="G3" s="182"/>
    </row>
    <row r="4" spans="2:11" ht="21">
      <c r="B4" s="183" t="s">
        <v>1</v>
      </c>
      <c r="C4" s="183"/>
      <c r="D4" s="183"/>
      <c r="E4" s="159" t="s">
        <v>2</v>
      </c>
      <c r="F4" s="159" t="s">
        <v>3</v>
      </c>
      <c r="G4" s="159" t="s">
        <v>4</v>
      </c>
      <c r="H4" s="80"/>
      <c r="I4" s="183" t="s">
        <v>5</v>
      </c>
      <c r="J4" s="183"/>
    </row>
    <row r="5" spans="2:11" ht="21">
      <c r="B5" s="183"/>
      <c r="C5" s="183"/>
      <c r="D5" s="183"/>
      <c r="E5" s="81">
        <v>21</v>
      </c>
      <c r="F5" s="81" t="s">
        <v>6</v>
      </c>
      <c r="G5" s="81">
        <v>1976</v>
      </c>
      <c r="H5" s="80"/>
      <c r="I5" s="160" t="s">
        <v>7</v>
      </c>
      <c r="J5" s="160" t="s">
        <v>8</v>
      </c>
    </row>
    <row r="6" spans="2:11" ht="5.0999999999999996" customHeight="1">
      <c r="B6" s="80"/>
      <c r="C6" s="80"/>
      <c r="D6" s="80"/>
      <c r="E6" s="190"/>
      <c r="F6" s="190"/>
      <c r="G6" s="190"/>
      <c r="H6" s="80"/>
      <c r="I6" s="186">
        <f>+VLOOKUP($E$12,LINEAS!$C:$F,3,0)</f>
        <v>1</v>
      </c>
      <c r="J6" s="186">
        <f>+VLOOKUP($E$12,LINEAS!$C:$F,4,0)</f>
        <v>36</v>
      </c>
    </row>
    <row r="7" spans="2:11" ht="17.100000000000001" customHeight="1">
      <c r="B7" s="183" t="s">
        <v>9</v>
      </c>
      <c r="C7" s="183"/>
      <c r="D7" s="183"/>
      <c r="E7" s="81">
        <v>27</v>
      </c>
      <c r="F7" s="81" t="s">
        <v>10</v>
      </c>
      <c r="G7" s="81">
        <v>2026</v>
      </c>
      <c r="H7" s="80"/>
      <c r="I7" s="186"/>
      <c r="J7" s="186"/>
    </row>
    <row r="8" spans="2:11" ht="4.5" customHeight="1">
      <c r="B8" s="82"/>
      <c r="C8" s="82"/>
      <c r="D8" s="82"/>
      <c r="E8" s="189"/>
      <c r="F8" s="189"/>
      <c r="G8" s="189"/>
      <c r="H8" s="80"/>
    </row>
    <row r="9" spans="2:11" ht="21">
      <c r="B9" s="183" t="s">
        <v>11</v>
      </c>
      <c r="C9" s="183"/>
      <c r="D9" s="183"/>
      <c r="E9" s="92">
        <v>1</v>
      </c>
      <c r="F9" s="187"/>
      <c r="G9" s="188"/>
      <c r="H9" s="80"/>
    </row>
    <row r="10" spans="2:11" ht="6" customHeight="1">
      <c r="B10" s="80"/>
      <c r="C10" s="80"/>
      <c r="D10" s="80"/>
      <c r="E10" s="169"/>
      <c r="F10" s="169"/>
      <c r="G10" s="169"/>
      <c r="H10" s="80"/>
    </row>
    <row r="11" spans="2:11" ht="15.6" hidden="1" customHeight="1">
      <c r="B11" s="23"/>
      <c r="E11" s="171" t="str">
        <f>+CONCATENATE(E12,E14)</f>
        <v>EDUCATIVOMenor a $2MM</v>
      </c>
      <c r="F11" s="171"/>
      <c r="G11" s="171"/>
    </row>
    <row r="12" spans="2:11" ht="15.75">
      <c r="B12" s="170" t="s">
        <v>12</v>
      </c>
      <c r="C12" s="170"/>
      <c r="D12" s="175"/>
      <c r="E12" s="179" t="s">
        <v>101</v>
      </c>
      <c r="F12" s="180"/>
      <c r="G12" s="181"/>
    </row>
    <row r="13" spans="2:11" ht="3.95" customHeight="1">
      <c r="B13" s="30"/>
      <c r="E13" s="193"/>
      <c r="F13" s="193"/>
      <c r="G13" s="193"/>
    </row>
    <row r="14" spans="2:11" ht="15.75">
      <c r="B14" s="170" t="s">
        <v>13</v>
      </c>
      <c r="C14" s="170"/>
      <c r="D14" s="170"/>
      <c r="E14" s="172" t="s">
        <v>14</v>
      </c>
      <c r="F14" s="173"/>
      <c r="G14" s="174"/>
    </row>
    <row r="15" spans="2:11" ht="3.95" customHeight="1">
      <c r="B15" s="30"/>
      <c r="E15" s="166"/>
      <c r="F15" s="166"/>
      <c r="G15" s="166"/>
    </row>
    <row r="16" spans="2:11" ht="15.75">
      <c r="B16" s="170" t="s">
        <v>15</v>
      </c>
      <c r="C16" s="170"/>
      <c r="D16" s="170"/>
      <c r="E16" s="176">
        <v>35000000</v>
      </c>
      <c r="F16" s="177"/>
      <c r="G16" s="178"/>
      <c r="J16" s="108"/>
    </row>
    <row r="17" spans="2:14" ht="3.95" customHeight="1">
      <c r="B17" s="30"/>
      <c r="E17" s="166"/>
      <c r="F17" s="166"/>
      <c r="G17" s="166"/>
    </row>
    <row r="18" spans="2:14" ht="15.75">
      <c r="B18" s="170" t="s">
        <v>16</v>
      </c>
      <c r="C18" s="170"/>
      <c r="D18" s="170"/>
      <c r="E18" s="179">
        <v>36</v>
      </c>
      <c r="F18" s="180"/>
      <c r="G18" s="181"/>
      <c r="H18" s="195" t="str">
        <f>+IF(E18&lt;I6,"VALIDAR PLAZO",IF(E18&gt;J6,"VALIDAR PLAZO",""))</f>
        <v/>
      </c>
      <c r="I18" s="195"/>
    </row>
    <row r="19" spans="2:14" ht="3.95" customHeight="1">
      <c r="B19" s="30"/>
      <c r="E19" s="166"/>
      <c r="F19" s="166"/>
      <c r="G19" s="166"/>
    </row>
    <row r="20" spans="2:14" ht="15.75">
      <c r="B20" s="170" t="s">
        <v>17</v>
      </c>
      <c r="C20" s="170"/>
      <c r="D20" s="170"/>
      <c r="E20" s="196">
        <f>+VLOOKUP(E11,LINEAS!$B$3:$L$307,11,0)</f>
        <v>9.9799776700353338E-3</v>
      </c>
      <c r="F20" s="197"/>
      <c r="G20" s="198"/>
      <c r="H20" s="109"/>
    </row>
    <row r="21" spans="2:14" ht="3.95" customHeight="1">
      <c r="B21" s="30"/>
      <c r="E21" s="193"/>
      <c r="F21" s="193"/>
      <c r="G21" s="193"/>
    </row>
    <row r="22" spans="2:14" ht="15.75">
      <c r="B22" s="170" t="s">
        <v>18</v>
      </c>
      <c r="C22" s="170"/>
      <c r="D22" s="170"/>
      <c r="E22" s="199">
        <f>ROUNDUP(+PMT(E20,E18,-E16),0)</f>
        <v>1162100</v>
      </c>
      <c r="F22" s="200"/>
      <c r="G22" s="201"/>
    </row>
    <row r="23" spans="2:14" s="12" customFormat="1" ht="5.45" customHeight="1">
      <c r="B23" s="78"/>
      <c r="C23" s="8"/>
      <c r="D23" s="8"/>
      <c r="E23" s="194"/>
      <c r="F23" s="194"/>
      <c r="G23" s="194"/>
    </row>
    <row r="24" spans="2:14" ht="15.75">
      <c r="B24" s="170" t="s">
        <v>19</v>
      </c>
      <c r="C24" s="170"/>
      <c r="D24" s="170"/>
      <c r="E24" s="202">
        <f ca="1">IF(E12="COMERCIAL",0,ROUND(+E16*K25,0))</f>
        <v>22750</v>
      </c>
      <c r="F24" s="203"/>
      <c r="G24" s="204"/>
    </row>
    <row r="25" spans="2:14" s="12" customFormat="1" hidden="1">
      <c r="B25" s="78"/>
      <c r="C25" s="8"/>
      <c r="D25" s="8"/>
      <c r="E25" s="167"/>
      <c r="F25" s="167"/>
      <c r="G25" s="167"/>
      <c r="I25" s="24" t="str">
        <f>+CONCATENATE(E5,"/",F5,"/",G5)</f>
        <v>21/ENE/1976</v>
      </c>
      <c r="J25" s="25">
        <f ca="1">+(TODAY()-I25)/365</f>
        <v>50.093150684931508</v>
      </c>
      <c r="K25" s="12">
        <f ca="1">+VLOOKUP(J25,LINEAS!$W$2:$Y$3,3,1)</f>
        <v>6.4999999999999997E-4</v>
      </c>
    </row>
    <row r="26" spans="2:14" ht="6.6" customHeight="1" thickBot="1">
      <c r="B26" s="78"/>
      <c r="E26" s="168"/>
      <c r="F26" s="168"/>
      <c r="G26" s="168"/>
    </row>
    <row r="27" spans="2:14" ht="21.75" thickBot="1">
      <c r="B27" s="165" t="s">
        <v>20</v>
      </c>
      <c r="C27" s="165"/>
      <c r="D27" s="165"/>
      <c r="E27" s="205">
        <f ca="1">ROUNDUP(+E22+E24,0)</f>
        <v>1184850</v>
      </c>
      <c r="F27" s="206"/>
      <c r="G27" s="207"/>
    </row>
    <row r="28" spans="2:14" ht="3.95" customHeight="1">
      <c r="B28" s="23"/>
      <c r="E28" s="191"/>
      <c r="F28" s="191"/>
      <c r="G28" s="191"/>
    </row>
    <row r="29" spans="2:14" ht="15.75">
      <c r="B29" s="192" t="s">
        <v>21</v>
      </c>
      <c r="C29" s="192"/>
      <c r="D29" s="192"/>
      <c r="E29" s="192"/>
      <c r="F29" s="192"/>
      <c r="G29" s="192"/>
      <c r="H29" s="192"/>
      <c r="I29" s="192"/>
    </row>
    <row r="30" spans="2:14" s="26" customFormat="1" ht="15.75" thickBot="1">
      <c r="B30" s="161" t="s">
        <v>22</v>
      </c>
      <c r="C30" s="161" t="s">
        <v>23</v>
      </c>
      <c r="D30" s="162" t="s">
        <v>24</v>
      </c>
      <c r="E30" s="161" t="s">
        <v>25</v>
      </c>
      <c r="F30" s="161" t="s">
        <v>26</v>
      </c>
      <c r="G30" s="161" t="s">
        <v>27</v>
      </c>
      <c r="H30" s="161" t="s">
        <v>28</v>
      </c>
      <c r="I30" s="161" t="s">
        <v>29</v>
      </c>
      <c r="L30" s="8"/>
      <c r="N30" s="76" t="str">
        <f>+CONCATENATE(E7,"/",F7,"/",G7)</f>
        <v>27/MAY/2026</v>
      </c>
    </row>
    <row r="31" spans="2:14" s="26" customFormat="1">
      <c r="B31" s="75">
        <v>0</v>
      </c>
      <c r="C31" s="86">
        <f ca="1">+EOMONTH(N32,0)+E9</f>
        <v>46174</v>
      </c>
      <c r="D31" s="124"/>
      <c r="E31" s="125"/>
      <c r="F31" s="125">
        <f ca="1">IFERROR(+((E16*E20)/30)*((C31-N32)+E9),N31)</f>
        <v>69859.843690247333</v>
      </c>
      <c r="G31" s="124">
        <v>0</v>
      </c>
      <c r="H31" s="125">
        <f ca="1">+E24</f>
        <v>22750</v>
      </c>
      <c r="I31" s="126">
        <f ca="1">+H31+F31</f>
        <v>92609.843690247333</v>
      </c>
      <c r="J31" s="32"/>
      <c r="L31" s="8"/>
      <c r="N31" s="79">
        <f ca="1">+TODAY()</f>
        <v>46064</v>
      </c>
    </row>
    <row r="32" spans="2:14">
      <c r="B32" s="3">
        <v>1</v>
      </c>
      <c r="C32" s="87">
        <f ca="1">IFERROR(IF(B32="","",+EOMONTH(C31,0))+$E$9,"")</f>
        <v>46204</v>
      </c>
      <c r="D32" s="127">
        <f>+E22</f>
        <v>1162100</v>
      </c>
      <c r="E32" s="128">
        <f>IFERROR(+D32-F32,"")</f>
        <v>812800.78154876339</v>
      </c>
      <c r="F32" s="128">
        <f>IFERROR($E$16*$E$20,"")</f>
        <v>349299.21845123667</v>
      </c>
      <c r="G32" s="127">
        <f>E16-SIMULADOR!E32</f>
        <v>34187199.218451239</v>
      </c>
      <c r="H32" s="128">
        <f ca="1">+E24</f>
        <v>22750</v>
      </c>
      <c r="I32" s="129">
        <f ca="1">+H32+D32</f>
        <v>1184850</v>
      </c>
      <c r="J32" s="28"/>
      <c r="N32" s="79" t="str">
        <f ca="1">+IF(N31&gt;N30,N31,N30)</f>
        <v>27/MAY/2026</v>
      </c>
    </row>
    <row r="33" spans="2:14">
      <c r="B33" s="3">
        <f t="shared" ref="B33:B64" si="0">+IF(D33="","",(B32+1))</f>
        <v>2</v>
      </c>
      <c r="C33" s="87">
        <f t="shared" ref="C33:C65" ca="1" si="1">IFERROR(IF(B33="","",+EOMONTH(C32,0))+$E$9,"")</f>
        <v>46235</v>
      </c>
      <c r="D33" s="127">
        <f>IFERROR(IF(G32&gt;1,+D32,""),"")</f>
        <v>1162100</v>
      </c>
      <c r="E33" s="128">
        <f>IFERROR(+D33-F33,"")</f>
        <v>820912.51519880723</v>
      </c>
      <c r="F33" s="128">
        <f>IFERROR(G32*$E$20,"")</f>
        <v>341187.48480119277</v>
      </c>
      <c r="G33" s="127">
        <f>IFERROR(G32-SIMULADOR!E33,"")</f>
        <v>33366286.703252431</v>
      </c>
      <c r="H33" s="128">
        <f ca="1">+IF(G33="","",IFERROR(+$E$24,""))</f>
        <v>22750</v>
      </c>
      <c r="I33" s="129">
        <f ca="1">IFERROR(H33+D33,"")</f>
        <v>1184850</v>
      </c>
      <c r="J33" s="28"/>
      <c r="K33" s="74"/>
      <c r="L33" s="33"/>
      <c r="N33" s="84"/>
    </row>
    <row r="34" spans="2:14">
      <c r="B34" s="3">
        <f t="shared" si="0"/>
        <v>3</v>
      </c>
      <c r="C34" s="87">
        <f t="shared" ca="1" si="1"/>
        <v>46266</v>
      </c>
      <c r="D34" s="127">
        <f t="shared" ref="D34:D65" si="2">IFERROR(IF(G33&gt;1,+D33,""),"")</f>
        <v>1162100</v>
      </c>
      <c r="E34" s="128">
        <f t="shared" ref="E34:E65" si="3">IFERROR(+D34-F34,"")</f>
        <v>829105.20376954391</v>
      </c>
      <c r="F34" s="128">
        <f t="shared" ref="F34:F65" si="4">IFERROR(G33*$E$20,"")</f>
        <v>332994.79623045615</v>
      </c>
      <c r="G34" s="127">
        <f>IFERROR(G33-SIMULADOR!E34,"")</f>
        <v>32537181.499482889</v>
      </c>
      <c r="H34" s="128">
        <f t="shared" ref="H34:H64" ca="1" si="5">+IF(G34="","",IFERROR(+$E$24,""))</f>
        <v>22750</v>
      </c>
      <c r="I34" s="129">
        <f t="shared" ref="I34:I65" ca="1" si="6">IFERROR(H34+D34,"")</f>
        <v>1184850</v>
      </c>
      <c r="J34" s="28"/>
    </row>
    <row r="35" spans="2:14">
      <c r="B35" s="3">
        <f t="shared" si="0"/>
        <v>4</v>
      </c>
      <c r="C35" s="87">
        <f t="shared" ca="1" si="1"/>
        <v>46296</v>
      </c>
      <c r="D35" s="127">
        <f>IFERROR(IF(G34&gt;1,+D34,""),"")</f>
        <v>1162100</v>
      </c>
      <c r="E35" s="128">
        <f t="shared" si="3"/>
        <v>837379.655189274</v>
      </c>
      <c r="F35" s="128">
        <f t="shared" si="4"/>
        <v>324720.344810726</v>
      </c>
      <c r="G35" s="127">
        <f>IFERROR(G34-SIMULADOR!E35,"")</f>
        <v>31699801.844293613</v>
      </c>
      <c r="H35" s="128">
        <f t="shared" ca="1" si="5"/>
        <v>22750</v>
      </c>
      <c r="I35" s="129">
        <f t="shared" ca="1" si="6"/>
        <v>1184850</v>
      </c>
      <c r="J35" s="28"/>
      <c r="L35" s="33"/>
      <c r="N35" s="83"/>
    </row>
    <row r="36" spans="2:14">
      <c r="B36" s="3">
        <f t="shared" si="0"/>
        <v>5</v>
      </c>
      <c r="C36" s="87">
        <f t="shared" ca="1" si="1"/>
        <v>46327</v>
      </c>
      <c r="D36" s="127">
        <f>IFERROR(IF(G35&gt;1,+D35,""),"")</f>
        <v>1162100</v>
      </c>
      <c r="E36" s="128">
        <f t="shared" si="3"/>
        <v>845736.68544940487</v>
      </c>
      <c r="F36" s="128">
        <f t="shared" si="4"/>
        <v>316363.31455059513</v>
      </c>
      <c r="G36" s="127">
        <f>IFERROR(G35-SIMULADOR!E36,"")</f>
        <v>30854065.158844206</v>
      </c>
      <c r="H36" s="128">
        <f t="shared" ca="1" si="5"/>
        <v>22750</v>
      </c>
      <c r="I36" s="129">
        <f t="shared" ca="1" si="6"/>
        <v>1184850</v>
      </c>
      <c r="J36" s="28"/>
      <c r="N36" s="32"/>
    </row>
    <row r="37" spans="2:14">
      <c r="B37" s="3">
        <f t="shared" si="0"/>
        <v>6</v>
      </c>
      <c r="C37" s="87">
        <f t="shared" ca="1" si="1"/>
        <v>46357</v>
      </c>
      <c r="D37" s="127">
        <f t="shared" si="2"/>
        <v>1162100</v>
      </c>
      <c r="E37" s="128">
        <f t="shared" si="3"/>
        <v>854177.11868491955</v>
      </c>
      <c r="F37" s="128">
        <f t="shared" si="4"/>
        <v>307922.88131508039</v>
      </c>
      <c r="G37" s="127">
        <f>IFERROR(G36-SIMULADOR!E37,"")</f>
        <v>29999888.040159285</v>
      </c>
      <c r="H37" s="128">
        <f t="shared" ca="1" si="5"/>
        <v>22750</v>
      </c>
      <c r="I37" s="129">
        <f t="shared" ca="1" si="6"/>
        <v>1184850</v>
      </c>
      <c r="J37" s="28"/>
      <c r="N37" s="32"/>
    </row>
    <row r="38" spans="2:14">
      <c r="B38" s="3">
        <f t="shared" si="0"/>
        <v>7</v>
      </c>
      <c r="C38" s="87">
        <f t="shared" ca="1" si="1"/>
        <v>46388</v>
      </c>
      <c r="D38" s="127">
        <f t="shared" si="2"/>
        <v>1162100</v>
      </c>
      <c r="E38" s="128">
        <f t="shared" si="3"/>
        <v>862701.78725565027</v>
      </c>
      <c r="F38" s="128">
        <f t="shared" si="4"/>
        <v>299398.21274434973</v>
      </c>
      <c r="G38" s="127">
        <f>IFERROR(G37-SIMULADOR!E38,"")</f>
        <v>29137186.252903637</v>
      </c>
      <c r="H38" s="128">
        <f t="shared" ca="1" si="5"/>
        <v>22750</v>
      </c>
      <c r="I38" s="129">
        <f t="shared" ca="1" si="6"/>
        <v>1184850</v>
      </c>
      <c r="J38" s="28"/>
      <c r="N38" s="85"/>
    </row>
    <row r="39" spans="2:14">
      <c r="B39" s="3">
        <f t="shared" si="0"/>
        <v>8</v>
      </c>
      <c r="C39" s="87">
        <f t="shared" ca="1" si="1"/>
        <v>46419</v>
      </c>
      <c r="D39" s="127">
        <f t="shared" si="2"/>
        <v>1162100</v>
      </c>
      <c r="E39" s="128">
        <f t="shared" si="3"/>
        <v>871311.53182836121</v>
      </c>
      <c r="F39" s="128">
        <f t="shared" si="4"/>
        <v>290788.46817163879</v>
      </c>
      <c r="G39" s="127">
        <f>IFERROR(G38-SIMULADOR!E39,"")</f>
        <v>28265874.721075274</v>
      </c>
      <c r="H39" s="128">
        <f t="shared" ca="1" si="5"/>
        <v>22750</v>
      </c>
      <c r="I39" s="129">
        <f t="shared" ca="1" si="6"/>
        <v>1184850</v>
      </c>
      <c r="J39" s="28"/>
    </row>
    <row r="40" spans="2:14">
      <c r="B40" s="3">
        <f t="shared" si="0"/>
        <v>9</v>
      </c>
      <c r="C40" s="87">
        <f t="shared" ca="1" si="1"/>
        <v>46447</v>
      </c>
      <c r="D40" s="127">
        <f t="shared" si="2"/>
        <v>1162100</v>
      </c>
      <c r="E40" s="128">
        <f t="shared" si="3"/>
        <v>880007.20145965251</v>
      </c>
      <c r="F40" s="128">
        <f t="shared" si="4"/>
        <v>282092.79854034743</v>
      </c>
      <c r="G40" s="127">
        <f>IFERROR(G39-SIMULADOR!E40,"")</f>
        <v>27385867.51961562</v>
      </c>
      <c r="H40" s="128">
        <f t="shared" ca="1" si="5"/>
        <v>22750</v>
      </c>
      <c r="I40" s="129">
        <f t="shared" ca="1" si="6"/>
        <v>1184850</v>
      </c>
      <c r="J40" s="28"/>
    </row>
    <row r="41" spans="2:14">
      <c r="B41" s="3">
        <f t="shared" si="0"/>
        <v>10</v>
      </c>
      <c r="C41" s="87">
        <f t="shared" ca="1" si="1"/>
        <v>46478</v>
      </c>
      <c r="D41" s="127">
        <f t="shared" si="2"/>
        <v>1162100</v>
      </c>
      <c r="E41" s="128">
        <f t="shared" si="3"/>
        <v>888789.65367969009</v>
      </c>
      <c r="F41" s="128">
        <f t="shared" si="4"/>
        <v>273310.34632030985</v>
      </c>
      <c r="G41" s="127">
        <f>IFERROR(G40-SIMULADOR!E41,"")</f>
        <v>26497077.865935929</v>
      </c>
      <c r="H41" s="128">
        <f t="shared" ca="1" si="5"/>
        <v>22750</v>
      </c>
      <c r="I41" s="129">
        <f t="shared" ca="1" si="6"/>
        <v>1184850</v>
      </c>
      <c r="J41" s="28"/>
    </row>
    <row r="42" spans="2:14">
      <c r="B42" s="3">
        <f t="shared" si="0"/>
        <v>11</v>
      </c>
      <c r="C42" s="87">
        <f t="shared" ca="1" si="1"/>
        <v>46508</v>
      </c>
      <c r="D42" s="127">
        <f t="shared" si="2"/>
        <v>1162100</v>
      </c>
      <c r="E42" s="128">
        <f t="shared" si="3"/>
        <v>897659.75457677199</v>
      </c>
      <c r="F42" s="128">
        <f t="shared" si="4"/>
        <v>264440.24542322807</v>
      </c>
      <c r="G42" s="127">
        <f>IFERROR(G41-SIMULADOR!E42,"")</f>
        <v>25599418.111359157</v>
      </c>
      <c r="H42" s="128">
        <f t="shared" ca="1" si="5"/>
        <v>22750</v>
      </c>
      <c r="I42" s="129">
        <f t="shared" ca="1" si="6"/>
        <v>1184850</v>
      </c>
      <c r="J42" s="28"/>
    </row>
    <row r="43" spans="2:14">
      <c r="B43" s="3">
        <f t="shared" si="0"/>
        <v>12</v>
      </c>
      <c r="C43" s="87">
        <f t="shared" ca="1" si="1"/>
        <v>46539</v>
      </c>
      <c r="D43" s="127">
        <f t="shared" si="2"/>
        <v>1162100</v>
      </c>
      <c r="E43" s="128">
        <f t="shared" si="3"/>
        <v>906618.37888273748</v>
      </c>
      <c r="F43" s="128">
        <f t="shared" si="4"/>
        <v>255481.62111726249</v>
      </c>
      <c r="G43" s="127">
        <f>IFERROR(G42-SIMULADOR!E43,"")</f>
        <v>24692799.732476421</v>
      </c>
      <c r="H43" s="128">
        <f t="shared" ca="1" si="5"/>
        <v>22750</v>
      </c>
      <c r="I43" s="129">
        <f t="shared" ca="1" si="6"/>
        <v>1184850</v>
      </c>
      <c r="J43" s="28"/>
    </row>
    <row r="44" spans="2:14">
      <c r="B44" s="3">
        <f t="shared" si="0"/>
        <v>13</v>
      </c>
      <c r="C44" s="87">
        <f t="shared" ca="1" si="1"/>
        <v>46569</v>
      </c>
      <c r="D44" s="127">
        <f t="shared" si="2"/>
        <v>1162100</v>
      </c>
      <c r="E44" s="128">
        <f t="shared" si="3"/>
        <v>915666.41005923087</v>
      </c>
      <c r="F44" s="128">
        <f t="shared" si="4"/>
        <v>246433.58994076913</v>
      </c>
      <c r="G44" s="127">
        <f>IFERROR(G43-SIMULADOR!E44,"")</f>
        <v>23777133.322417188</v>
      </c>
      <c r="H44" s="128">
        <f t="shared" ca="1" si="5"/>
        <v>22750</v>
      </c>
      <c r="I44" s="129">
        <f t="shared" ca="1" si="6"/>
        <v>1184850</v>
      </c>
      <c r="J44" s="28"/>
    </row>
    <row r="45" spans="2:14">
      <c r="B45" s="3">
        <f t="shared" si="0"/>
        <v>14</v>
      </c>
      <c r="C45" s="87">
        <f t="shared" ca="1" si="1"/>
        <v>46600</v>
      </c>
      <c r="D45" s="127">
        <f t="shared" si="2"/>
        <v>1162100</v>
      </c>
      <c r="E45" s="128">
        <f t="shared" si="3"/>
        <v>924804.74038482341</v>
      </c>
      <c r="F45" s="128">
        <f t="shared" si="4"/>
        <v>237295.25961517659</v>
      </c>
      <c r="G45" s="127">
        <f>IFERROR(G44-SIMULADOR!E45,"")</f>
        <v>22852328.582032364</v>
      </c>
      <c r="H45" s="128">
        <f t="shared" ca="1" si="5"/>
        <v>22750</v>
      </c>
      <c r="I45" s="129">
        <f t="shared" ca="1" si="6"/>
        <v>1184850</v>
      </c>
      <c r="J45" s="28"/>
    </row>
    <row r="46" spans="2:14">
      <c r="B46" s="3">
        <f t="shared" si="0"/>
        <v>15</v>
      </c>
      <c r="C46" s="87">
        <f t="shared" ca="1" si="1"/>
        <v>46631</v>
      </c>
      <c r="D46" s="127">
        <f t="shared" si="2"/>
        <v>1162100</v>
      </c>
      <c r="E46" s="128">
        <f t="shared" si="3"/>
        <v>934034.2710430068</v>
      </c>
      <c r="F46" s="128">
        <f t="shared" si="4"/>
        <v>228065.7289569932</v>
      </c>
      <c r="G46" s="127">
        <f>IFERROR(G45-SIMULADOR!E46,"")</f>
        <v>21918294.310989358</v>
      </c>
      <c r="H46" s="128">
        <f t="shared" ca="1" si="5"/>
        <v>22750</v>
      </c>
      <c r="I46" s="129">
        <f t="shared" ca="1" si="6"/>
        <v>1184850</v>
      </c>
      <c r="J46" s="28"/>
    </row>
    <row r="47" spans="2:14">
      <c r="B47" s="3">
        <f t="shared" si="0"/>
        <v>16</v>
      </c>
      <c r="C47" s="87">
        <f t="shared" ca="1" si="1"/>
        <v>46661</v>
      </c>
      <c r="D47" s="127">
        <f t="shared" si="2"/>
        <v>1162100</v>
      </c>
      <c r="E47" s="128">
        <f t="shared" si="3"/>
        <v>943355.91221106378</v>
      </c>
      <c r="F47" s="128">
        <f t="shared" si="4"/>
        <v>218744.08778893627</v>
      </c>
      <c r="G47" s="127">
        <f>IFERROR(G46-SIMULADOR!E47,"")</f>
        <v>20974938.398778293</v>
      </c>
      <c r="H47" s="128">
        <f t="shared" ca="1" si="5"/>
        <v>22750</v>
      </c>
      <c r="I47" s="129">
        <f t="shared" ca="1" si="6"/>
        <v>1184850</v>
      </c>
      <c r="J47" s="28"/>
    </row>
    <row r="48" spans="2:14">
      <c r="B48" s="3">
        <f t="shared" si="0"/>
        <v>17</v>
      </c>
      <c r="C48" s="87">
        <f t="shared" ca="1" si="1"/>
        <v>46692</v>
      </c>
      <c r="D48" s="127">
        <f t="shared" si="2"/>
        <v>1162100</v>
      </c>
      <c r="E48" s="128">
        <f t="shared" si="3"/>
        <v>952770.58314982592</v>
      </c>
      <c r="F48" s="128">
        <f t="shared" si="4"/>
        <v>209329.41685017405</v>
      </c>
      <c r="G48" s="127">
        <f>IFERROR(G47-SIMULADOR!E48,"")</f>
        <v>20022167.815628469</v>
      </c>
      <c r="H48" s="128">
        <f t="shared" ca="1" si="5"/>
        <v>22750</v>
      </c>
      <c r="I48" s="129">
        <f t="shared" ca="1" si="6"/>
        <v>1184850</v>
      </c>
      <c r="J48" s="28"/>
    </row>
    <row r="49" spans="2:10">
      <c r="B49" s="3">
        <f t="shared" si="0"/>
        <v>18</v>
      </c>
      <c r="C49" s="87">
        <f t="shared" ca="1" si="1"/>
        <v>46722</v>
      </c>
      <c r="D49" s="127">
        <f t="shared" si="2"/>
        <v>1162100</v>
      </c>
      <c r="E49" s="128">
        <f t="shared" si="3"/>
        <v>962279.21229432779</v>
      </c>
      <c r="F49" s="128">
        <f t="shared" si="4"/>
        <v>199820.78770567226</v>
      </c>
      <c r="G49" s="127">
        <f>IFERROR(G48-SIMULADOR!E49,"")</f>
        <v>19059888.60333414</v>
      </c>
      <c r="H49" s="128">
        <f t="shared" ca="1" si="5"/>
        <v>22750</v>
      </c>
      <c r="I49" s="129">
        <f t="shared" ca="1" si="6"/>
        <v>1184850</v>
      </c>
      <c r="J49" s="28"/>
    </row>
    <row r="50" spans="2:10">
      <c r="B50" s="3">
        <f t="shared" si="0"/>
        <v>19</v>
      </c>
      <c r="C50" s="87">
        <f t="shared" ca="1" si="1"/>
        <v>46753</v>
      </c>
      <c r="D50" s="127">
        <f t="shared" si="2"/>
        <v>1162100</v>
      </c>
      <c r="E50" s="128">
        <f t="shared" si="3"/>
        <v>971882.73734536429</v>
      </c>
      <c r="F50" s="128">
        <f t="shared" si="4"/>
        <v>190217.26265463568</v>
      </c>
      <c r="G50" s="127">
        <f>IFERROR(G49-SIMULADOR!E50,"")</f>
        <v>18088005.865988776</v>
      </c>
      <c r="H50" s="128">
        <f t="shared" ca="1" si="5"/>
        <v>22750</v>
      </c>
      <c r="I50" s="129">
        <f t="shared" ca="1" si="6"/>
        <v>1184850</v>
      </c>
      <c r="J50" s="28"/>
    </row>
    <row r="51" spans="2:10">
      <c r="B51" s="3">
        <f t="shared" si="0"/>
        <v>20</v>
      </c>
      <c r="C51" s="87">
        <f t="shared" ca="1" si="1"/>
        <v>46784</v>
      </c>
      <c r="D51" s="127">
        <f t="shared" si="2"/>
        <v>1162100</v>
      </c>
      <c r="E51" s="128">
        <f t="shared" si="3"/>
        <v>981582.10536196386</v>
      </c>
      <c r="F51" s="128">
        <f t="shared" si="4"/>
        <v>180517.89463803612</v>
      </c>
      <c r="G51" s="127">
        <f>IFERROR(G50-SIMULADOR!E51,"")</f>
        <v>17106423.760626812</v>
      </c>
      <c r="H51" s="128">
        <f t="shared" ca="1" si="5"/>
        <v>22750</v>
      </c>
      <c r="I51" s="129">
        <f t="shared" ca="1" si="6"/>
        <v>1184850</v>
      </c>
      <c r="J51" s="28"/>
    </row>
    <row r="52" spans="2:10">
      <c r="B52" s="3">
        <f t="shared" si="0"/>
        <v>21</v>
      </c>
      <c r="C52" s="87">
        <f t="shared" ca="1" si="1"/>
        <v>46813</v>
      </c>
      <c r="D52" s="127">
        <f t="shared" si="2"/>
        <v>1162100</v>
      </c>
      <c r="E52" s="128">
        <f t="shared" si="3"/>
        <v>991378.27285478252</v>
      </c>
      <c r="F52" s="128">
        <f t="shared" si="4"/>
        <v>170721.72714521745</v>
      </c>
      <c r="G52" s="127">
        <f>IFERROR(G51-SIMULADOR!E52,"")</f>
        <v>16115045.487772029</v>
      </c>
      <c r="H52" s="128">
        <f t="shared" ca="1" si="5"/>
        <v>22750</v>
      </c>
      <c r="I52" s="129">
        <f t="shared" ca="1" si="6"/>
        <v>1184850</v>
      </c>
      <c r="J52" s="28"/>
    </row>
    <row r="53" spans="2:10">
      <c r="B53" s="3">
        <f t="shared" si="0"/>
        <v>22</v>
      </c>
      <c r="C53" s="87">
        <f t="shared" ca="1" si="1"/>
        <v>46844</v>
      </c>
      <c r="D53" s="127">
        <f t="shared" si="2"/>
        <v>1162100</v>
      </c>
      <c r="E53" s="128">
        <f t="shared" si="3"/>
        <v>1001272.2058804315</v>
      </c>
      <c r="F53" s="128">
        <f t="shared" si="4"/>
        <v>160827.79411956851</v>
      </c>
      <c r="G53" s="127">
        <f>IFERROR(G52-SIMULADOR!E53,"")</f>
        <v>15113773.281891597</v>
      </c>
      <c r="H53" s="128">
        <f t="shared" ca="1" si="5"/>
        <v>22750</v>
      </c>
      <c r="I53" s="129">
        <f t="shared" ca="1" si="6"/>
        <v>1184850</v>
      </c>
      <c r="J53" s="28"/>
    </row>
    <row r="54" spans="2:10">
      <c r="B54" s="3">
        <f t="shared" si="0"/>
        <v>23</v>
      </c>
      <c r="C54" s="87">
        <f t="shared" ca="1" si="1"/>
        <v>46874</v>
      </c>
      <c r="D54" s="127">
        <f t="shared" si="2"/>
        <v>1162100</v>
      </c>
      <c r="E54" s="128">
        <f t="shared" si="3"/>
        <v>1011264.8801367453</v>
      </c>
      <c r="F54" s="128">
        <f t="shared" si="4"/>
        <v>150835.11986325477</v>
      </c>
      <c r="G54" s="127">
        <f>IFERROR(G53-SIMULADOR!E54,"")</f>
        <v>14102508.401754852</v>
      </c>
      <c r="H54" s="128">
        <f t="shared" ca="1" si="5"/>
        <v>22750</v>
      </c>
      <c r="I54" s="129">
        <f t="shared" ca="1" si="6"/>
        <v>1184850</v>
      </c>
      <c r="J54" s="28"/>
    </row>
    <row r="55" spans="2:10">
      <c r="B55" s="3">
        <f t="shared" si="0"/>
        <v>24</v>
      </c>
      <c r="C55" s="87">
        <f t="shared" ca="1" si="1"/>
        <v>46905</v>
      </c>
      <c r="D55" s="127">
        <f t="shared" si="2"/>
        <v>1162100</v>
      </c>
      <c r="E55" s="128">
        <f t="shared" si="3"/>
        <v>1021357.2810590009</v>
      </c>
      <c r="F55" s="128">
        <f t="shared" si="4"/>
        <v>140742.7189409991</v>
      </c>
      <c r="G55" s="127">
        <f>IFERROR(G54-SIMULADOR!E55,"")</f>
        <v>13081151.120695852</v>
      </c>
      <c r="H55" s="128">
        <f t="shared" ca="1" si="5"/>
        <v>22750</v>
      </c>
      <c r="I55" s="129">
        <f t="shared" ca="1" si="6"/>
        <v>1184850</v>
      </c>
      <c r="J55" s="28"/>
    </row>
    <row r="56" spans="2:10">
      <c r="B56" s="3">
        <f t="shared" si="0"/>
        <v>25</v>
      </c>
      <c r="C56" s="87">
        <f t="shared" ca="1" si="1"/>
        <v>46935</v>
      </c>
      <c r="D56" s="127">
        <f t="shared" si="2"/>
        <v>1162100</v>
      </c>
      <c r="E56" s="128">
        <f t="shared" si="3"/>
        <v>1031550.4039170977</v>
      </c>
      <c r="F56" s="128">
        <f t="shared" si="4"/>
        <v>130549.59608290228</v>
      </c>
      <c r="G56" s="127">
        <f>IFERROR(G55-SIMULADOR!E56,"")</f>
        <v>12049600.716778753</v>
      </c>
      <c r="H56" s="128">
        <f t="shared" ca="1" si="5"/>
        <v>22750</v>
      </c>
      <c r="I56" s="129">
        <f t="shared" ca="1" si="6"/>
        <v>1184850</v>
      </c>
      <c r="J56" s="28"/>
    </row>
    <row r="57" spans="2:10">
      <c r="B57" s="3">
        <f t="shared" si="0"/>
        <v>26</v>
      </c>
      <c r="C57" s="87">
        <f t="shared" ca="1" si="1"/>
        <v>46966</v>
      </c>
      <c r="D57" s="127">
        <f t="shared" si="2"/>
        <v>1162100</v>
      </c>
      <c r="E57" s="128">
        <f t="shared" si="3"/>
        <v>1041845.2539137063</v>
      </c>
      <c r="F57" s="128">
        <f t="shared" si="4"/>
        <v>120254.74608629372</v>
      </c>
      <c r="G57" s="127">
        <f>IFERROR(G56-SIMULADOR!E57,"")</f>
        <v>11007755.462865047</v>
      </c>
      <c r="H57" s="128">
        <f t="shared" ca="1" si="5"/>
        <v>22750</v>
      </c>
      <c r="I57" s="129">
        <f t="shared" ca="1" si="6"/>
        <v>1184850</v>
      </c>
      <c r="J57" s="28"/>
    </row>
    <row r="58" spans="2:10">
      <c r="B58" s="3">
        <f t="shared" si="0"/>
        <v>27</v>
      </c>
      <c r="C58" s="87">
        <f t="shared" ca="1" si="1"/>
        <v>46997</v>
      </c>
      <c r="D58" s="127">
        <f t="shared" si="2"/>
        <v>1162100</v>
      </c>
      <c r="E58" s="128">
        <f t="shared" si="3"/>
        <v>1052242.8462833974</v>
      </c>
      <c r="F58" s="128">
        <f t="shared" si="4"/>
        <v>109857.15371660262</v>
      </c>
      <c r="G58" s="127">
        <f>IFERROR(G57-SIMULADOR!E58,"")</f>
        <v>9955512.6165816505</v>
      </c>
      <c r="H58" s="128">
        <f t="shared" ca="1" si="5"/>
        <v>22750</v>
      </c>
      <c r="I58" s="129">
        <f t="shared" ca="1" si="6"/>
        <v>1184850</v>
      </c>
      <c r="J58" s="28"/>
    </row>
    <row r="59" spans="2:10">
      <c r="B59" s="3">
        <f t="shared" si="0"/>
        <v>28</v>
      </c>
      <c r="C59" s="87">
        <f t="shared" ca="1" si="1"/>
        <v>47027</v>
      </c>
      <c r="D59" s="127">
        <f t="shared" si="2"/>
        <v>1162100</v>
      </c>
      <c r="E59" s="128">
        <f t="shared" si="3"/>
        <v>1062744.2063927602</v>
      </c>
      <c r="F59" s="128">
        <f t="shared" si="4"/>
        <v>99355.793607239902</v>
      </c>
      <c r="G59" s="127">
        <f>IFERROR(G58-SIMULADOR!E59,"")</f>
        <v>8892768.410188891</v>
      </c>
      <c r="H59" s="128">
        <f t="shared" ca="1" si="5"/>
        <v>22750</v>
      </c>
      <c r="I59" s="129">
        <f t="shared" ca="1" si="6"/>
        <v>1184850</v>
      </c>
      <c r="J59" s="28"/>
    </row>
    <row r="60" spans="2:10">
      <c r="B60" s="3">
        <f t="shared" si="0"/>
        <v>29</v>
      </c>
      <c r="C60" s="87">
        <f t="shared" ca="1" si="1"/>
        <v>47058</v>
      </c>
      <c r="D60" s="127">
        <f t="shared" si="2"/>
        <v>1162100</v>
      </c>
      <c r="E60" s="128">
        <f t="shared" si="3"/>
        <v>1073350.3698415193</v>
      </c>
      <c r="F60" s="128">
        <f t="shared" si="4"/>
        <v>88749.630158480752</v>
      </c>
      <c r="G60" s="127">
        <f>IFERROR(G59-SIMULADOR!E60,"")</f>
        <v>7819418.0403473713</v>
      </c>
      <c r="H60" s="128">
        <f t="shared" ca="1" si="5"/>
        <v>22750</v>
      </c>
      <c r="I60" s="129">
        <f t="shared" ca="1" si="6"/>
        <v>1184850</v>
      </c>
      <c r="J60" s="28"/>
    </row>
    <row r="61" spans="2:10">
      <c r="B61" s="3">
        <f t="shared" si="0"/>
        <v>30</v>
      </c>
      <c r="C61" s="87">
        <f t="shared" ca="1" si="1"/>
        <v>47088</v>
      </c>
      <c r="D61" s="127">
        <f t="shared" si="2"/>
        <v>1162100</v>
      </c>
      <c r="E61" s="128">
        <f t="shared" si="3"/>
        <v>1084062.3825646618</v>
      </c>
      <c r="F61" s="128">
        <f t="shared" si="4"/>
        <v>78037.617435338208</v>
      </c>
      <c r="G61" s="127">
        <f>IFERROR(G60-SIMULADOR!E61,"")</f>
        <v>6735355.6577827092</v>
      </c>
      <c r="H61" s="128">
        <f t="shared" ca="1" si="5"/>
        <v>22750</v>
      </c>
      <c r="I61" s="129">
        <f t="shared" ca="1" si="6"/>
        <v>1184850</v>
      </c>
      <c r="J61" s="28"/>
    </row>
    <row r="62" spans="2:10">
      <c r="B62" s="3">
        <f t="shared" si="0"/>
        <v>31</v>
      </c>
      <c r="C62" s="87">
        <f t="shared" ca="1" si="1"/>
        <v>47119</v>
      </c>
      <c r="D62" s="127">
        <f t="shared" si="2"/>
        <v>1162100</v>
      </c>
      <c r="E62" s="128">
        <f t="shared" si="3"/>
        <v>1094881.3009355825</v>
      </c>
      <c r="F62" s="128">
        <f t="shared" si="4"/>
        <v>67218.699064417582</v>
      </c>
      <c r="G62" s="127">
        <f>IFERROR(G61-SIMULADOR!E62,"")</f>
        <v>5640474.356847127</v>
      </c>
      <c r="H62" s="128">
        <f t="shared" ca="1" si="5"/>
        <v>22750</v>
      </c>
      <c r="I62" s="129">
        <f t="shared" ca="1" si="6"/>
        <v>1184850</v>
      </c>
      <c r="J62" s="28"/>
    </row>
    <row r="63" spans="2:10">
      <c r="B63" s="3">
        <f t="shared" si="0"/>
        <v>32</v>
      </c>
      <c r="C63" s="87">
        <f t="shared" ca="1" si="1"/>
        <v>47150</v>
      </c>
      <c r="D63" s="127">
        <f t="shared" si="2"/>
        <v>1162100</v>
      </c>
      <c r="E63" s="128">
        <f t="shared" si="3"/>
        <v>1105808.1918702587</v>
      </c>
      <c r="F63" s="128">
        <f t="shared" si="4"/>
        <v>56291.808129741235</v>
      </c>
      <c r="G63" s="127">
        <f>IFERROR(G62-SIMULADOR!E63,"")</f>
        <v>4534666.1649768688</v>
      </c>
      <c r="H63" s="128">
        <f t="shared" ca="1" si="5"/>
        <v>22750</v>
      </c>
      <c r="I63" s="129">
        <f t="shared" ca="1" si="6"/>
        <v>1184850</v>
      </c>
      <c r="J63" s="28"/>
    </row>
    <row r="64" spans="2:10">
      <c r="B64" s="3">
        <f t="shared" si="0"/>
        <v>33</v>
      </c>
      <c r="C64" s="87">
        <f t="shared" ca="1" si="1"/>
        <v>47178</v>
      </c>
      <c r="D64" s="127">
        <f t="shared" si="2"/>
        <v>1162100</v>
      </c>
      <c r="E64" s="128">
        <f t="shared" si="3"/>
        <v>1116844.132932466</v>
      </c>
      <c r="F64" s="128">
        <f t="shared" si="4"/>
        <v>45255.867067533916</v>
      </c>
      <c r="G64" s="127">
        <f>IFERROR(G63-SIMULADOR!E64,"")</f>
        <v>3417822.0320444028</v>
      </c>
      <c r="H64" s="128">
        <f t="shared" ca="1" si="5"/>
        <v>22750</v>
      </c>
      <c r="I64" s="129">
        <f t="shared" ca="1" si="6"/>
        <v>1184850</v>
      </c>
      <c r="J64" s="28"/>
    </row>
    <row r="65" spans="2:10">
      <c r="B65" s="3">
        <f t="shared" ref="B65" si="7">+IF(D65="","",(B64+1))</f>
        <v>34</v>
      </c>
      <c r="C65" s="87">
        <f t="shared" ca="1" si="1"/>
        <v>47209</v>
      </c>
      <c r="D65" s="127">
        <f t="shared" si="2"/>
        <v>1162100</v>
      </c>
      <c r="E65" s="128">
        <f t="shared" si="3"/>
        <v>1127990.2124400421</v>
      </c>
      <c r="F65" s="128">
        <f t="shared" si="4"/>
        <v>34109.787559957927</v>
      </c>
      <c r="G65" s="127">
        <f>IFERROR(G64-SIMULADOR!E65,"")</f>
        <v>2289831.8196043605</v>
      </c>
      <c r="H65" s="128">
        <f t="shared" ref="H65" ca="1" si="8">+IF(G65="","",IFERROR(+$E$24,""))</f>
        <v>22750</v>
      </c>
      <c r="I65" s="129">
        <f t="shared" ca="1" si="6"/>
        <v>1184850</v>
      </c>
      <c r="J65" s="28"/>
    </row>
    <row r="66" spans="2:10">
      <c r="B66" s="3">
        <f t="shared" ref="B66:B122" si="9">+IF(D66="","",(B65+1))</f>
        <v>35</v>
      </c>
      <c r="C66" s="87">
        <f t="shared" ref="C66:C122" ca="1" si="10">IFERROR(IF(B66="","",+EOMONTH(C65,0))+$E$9,"")</f>
        <v>47239</v>
      </c>
      <c r="D66" s="127">
        <f t="shared" ref="D66:D122" si="11">IFERROR(IF(G65&gt;1,+D65,""),"")</f>
        <v>1162100</v>
      </c>
      <c r="E66" s="128">
        <f t="shared" ref="E66:E122" si="12">IFERROR(+D66-F66,"")</f>
        <v>1139247.5295722121</v>
      </c>
      <c r="F66" s="128">
        <f t="shared" ref="F66:F122" si="13">IFERROR(G65*$E$20,"")</f>
        <v>22852.470427787895</v>
      </c>
      <c r="G66" s="127">
        <f>IFERROR(G65-SIMULADOR!E66,"")</f>
        <v>1150584.2900321484</v>
      </c>
      <c r="H66" s="128">
        <f t="shared" ref="H66:H122" ca="1" si="14">+IF(G66="","",IFERROR(+$E$24,""))</f>
        <v>22750</v>
      </c>
      <c r="I66" s="129">
        <f t="shared" ref="I66:I122" ca="1" si="15">IFERROR(H66+D66,"")</f>
        <v>1184850</v>
      </c>
      <c r="J66" s="28"/>
    </row>
    <row r="67" spans="2:10">
      <c r="B67" s="3">
        <f t="shared" si="9"/>
        <v>36</v>
      </c>
      <c r="C67" s="87">
        <f t="shared" ca="1" si="10"/>
        <v>47270</v>
      </c>
      <c r="D67" s="127">
        <f t="shared" si="11"/>
        <v>1162100</v>
      </c>
      <c r="E67" s="128">
        <f t="shared" si="12"/>
        <v>1150617.1944779856</v>
      </c>
      <c r="F67" s="128">
        <f t="shared" si="13"/>
        <v>11482.805522014298</v>
      </c>
      <c r="G67" s="127">
        <f>IFERROR(G66-SIMULADOR!E67,"")</f>
        <v>-32.904445837251842</v>
      </c>
      <c r="H67" s="128">
        <f t="shared" ca="1" si="14"/>
        <v>22750</v>
      </c>
      <c r="I67" s="129">
        <f t="shared" ca="1" si="15"/>
        <v>1184850</v>
      </c>
      <c r="J67" s="28"/>
    </row>
    <row r="68" spans="2:10">
      <c r="B68" s="3" t="str">
        <f t="shared" si="9"/>
        <v/>
      </c>
      <c r="C68" s="87" t="str">
        <f t="shared" si="10"/>
        <v/>
      </c>
      <c r="D68" s="127" t="str">
        <f t="shared" si="11"/>
        <v/>
      </c>
      <c r="E68" s="128" t="str">
        <f t="shared" si="12"/>
        <v/>
      </c>
      <c r="F68" s="128">
        <f t="shared" si="13"/>
        <v>-0.32838563470066046</v>
      </c>
      <c r="G68" s="127" t="str">
        <f>IFERROR(G67-SIMULADOR!E68,"")</f>
        <v/>
      </c>
      <c r="H68" s="128" t="str">
        <f t="shared" si="14"/>
        <v/>
      </c>
      <c r="I68" s="129" t="str">
        <f t="shared" si="15"/>
        <v/>
      </c>
      <c r="J68" s="28"/>
    </row>
    <row r="69" spans="2:10">
      <c r="B69" s="3" t="str">
        <f t="shared" si="9"/>
        <v/>
      </c>
      <c r="C69" s="87" t="str">
        <f t="shared" si="10"/>
        <v/>
      </c>
      <c r="D69" s="127" t="str">
        <f t="shared" si="11"/>
        <v/>
      </c>
      <c r="E69" s="128" t="str">
        <f t="shared" si="12"/>
        <v/>
      </c>
      <c r="F69" s="128" t="str">
        <f t="shared" si="13"/>
        <v/>
      </c>
      <c r="G69" s="127" t="str">
        <f>IFERROR(G68-SIMULADOR!E69,"")</f>
        <v/>
      </c>
      <c r="H69" s="128" t="str">
        <f t="shared" si="14"/>
        <v/>
      </c>
      <c r="I69" s="129" t="str">
        <f t="shared" si="15"/>
        <v/>
      </c>
      <c r="J69" s="28"/>
    </row>
    <row r="70" spans="2:10">
      <c r="B70" s="3" t="str">
        <f t="shared" si="9"/>
        <v/>
      </c>
      <c r="C70" s="87" t="str">
        <f t="shared" si="10"/>
        <v/>
      </c>
      <c r="D70" s="127" t="str">
        <f t="shared" si="11"/>
        <v/>
      </c>
      <c r="E70" s="128" t="str">
        <f t="shared" si="12"/>
        <v/>
      </c>
      <c r="F70" s="128" t="str">
        <f t="shared" si="13"/>
        <v/>
      </c>
      <c r="G70" s="127" t="str">
        <f>IFERROR(G69-SIMULADOR!E70,"")</f>
        <v/>
      </c>
      <c r="H70" s="128" t="str">
        <f t="shared" si="14"/>
        <v/>
      </c>
      <c r="I70" s="129" t="str">
        <f t="shared" si="15"/>
        <v/>
      </c>
      <c r="J70" s="28"/>
    </row>
    <row r="71" spans="2:10">
      <c r="B71" s="3" t="str">
        <f t="shared" si="9"/>
        <v/>
      </c>
      <c r="C71" s="87" t="str">
        <f t="shared" si="10"/>
        <v/>
      </c>
      <c r="D71" s="127" t="str">
        <f t="shared" si="11"/>
        <v/>
      </c>
      <c r="E71" s="128" t="str">
        <f t="shared" si="12"/>
        <v/>
      </c>
      <c r="F71" s="128" t="str">
        <f t="shared" si="13"/>
        <v/>
      </c>
      <c r="G71" s="127" t="str">
        <f>IFERROR(G70-SIMULADOR!E71,"")</f>
        <v/>
      </c>
      <c r="H71" s="128" t="str">
        <f t="shared" si="14"/>
        <v/>
      </c>
      <c r="I71" s="129" t="str">
        <f t="shared" si="15"/>
        <v/>
      </c>
      <c r="J71" s="28"/>
    </row>
    <row r="72" spans="2:10">
      <c r="B72" s="3" t="str">
        <f t="shared" si="9"/>
        <v/>
      </c>
      <c r="C72" s="87" t="str">
        <f t="shared" si="10"/>
        <v/>
      </c>
      <c r="D72" s="127" t="str">
        <f t="shared" si="11"/>
        <v/>
      </c>
      <c r="E72" s="128" t="str">
        <f t="shared" si="12"/>
        <v/>
      </c>
      <c r="F72" s="128" t="str">
        <f t="shared" si="13"/>
        <v/>
      </c>
      <c r="G72" s="127" t="str">
        <f>IFERROR(G71-SIMULADOR!E72,"")</f>
        <v/>
      </c>
      <c r="H72" s="128" t="str">
        <f t="shared" si="14"/>
        <v/>
      </c>
      <c r="I72" s="129" t="str">
        <f t="shared" si="15"/>
        <v/>
      </c>
      <c r="J72" s="28"/>
    </row>
    <row r="73" spans="2:10">
      <c r="B73" s="3" t="str">
        <f t="shared" si="9"/>
        <v/>
      </c>
      <c r="C73" s="87" t="str">
        <f t="shared" si="10"/>
        <v/>
      </c>
      <c r="D73" s="127" t="str">
        <f t="shared" si="11"/>
        <v/>
      </c>
      <c r="E73" s="128" t="str">
        <f t="shared" si="12"/>
        <v/>
      </c>
      <c r="F73" s="128" t="str">
        <f t="shared" si="13"/>
        <v/>
      </c>
      <c r="G73" s="127" t="str">
        <f>IFERROR(G72-SIMULADOR!E73,"")</f>
        <v/>
      </c>
      <c r="H73" s="128" t="str">
        <f t="shared" si="14"/>
        <v/>
      </c>
      <c r="I73" s="129" t="str">
        <f t="shared" si="15"/>
        <v/>
      </c>
      <c r="J73" s="28"/>
    </row>
    <row r="74" spans="2:10">
      <c r="B74" s="3" t="str">
        <f t="shared" si="9"/>
        <v/>
      </c>
      <c r="C74" s="87" t="str">
        <f t="shared" si="10"/>
        <v/>
      </c>
      <c r="D74" s="127" t="str">
        <f t="shared" si="11"/>
        <v/>
      </c>
      <c r="E74" s="128" t="str">
        <f t="shared" si="12"/>
        <v/>
      </c>
      <c r="F74" s="128" t="str">
        <f t="shared" si="13"/>
        <v/>
      </c>
      <c r="G74" s="127" t="str">
        <f>IFERROR(G73-SIMULADOR!E74,"")</f>
        <v/>
      </c>
      <c r="H74" s="128" t="str">
        <f t="shared" si="14"/>
        <v/>
      </c>
      <c r="I74" s="129" t="str">
        <f t="shared" si="15"/>
        <v/>
      </c>
      <c r="J74" s="28"/>
    </row>
    <row r="75" spans="2:10">
      <c r="B75" s="3" t="str">
        <f t="shared" si="9"/>
        <v/>
      </c>
      <c r="C75" s="87" t="str">
        <f t="shared" si="10"/>
        <v/>
      </c>
      <c r="D75" s="127" t="str">
        <f t="shared" si="11"/>
        <v/>
      </c>
      <c r="E75" s="128" t="str">
        <f t="shared" si="12"/>
        <v/>
      </c>
      <c r="F75" s="128" t="str">
        <f t="shared" si="13"/>
        <v/>
      </c>
      <c r="G75" s="127" t="str">
        <f>IFERROR(G74-SIMULADOR!E75,"")</f>
        <v/>
      </c>
      <c r="H75" s="128" t="str">
        <f t="shared" si="14"/>
        <v/>
      </c>
      <c r="I75" s="129" t="str">
        <f t="shared" si="15"/>
        <v/>
      </c>
      <c r="J75" s="28"/>
    </row>
    <row r="76" spans="2:10">
      <c r="B76" s="3" t="str">
        <f t="shared" si="9"/>
        <v/>
      </c>
      <c r="C76" s="87" t="str">
        <f t="shared" si="10"/>
        <v/>
      </c>
      <c r="D76" s="127" t="str">
        <f t="shared" si="11"/>
        <v/>
      </c>
      <c r="E76" s="128" t="str">
        <f t="shared" si="12"/>
        <v/>
      </c>
      <c r="F76" s="128" t="str">
        <f t="shared" si="13"/>
        <v/>
      </c>
      <c r="G76" s="127" t="str">
        <f>IFERROR(G75-SIMULADOR!E76,"")</f>
        <v/>
      </c>
      <c r="H76" s="128" t="str">
        <f t="shared" si="14"/>
        <v/>
      </c>
      <c r="I76" s="129" t="str">
        <f t="shared" si="15"/>
        <v/>
      </c>
      <c r="J76" s="28"/>
    </row>
    <row r="77" spans="2:10">
      <c r="B77" s="3" t="str">
        <f t="shared" si="9"/>
        <v/>
      </c>
      <c r="C77" s="87" t="str">
        <f t="shared" si="10"/>
        <v/>
      </c>
      <c r="D77" s="127" t="str">
        <f t="shared" si="11"/>
        <v/>
      </c>
      <c r="E77" s="128" t="str">
        <f t="shared" si="12"/>
        <v/>
      </c>
      <c r="F77" s="128" t="str">
        <f t="shared" si="13"/>
        <v/>
      </c>
      <c r="G77" s="127" t="str">
        <f>IFERROR(G76-SIMULADOR!E77,"")</f>
        <v/>
      </c>
      <c r="H77" s="128" t="str">
        <f t="shared" si="14"/>
        <v/>
      </c>
      <c r="I77" s="129" t="str">
        <f t="shared" si="15"/>
        <v/>
      </c>
      <c r="J77" s="28"/>
    </row>
    <row r="78" spans="2:10">
      <c r="B78" s="3" t="str">
        <f t="shared" si="9"/>
        <v/>
      </c>
      <c r="C78" s="87" t="str">
        <f t="shared" si="10"/>
        <v/>
      </c>
      <c r="D78" s="127" t="str">
        <f t="shared" si="11"/>
        <v/>
      </c>
      <c r="E78" s="128" t="str">
        <f t="shared" si="12"/>
        <v/>
      </c>
      <c r="F78" s="128" t="str">
        <f t="shared" si="13"/>
        <v/>
      </c>
      <c r="G78" s="127" t="str">
        <f>IFERROR(G77-SIMULADOR!E78,"")</f>
        <v/>
      </c>
      <c r="H78" s="128" t="str">
        <f t="shared" si="14"/>
        <v/>
      </c>
      <c r="I78" s="129" t="str">
        <f t="shared" si="15"/>
        <v/>
      </c>
      <c r="J78" s="28"/>
    </row>
    <row r="79" spans="2:10">
      <c r="B79" s="3" t="str">
        <f t="shared" si="9"/>
        <v/>
      </c>
      <c r="C79" s="87" t="str">
        <f t="shared" si="10"/>
        <v/>
      </c>
      <c r="D79" s="127" t="str">
        <f t="shared" si="11"/>
        <v/>
      </c>
      <c r="E79" s="128" t="str">
        <f t="shared" si="12"/>
        <v/>
      </c>
      <c r="F79" s="128" t="str">
        <f t="shared" si="13"/>
        <v/>
      </c>
      <c r="G79" s="127" t="str">
        <f>IFERROR(G78-SIMULADOR!E79,"")</f>
        <v/>
      </c>
      <c r="H79" s="128" t="str">
        <f t="shared" si="14"/>
        <v/>
      </c>
      <c r="I79" s="129" t="str">
        <f t="shared" si="15"/>
        <v/>
      </c>
      <c r="J79" s="28"/>
    </row>
    <row r="80" spans="2:10">
      <c r="B80" s="3" t="str">
        <f t="shared" si="9"/>
        <v/>
      </c>
      <c r="C80" s="87" t="str">
        <f t="shared" si="10"/>
        <v/>
      </c>
      <c r="D80" s="127" t="str">
        <f t="shared" si="11"/>
        <v/>
      </c>
      <c r="E80" s="128" t="str">
        <f t="shared" si="12"/>
        <v/>
      </c>
      <c r="F80" s="128" t="str">
        <f t="shared" si="13"/>
        <v/>
      </c>
      <c r="G80" s="127" t="str">
        <f>IFERROR(G79-SIMULADOR!E80,"")</f>
        <v/>
      </c>
      <c r="H80" s="128" t="str">
        <f t="shared" si="14"/>
        <v/>
      </c>
      <c r="I80" s="129" t="str">
        <f t="shared" si="15"/>
        <v/>
      </c>
      <c r="J80" s="28"/>
    </row>
    <row r="81" spans="2:10">
      <c r="B81" s="3" t="str">
        <f t="shared" si="9"/>
        <v/>
      </c>
      <c r="C81" s="87" t="str">
        <f t="shared" si="10"/>
        <v/>
      </c>
      <c r="D81" s="127" t="str">
        <f t="shared" si="11"/>
        <v/>
      </c>
      <c r="E81" s="128" t="str">
        <f t="shared" si="12"/>
        <v/>
      </c>
      <c r="F81" s="128" t="str">
        <f t="shared" si="13"/>
        <v/>
      </c>
      <c r="G81" s="127" t="str">
        <f>IFERROR(G80-SIMULADOR!E81,"")</f>
        <v/>
      </c>
      <c r="H81" s="128" t="str">
        <f t="shared" si="14"/>
        <v/>
      </c>
      <c r="I81" s="129" t="str">
        <f t="shared" si="15"/>
        <v/>
      </c>
      <c r="J81" s="28"/>
    </row>
    <row r="82" spans="2:10">
      <c r="B82" s="3" t="str">
        <f t="shared" si="9"/>
        <v/>
      </c>
      <c r="C82" s="87" t="str">
        <f t="shared" si="10"/>
        <v/>
      </c>
      <c r="D82" s="127" t="str">
        <f t="shared" si="11"/>
        <v/>
      </c>
      <c r="E82" s="128" t="str">
        <f t="shared" si="12"/>
        <v/>
      </c>
      <c r="F82" s="128" t="str">
        <f t="shared" si="13"/>
        <v/>
      </c>
      <c r="G82" s="127" t="str">
        <f>IFERROR(G81-SIMULADOR!E82,"")</f>
        <v/>
      </c>
      <c r="H82" s="128" t="str">
        <f t="shared" si="14"/>
        <v/>
      </c>
      <c r="I82" s="129" t="str">
        <f t="shared" si="15"/>
        <v/>
      </c>
      <c r="J82" s="28"/>
    </row>
    <row r="83" spans="2:10">
      <c r="B83" s="3" t="str">
        <f t="shared" si="9"/>
        <v/>
      </c>
      <c r="C83" s="87" t="str">
        <f t="shared" si="10"/>
        <v/>
      </c>
      <c r="D83" s="127" t="str">
        <f t="shared" si="11"/>
        <v/>
      </c>
      <c r="E83" s="128" t="str">
        <f t="shared" si="12"/>
        <v/>
      </c>
      <c r="F83" s="128" t="str">
        <f t="shared" si="13"/>
        <v/>
      </c>
      <c r="G83" s="127" t="str">
        <f>IFERROR(G82-SIMULADOR!E83,"")</f>
        <v/>
      </c>
      <c r="H83" s="128" t="str">
        <f t="shared" si="14"/>
        <v/>
      </c>
      <c r="I83" s="129" t="str">
        <f t="shared" si="15"/>
        <v/>
      </c>
      <c r="J83" s="28"/>
    </row>
    <row r="84" spans="2:10">
      <c r="B84" s="3" t="str">
        <f t="shared" si="9"/>
        <v/>
      </c>
      <c r="C84" s="87" t="str">
        <f t="shared" si="10"/>
        <v/>
      </c>
      <c r="D84" s="127" t="str">
        <f t="shared" si="11"/>
        <v/>
      </c>
      <c r="E84" s="128" t="str">
        <f t="shared" si="12"/>
        <v/>
      </c>
      <c r="F84" s="128" t="str">
        <f t="shared" si="13"/>
        <v/>
      </c>
      <c r="G84" s="127" t="str">
        <f>IFERROR(G83-SIMULADOR!E84,"")</f>
        <v/>
      </c>
      <c r="H84" s="128" t="str">
        <f t="shared" si="14"/>
        <v/>
      </c>
      <c r="I84" s="129" t="str">
        <f t="shared" si="15"/>
        <v/>
      </c>
      <c r="J84" s="28"/>
    </row>
    <row r="85" spans="2:10">
      <c r="B85" s="3" t="str">
        <f t="shared" si="9"/>
        <v/>
      </c>
      <c r="C85" s="87" t="str">
        <f t="shared" si="10"/>
        <v/>
      </c>
      <c r="D85" s="127" t="str">
        <f t="shared" si="11"/>
        <v/>
      </c>
      <c r="E85" s="128" t="str">
        <f t="shared" si="12"/>
        <v/>
      </c>
      <c r="F85" s="128" t="str">
        <f t="shared" si="13"/>
        <v/>
      </c>
      <c r="G85" s="127" t="str">
        <f>IFERROR(G84-SIMULADOR!E85,"")</f>
        <v/>
      </c>
      <c r="H85" s="128" t="str">
        <f t="shared" si="14"/>
        <v/>
      </c>
      <c r="I85" s="129" t="str">
        <f t="shared" si="15"/>
        <v/>
      </c>
      <c r="J85" s="28"/>
    </row>
    <row r="86" spans="2:10">
      <c r="B86" s="3" t="str">
        <f t="shared" si="9"/>
        <v/>
      </c>
      <c r="C86" s="87" t="str">
        <f t="shared" si="10"/>
        <v/>
      </c>
      <c r="D86" s="127" t="str">
        <f t="shared" si="11"/>
        <v/>
      </c>
      <c r="E86" s="128" t="str">
        <f t="shared" si="12"/>
        <v/>
      </c>
      <c r="F86" s="128" t="str">
        <f t="shared" si="13"/>
        <v/>
      </c>
      <c r="G86" s="127" t="str">
        <f>IFERROR(G85-SIMULADOR!E86,"")</f>
        <v/>
      </c>
      <c r="H86" s="128" t="str">
        <f t="shared" si="14"/>
        <v/>
      </c>
      <c r="I86" s="129" t="str">
        <f t="shared" si="15"/>
        <v/>
      </c>
      <c r="J86" s="28"/>
    </row>
    <row r="87" spans="2:10">
      <c r="B87" s="3" t="str">
        <f t="shared" si="9"/>
        <v/>
      </c>
      <c r="C87" s="87" t="str">
        <f t="shared" si="10"/>
        <v/>
      </c>
      <c r="D87" s="127" t="str">
        <f t="shared" si="11"/>
        <v/>
      </c>
      <c r="E87" s="128" t="str">
        <f t="shared" si="12"/>
        <v/>
      </c>
      <c r="F87" s="128" t="str">
        <f t="shared" si="13"/>
        <v/>
      </c>
      <c r="G87" s="127" t="str">
        <f>IFERROR(G86-SIMULADOR!E87,"")</f>
        <v/>
      </c>
      <c r="H87" s="128" t="str">
        <f t="shared" si="14"/>
        <v/>
      </c>
      <c r="I87" s="129" t="str">
        <f t="shared" si="15"/>
        <v/>
      </c>
      <c r="J87" s="28"/>
    </row>
    <row r="88" spans="2:10">
      <c r="B88" s="3" t="str">
        <f t="shared" si="9"/>
        <v/>
      </c>
      <c r="C88" s="87" t="str">
        <f t="shared" si="10"/>
        <v/>
      </c>
      <c r="D88" s="127" t="str">
        <f t="shared" si="11"/>
        <v/>
      </c>
      <c r="E88" s="128" t="str">
        <f t="shared" si="12"/>
        <v/>
      </c>
      <c r="F88" s="128" t="str">
        <f t="shared" si="13"/>
        <v/>
      </c>
      <c r="G88" s="127" t="str">
        <f>IFERROR(G87-SIMULADOR!E88,"")</f>
        <v/>
      </c>
      <c r="H88" s="128" t="str">
        <f t="shared" si="14"/>
        <v/>
      </c>
      <c r="I88" s="129" t="str">
        <f t="shared" si="15"/>
        <v/>
      </c>
      <c r="J88" s="28"/>
    </row>
    <row r="89" spans="2:10">
      <c r="B89" s="3" t="str">
        <f t="shared" si="9"/>
        <v/>
      </c>
      <c r="C89" s="87" t="str">
        <f t="shared" si="10"/>
        <v/>
      </c>
      <c r="D89" s="127" t="str">
        <f t="shared" si="11"/>
        <v/>
      </c>
      <c r="E89" s="128" t="str">
        <f t="shared" si="12"/>
        <v/>
      </c>
      <c r="F89" s="128" t="str">
        <f t="shared" si="13"/>
        <v/>
      </c>
      <c r="G89" s="127" t="str">
        <f>IFERROR(G88-SIMULADOR!E89,"")</f>
        <v/>
      </c>
      <c r="H89" s="128" t="str">
        <f t="shared" si="14"/>
        <v/>
      </c>
      <c r="I89" s="129" t="str">
        <f t="shared" si="15"/>
        <v/>
      </c>
      <c r="J89" s="28"/>
    </row>
    <row r="90" spans="2:10">
      <c r="B90" s="3" t="str">
        <f t="shared" si="9"/>
        <v/>
      </c>
      <c r="C90" s="87" t="str">
        <f t="shared" si="10"/>
        <v/>
      </c>
      <c r="D90" s="127" t="str">
        <f t="shared" si="11"/>
        <v/>
      </c>
      <c r="E90" s="128" t="str">
        <f t="shared" si="12"/>
        <v/>
      </c>
      <c r="F90" s="128" t="str">
        <f t="shared" si="13"/>
        <v/>
      </c>
      <c r="G90" s="127" t="str">
        <f>IFERROR(G89-SIMULADOR!E90,"")</f>
        <v/>
      </c>
      <c r="H90" s="128" t="str">
        <f t="shared" si="14"/>
        <v/>
      </c>
      <c r="I90" s="129" t="str">
        <f t="shared" si="15"/>
        <v/>
      </c>
      <c r="J90" s="28"/>
    </row>
    <row r="91" spans="2:10">
      <c r="B91" s="3" t="str">
        <f t="shared" si="9"/>
        <v/>
      </c>
      <c r="C91" s="87" t="str">
        <f t="shared" si="10"/>
        <v/>
      </c>
      <c r="D91" s="127" t="str">
        <f t="shared" si="11"/>
        <v/>
      </c>
      <c r="E91" s="128" t="str">
        <f t="shared" si="12"/>
        <v/>
      </c>
      <c r="F91" s="128" t="str">
        <f t="shared" si="13"/>
        <v/>
      </c>
      <c r="G91" s="127" t="str">
        <f>IFERROR(G90-SIMULADOR!E91,"")</f>
        <v/>
      </c>
      <c r="H91" s="128" t="str">
        <f t="shared" si="14"/>
        <v/>
      </c>
      <c r="I91" s="129" t="str">
        <f t="shared" si="15"/>
        <v/>
      </c>
      <c r="J91" s="28"/>
    </row>
    <row r="92" spans="2:10">
      <c r="B92" s="3" t="str">
        <f t="shared" si="9"/>
        <v/>
      </c>
      <c r="C92" s="87" t="str">
        <f t="shared" si="10"/>
        <v/>
      </c>
      <c r="D92" s="127" t="str">
        <f t="shared" si="11"/>
        <v/>
      </c>
      <c r="E92" s="128" t="str">
        <f t="shared" si="12"/>
        <v/>
      </c>
      <c r="F92" s="128" t="str">
        <f t="shared" si="13"/>
        <v/>
      </c>
      <c r="G92" s="127" t="str">
        <f>IFERROR(G91-SIMULADOR!E92,"")</f>
        <v/>
      </c>
      <c r="H92" s="128" t="str">
        <f t="shared" si="14"/>
        <v/>
      </c>
      <c r="I92" s="129" t="str">
        <f t="shared" si="15"/>
        <v/>
      </c>
      <c r="J92" s="28"/>
    </row>
    <row r="93" spans="2:10">
      <c r="B93" s="3" t="str">
        <f t="shared" si="9"/>
        <v/>
      </c>
      <c r="C93" s="87" t="str">
        <f t="shared" si="10"/>
        <v/>
      </c>
      <c r="D93" s="127" t="str">
        <f t="shared" si="11"/>
        <v/>
      </c>
      <c r="E93" s="128" t="str">
        <f t="shared" si="12"/>
        <v/>
      </c>
      <c r="F93" s="128" t="str">
        <f t="shared" si="13"/>
        <v/>
      </c>
      <c r="G93" s="127" t="str">
        <f>IFERROR(G92-SIMULADOR!E93,"")</f>
        <v/>
      </c>
      <c r="H93" s="128" t="str">
        <f t="shared" si="14"/>
        <v/>
      </c>
      <c r="I93" s="129" t="str">
        <f t="shared" si="15"/>
        <v/>
      </c>
      <c r="J93" s="28"/>
    </row>
    <row r="94" spans="2:10">
      <c r="B94" s="3" t="str">
        <f t="shared" si="9"/>
        <v/>
      </c>
      <c r="C94" s="87" t="str">
        <f t="shared" si="10"/>
        <v/>
      </c>
      <c r="D94" s="127" t="str">
        <f t="shared" si="11"/>
        <v/>
      </c>
      <c r="E94" s="128" t="str">
        <f t="shared" si="12"/>
        <v/>
      </c>
      <c r="F94" s="128" t="str">
        <f t="shared" si="13"/>
        <v/>
      </c>
      <c r="G94" s="127" t="str">
        <f>IFERROR(G93-SIMULADOR!E94,"")</f>
        <v/>
      </c>
      <c r="H94" s="128" t="str">
        <f t="shared" si="14"/>
        <v/>
      </c>
      <c r="I94" s="129" t="str">
        <f t="shared" si="15"/>
        <v/>
      </c>
      <c r="J94" s="28"/>
    </row>
    <row r="95" spans="2:10">
      <c r="B95" s="3" t="str">
        <f t="shared" si="9"/>
        <v/>
      </c>
      <c r="C95" s="87" t="str">
        <f t="shared" si="10"/>
        <v/>
      </c>
      <c r="D95" s="127" t="str">
        <f t="shared" si="11"/>
        <v/>
      </c>
      <c r="E95" s="128" t="str">
        <f t="shared" si="12"/>
        <v/>
      </c>
      <c r="F95" s="128" t="str">
        <f t="shared" si="13"/>
        <v/>
      </c>
      <c r="G95" s="127" t="str">
        <f>IFERROR(G94-SIMULADOR!E95,"")</f>
        <v/>
      </c>
      <c r="H95" s="128" t="str">
        <f t="shared" si="14"/>
        <v/>
      </c>
      <c r="I95" s="129" t="str">
        <f t="shared" si="15"/>
        <v/>
      </c>
      <c r="J95" s="28"/>
    </row>
    <row r="96" spans="2:10">
      <c r="B96" s="3" t="str">
        <f t="shared" si="9"/>
        <v/>
      </c>
      <c r="C96" s="87" t="str">
        <f t="shared" si="10"/>
        <v/>
      </c>
      <c r="D96" s="127" t="str">
        <f t="shared" si="11"/>
        <v/>
      </c>
      <c r="E96" s="128" t="str">
        <f t="shared" si="12"/>
        <v/>
      </c>
      <c r="F96" s="128" t="str">
        <f t="shared" si="13"/>
        <v/>
      </c>
      <c r="G96" s="127" t="str">
        <f>IFERROR(G95-SIMULADOR!E96,"")</f>
        <v/>
      </c>
      <c r="H96" s="128" t="str">
        <f t="shared" si="14"/>
        <v/>
      </c>
      <c r="I96" s="129" t="str">
        <f t="shared" si="15"/>
        <v/>
      </c>
      <c r="J96" s="28"/>
    </row>
    <row r="97" spans="2:10">
      <c r="B97" s="3" t="str">
        <f t="shared" si="9"/>
        <v/>
      </c>
      <c r="C97" s="87" t="str">
        <f t="shared" si="10"/>
        <v/>
      </c>
      <c r="D97" s="127" t="str">
        <f t="shared" si="11"/>
        <v/>
      </c>
      <c r="E97" s="128" t="str">
        <f t="shared" si="12"/>
        <v/>
      </c>
      <c r="F97" s="128" t="str">
        <f t="shared" si="13"/>
        <v/>
      </c>
      <c r="G97" s="127" t="str">
        <f>IFERROR(G96-SIMULADOR!E97,"")</f>
        <v/>
      </c>
      <c r="H97" s="128" t="str">
        <f t="shared" si="14"/>
        <v/>
      </c>
      <c r="I97" s="129" t="str">
        <f t="shared" si="15"/>
        <v/>
      </c>
      <c r="J97" s="28"/>
    </row>
    <row r="98" spans="2:10">
      <c r="B98" s="3" t="str">
        <f t="shared" si="9"/>
        <v/>
      </c>
      <c r="C98" s="87" t="str">
        <f t="shared" si="10"/>
        <v/>
      </c>
      <c r="D98" s="127" t="str">
        <f t="shared" si="11"/>
        <v/>
      </c>
      <c r="E98" s="128" t="str">
        <f t="shared" si="12"/>
        <v/>
      </c>
      <c r="F98" s="128" t="str">
        <f t="shared" si="13"/>
        <v/>
      </c>
      <c r="G98" s="127" t="str">
        <f>IFERROR(G97-SIMULADOR!E98,"")</f>
        <v/>
      </c>
      <c r="H98" s="128" t="str">
        <f t="shared" si="14"/>
        <v/>
      </c>
      <c r="I98" s="129" t="str">
        <f t="shared" si="15"/>
        <v/>
      </c>
      <c r="J98" s="28"/>
    </row>
    <row r="99" spans="2:10">
      <c r="B99" s="3" t="str">
        <f t="shared" si="9"/>
        <v/>
      </c>
      <c r="C99" s="87" t="str">
        <f t="shared" si="10"/>
        <v/>
      </c>
      <c r="D99" s="127" t="str">
        <f t="shared" si="11"/>
        <v/>
      </c>
      <c r="E99" s="128" t="str">
        <f t="shared" si="12"/>
        <v/>
      </c>
      <c r="F99" s="128" t="str">
        <f t="shared" si="13"/>
        <v/>
      </c>
      <c r="G99" s="127" t="str">
        <f>IFERROR(G98-SIMULADOR!E99,"")</f>
        <v/>
      </c>
      <c r="H99" s="128" t="str">
        <f t="shared" si="14"/>
        <v/>
      </c>
      <c r="I99" s="129" t="str">
        <f t="shared" si="15"/>
        <v/>
      </c>
      <c r="J99" s="28"/>
    </row>
    <row r="100" spans="2:10">
      <c r="B100" s="3" t="str">
        <f t="shared" si="9"/>
        <v/>
      </c>
      <c r="C100" s="87" t="str">
        <f t="shared" si="10"/>
        <v/>
      </c>
      <c r="D100" s="127" t="str">
        <f t="shared" si="11"/>
        <v/>
      </c>
      <c r="E100" s="128" t="str">
        <f t="shared" si="12"/>
        <v/>
      </c>
      <c r="F100" s="128" t="str">
        <f t="shared" si="13"/>
        <v/>
      </c>
      <c r="G100" s="127" t="str">
        <f>IFERROR(G99-SIMULADOR!E100,"")</f>
        <v/>
      </c>
      <c r="H100" s="128" t="str">
        <f t="shared" si="14"/>
        <v/>
      </c>
      <c r="I100" s="129" t="str">
        <f t="shared" si="15"/>
        <v/>
      </c>
      <c r="J100" s="28"/>
    </row>
    <row r="101" spans="2:10">
      <c r="B101" s="3" t="str">
        <f t="shared" si="9"/>
        <v/>
      </c>
      <c r="C101" s="87" t="str">
        <f t="shared" si="10"/>
        <v/>
      </c>
      <c r="D101" s="127" t="str">
        <f t="shared" si="11"/>
        <v/>
      </c>
      <c r="E101" s="128" t="str">
        <f t="shared" si="12"/>
        <v/>
      </c>
      <c r="F101" s="128" t="str">
        <f t="shared" si="13"/>
        <v/>
      </c>
      <c r="G101" s="127" t="str">
        <f>IFERROR(G100-SIMULADOR!E101,"")</f>
        <v/>
      </c>
      <c r="H101" s="128" t="str">
        <f t="shared" si="14"/>
        <v/>
      </c>
      <c r="I101" s="129" t="str">
        <f t="shared" si="15"/>
        <v/>
      </c>
      <c r="J101" s="28"/>
    </row>
    <row r="102" spans="2:10">
      <c r="B102" s="3" t="str">
        <f t="shared" si="9"/>
        <v/>
      </c>
      <c r="C102" s="87" t="str">
        <f t="shared" si="10"/>
        <v/>
      </c>
      <c r="D102" s="127" t="str">
        <f t="shared" si="11"/>
        <v/>
      </c>
      <c r="E102" s="128" t="str">
        <f t="shared" si="12"/>
        <v/>
      </c>
      <c r="F102" s="128" t="str">
        <f t="shared" si="13"/>
        <v/>
      </c>
      <c r="G102" s="127" t="str">
        <f>IFERROR(G101-SIMULADOR!E102,"")</f>
        <v/>
      </c>
      <c r="H102" s="128" t="str">
        <f t="shared" si="14"/>
        <v/>
      </c>
      <c r="I102" s="129" t="str">
        <f t="shared" si="15"/>
        <v/>
      </c>
      <c r="J102" s="28"/>
    </row>
    <row r="103" spans="2:10">
      <c r="B103" s="3" t="str">
        <f t="shared" si="9"/>
        <v/>
      </c>
      <c r="C103" s="87" t="str">
        <f t="shared" si="10"/>
        <v/>
      </c>
      <c r="D103" s="127" t="str">
        <f t="shared" si="11"/>
        <v/>
      </c>
      <c r="E103" s="128" t="str">
        <f t="shared" si="12"/>
        <v/>
      </c>
      <c r="F103" s="128" t="str">
        <f t="shared" si="13"/>
        <v/>
      </c>
      <c r="G103" s="127" t="str">
        <f>IFERROR(G102-SIMULADOR!E103,"")</f>
        <v/>
      </c>
      <c r="H103" s="128" t="str">
        <f t="shared" si="14"/>
        <v/>
      </c>
      <c r="I103" s="129" t="str">
        <f t="shared" si="15"/>
        <v/>
      </c>
      <c r="J103" s="28"/>
    </row>
    <row r="104" spans="2:10">
      <c r="B104" s="3" t="str">
        <f t="shared" si="9"/>
        <v/>
      </c>
      <c r="C104" s="87" t="str">
        <f t="shared" si="10"/>
        <v/>
      </c>
      <c r="D104" s="127" t="str">
        <f t="shared" si="11"/>
        <v/>
      </c>
      <c r="E104" s="128" t="str">
        <f t="shared" si="12"/>
        <v/>
      </c>
      <c r="F104" s="128" t="str">
        <f t="shared" si="13"/>
        <v/>
      </c>
      <c r="G104" s="127" t="str">
        <f>IFERROR(G103-SIMULADOR!E104,"")</f>
        <v/>
      </c>
      <c r="H104" s="128" t="str">
        <f t="shared" si="14"/>
        <v/>
      </c>
      <c r="I104" s="129" t="str">
        <f t="shared" si="15"/>
        <v/>
      </c>
      <c r="J104" s="73"/>
    </row>
    <row r="105" spans="2:10">
      <c r="B105" s="3" t="str">
        <f t="shared" si="9"/>
        <v/>
      </c>
      <c r="C105" s="87" t="str">
        <f t="shared" si="10"/>
        <v/>
      </c>
      <c r="D105" s="127" t="str">
        <f t="shared" si="11"/>
        <v/>
      </c>
      <c r="E105" s="128" t="str">
        <f t="shared" si="12"/>
        <v/>
      </c>
      <c r="F105" s="128" t="str">
        <f t="shared" si="13"/>
        <v/>
      </c>
      <c r="G105" s="127" t="str">
        <f>IFERROR(G104-SIMULADOR!E105,"")</f>
        <v/>
      </c>
      <c r="H105" s="128" t="str">
        <f t="shared" si="14"/>
        <v/>
      </c>
      <c r="I105" s="129" t="str">
        <f t="shared" si="15"/>
        <v/>
      </c>
      <c r="J105" s="12"/>
    </row>
    <row r="106" spans="2:10">
      <c r="B106" s="3" t="str">
        <f t="shared" si="9"/>
        <v/>
      </c>
      <c r="C106" s="87" t="str">
        <f t="shared" si="10"/>
        <v/>
      </c>
      <c r="D106" s="127" t="str">
        <f t="shared" si="11"/>
        <v/>
      </c>
      <c r="E106" s="128" t="str">
        <f t="shared" si="12"/>
        <v/>
      </c>
      <c r="F106" s="128" t="str">
        <f t="shared" si="13"/>
        <v/>
      </c>
      <c r="G106" s="127" t="str">
        <f>IFERROR(G105-SIMULADOR!E106,"")</f>
        <v/>
      </c>
      <c r="H106" s="128" t="str">
        <f t="shared" si="14"/>
        <v/>
      </c>
      <c r="I106" s="129" t="str">
        <f t="shared" si="15"/>
        <v/>
      </c>
      <c r="J106" s="12"/>
    </row>
    <row r="107" spans="2:10">
      <c r="B107" s="3" t="str">
        <f t="shared" si="9"/>
        <v/>
      </c>
      <c r="C107" s="87" t="str">
        <f t="shared" si="10"/>
        <v/>
      </c>
      <c r="D107" s="127" t="str">
        <f t="shared" si="11"/>
        <v/>
      </c>
      <c r="E107" s="128" t="str">
        <f t="shared" si="12"/>
        <v/>
      </c>
      <c r="F107" s="128" t="str">
        <f t="shared" si="13"/>
        <v/>
      </c>
      <c r="G107" s="127" t="str">
        <f>IFERROR(G106-SIMULADOR!E107,"")</f>
        <v/>
      </c>
      <c r="H107" s="128" t="str">
        <f t="shared" si="14"/>
        <v/>
      </c>
      <c r="I107" s="129" t="str">
        <f t="shared" si="15"/>
        <v/>
      </c>
      <c r="J107" s="12"/>
    </row>
    <row r="108" spans="2:10">
      <c r="B108" s="3" t="str">
        <f t="shared" si="9"/>
        <v/>
      </c>
      <c r="C108" s="87" t="str">
        <f t="shared" si="10"/>
        <v/>
      </c>
      <c r="D108" s="127" t="str">
        <f t="shared" si="11"/>
        <v/>
      </c>
      <c r="E108" s="128" t="str">
        <f t="shared" si="12"/>
        <v/>
      </c>
      <c r="F108" s="128" t="str">
        <f t="shared" si="13"/>
        <v/>
      </c>
      <c r="G108" s="127" t="str">
        <f>IFERROR(G107-SIMULADOR!E108,"")</f>
        <v/>
      </c>
      <c r="H108" s="128" t="str">
        <f t="shared" si="14"/>
        <v/>
      </c>
      <c r="I108" s="129" t="str">
        <f t="shared" si="15"/>
        <v/>
      </c>
      <c r="J108" s="12"/>
    </row>
    <row r="109" spans="2:10">
      <c r="B109" s="3" t="str">
        <f t="shared" si="9"/>
        <v/>
      </c>
      <c r="C109" s="87" t="str">
        <f t="shared" si="10"/>
        <v/>
      </c>
      <c r="D109" s="127" t="str">
        <f t="shared" si="11"/>
        <v/>
      </c>
      <c r="E109" s="128" t="str">
        <f t="shared" si="12"/>
        <v/>
      </c>
      <c r="F109" s="128" t="str">
        <f t="shared" si="13"/>
        <v/>
      </c>
      <c r="G109" s="127" t="str">
        <f>IFERROR(G108-SIMULADOR!E109,"")</f>
        <v/>
      </c>
      <c r="H109" s="128" t="str">
        <f t="shared" si="14"/>
        <v/>
      </c>
      <c r="I109" s="129" t="str">
        <f t="shared" si="15"/>
        <v/>
      </c>
      <c r="J109" s="12"/>
    </row>
    <row r="110" spans="2:10">
      <c r="B110" s="3" t="str">
        <f t="shared" si="9"/>
        <v/>
      </c>
      <c r="C110" s="87" t="str">
        <f t="shared" si="10"/>
        <v/>
      </c>
      <c r="D110" s="127" t="str">
        <f t="shared" si="11"/>
        <v/>
      </c>
      <c r="E110" s="128" t="str">
        <f t="shared" si="12"/>
        <v/>
      </c>
      <c r="F110" s="128" t="str">
        <f t="shared" si="13"/>
        <v/>
      </c>
      <c r="G110" s="127" t="str">
        <f>IFERROR(G109-SIMULADOR!E110,"")</f>
        <v/>
      </c>
      <c r="H110" s="128" t="str">
        <f t="shared" si="14"/>
        <v/>
      </c>
      <c r="I110" s="129" t="str">
        <f t="shared" si="15"/>
        <v/>
      </c>
      <c r="J110" s="12"/>
    </row>
    <row r="111" spans="2:10">
      <c r="B111" s="3" t="str">
        <f t="shared" si="9"/>
        <v/>
      </c>
      <c r="C111" s="87" t="str">
        <f t="shared" si="10"/>
        <v/>
      </c>
      <c r="D111" s="127" t="str">
        <f t="shared" si="11"/>
        <v/>
      </c>
      <c r="E111" s="128" t="str">
        <f t="shared" si="12"/>
        <v/>
      </c>
      <c r="F111" s="128" t="str">
        <f t="shared" si="13"/>
        <v/>
      </c>
      <c r="G111" s="127" t="str">
        <f>IFERROR(G110-SIMULADOR!E111,"")</f>
        <v/>
      </c>
      <c r="H111" s="128" t="str">
        <f t="shared" si="14"/>
        <v/>
      </c>
      <c r="I111" s="129" t="str">
        <f t="shared" si="15"/>
        <v/>
      </c>
      <c r="J111" s="12"/>
    </row>
    <row r="112" spans="2:10">
      <c r="B112" s="3" t="str">
        <f t="shared" si="9"/>
        <v/>
      </c>
      <c r="C112" s="87" t="str">
        <f t="shared" si="10"/>
        <v/>
      </c>
      <c r="D112" s="127" t="str">
        <f t="shared" si="11"/>
        <v/>
      </c>
      <c r="E112" s="128" t="str">
        <f t="shared" si="12"/>
        <v/>
      </c>
      <c r="F112" s="128" t="str">
        <f t="shared" si="13"/>
        <v/>
      </c>
      <c r="G112" s="127" t="str">
        <f>IFERROR(G111-SIMULADOR!E112,"")</f>
        <v/>
      </c>
      <c r="H112" s="128" t="str">
        <f t="shared" si="14"/>
        <v/>
      </c>
      <c r="I112" s="129" t="str">
        <f t="shared" si="15"/>
        <v/>
      </c>
      <c r="J112" s="12"/>
    </row>
    <row r="113" spans="2:10">
      <c r="B113" s="3" t="str">
        <f t="shared" si="9"/>
        <v/>
      </c>
      <c r="C113" s="87" t="str">
        <f t="shared" si="10"/>
        <v/>
      </c>
      <c r="D113" s="127" t="str">
        <f t="shared" si="11"/>
        <v/>
      </c>
      <c r="E113" s="128" t="str">
        <f t="shared" si="12"/>
        <v/>
      </c>
      <c r="F113" s="128" t="str">
        <f t="shared" si="13"/>
        <v/>
      </c>
      <c r="G113" s="127" t="str">
        <f>IFERROR(G112-SIMULADOR!E113,"")</f>
        <v/>
      </c>
      <c r="H113" s="128" t="str">
        <f t="shared" si="14"/>
        <v/>
      </c>
      <c r="I113" s="129" t="str">
        <f t="shared" si="15"/>
        <v/>
      </c>
      <c r="J113" s="12"/>
    </row>
    <row r="114" spans="2:10">
      <c r="B114" s="3" t="str">
        <f t="shared" si="9"/>
        <v/>
      </c>
      <c r="C114" s="87" t="str">
        <f t="shared" si="10"/>
        <v/>
      </c>
      <c r="D114" s="127" t="str">
        <f t="shared" si="11"/>
        <v/>
      </c>
      <c r="E114" s="128" t="str">
        <f t="shared" si="12"/>
        <v/>
      </c>
      <c r="F114" s="128" t="str">
        <f t="shared" si="13"/>
        <v/>
      </c>
      <c r="G114" s="127" t="str">
        <f>IFERROR(G113-SIMULADOR!E114,"")</f>
        <v/>
      </c>
      <c r="H114" s="128" t="str">
        <f t="shared" si="14"/>
        <v/>
      </c>
      <c r="I114" s="129" t="str">
        <f t="shared" si="15"/>
        <v/>
      </c>
      <c r="J114" s="12"/>
    </row>
    <row r="115" spans="2:10">
      <c r="B115" s="3" t="str">
        <f t="shared" si="9"/>
        <v/>
      </c>
      <c r="C115" s="87" t="str">
        <f t="shared" si="10"/>
        <v/>
      </c>
      <c r="D115" s="127" t="str">
        <f t="shared" si="11"/>
        <v/>
      </c>
      <c r="E115" s="128" t="str">
        <f t="shared" si="12"/>
        <v/>
      </c>
      <c r="F115" s="128" t="str">
        <f t="shared" si="13"/>
        <v/>
      </c>
      <c r="G115" s="127" t="str">
        <f>IFERROR(G114-SIMULADOR!E115,"")</f>
        <v/>
      </c>
      <c r="H115" s="128" t="str">
        <f t="shared" si="14"/>
        <v/>
      </c>
      <c r="I115" s="129" t="str">
        <f t="shared" si="15"/>
        <v/>
      </c>
      <c r="J115" s="12"/>
    </row>
    <row r="116" spans="2:10">
      <c r="B116" s="3" t="str">
        <f t="shared" si="9"/>
        <v/>
      </c>
      <c r="C116" s="87" t="str">
        <f t="shared" si="10"/>
        <v/>
      </c>
      <c r="D116" s="127" t="str">
        <f t="shared" si="11"/>
        <v/>
      </c>
      <c r="E116" s="128" t="str">
        <f t="shared" si="12"/>
        <v/>
      </c>
      <c r="F116" s="128" t="str">
        <f t="shared" si="13"/>
        <v/>
      </c>
      <c r="G116" s="127" t="str">
        <f>IFERROR(G115-SIMULADOR!E116,"")</f>
        <v/>
      </c>
      <c r="H116" s="128" t="str">
        <f t="shared" si="14"/>
        <v/>
      </c>
      <c r="I116" s="129" t="str">
        <f t="shared" si="15"/>
        <v/>
      </c>
      <c r="J116" s="12"/>
    </row>
    <row r="117" spans="2:10">
      <c r="B117" s="3" t="str">
        <f t="shared" si="9"/>
        <v/>
      </c>
      <c r="C117" s="87" t="str">
        <f t="shared" si="10"/>
        <v/>
      </c>
      <c r="D117" s="127" t="str">
        <f t="shared" si="11"/>
        <v/>
      </c>
      <c r="E117" s="128" t="str">
        <f t="shared" si="12"/>
        <v/>
      </c>
      <c r="F117" s="128" t="str">
        <f t="shared" si="13"/>
        <v/>
      </c>
      <c r="G117" s="127" t="str">
        <f>IFERROR(G116-SIMULADOR!E117,"")</f>
        <v/>
      </c>
      <c r="H117" s="128" t="str">
        <f t="shared" si="14"/>
        <v/>
      </c>
      <c r="I117" s="129" t="str">
        <f t="shared" si="15"/>
        <v/>
      </c>
      <c r="J117" s="12"/>
    </row>
    <row r="118" spans="2:10">
      <c r="B118" s="3" t="str">
        <f t="shared" si="9"/>
        <v/>
      </c>
      <c r="C118" s="87" t="str">
        <f t="shared" si="10"/>
        <v/>
      </c>
      <c r="D118" s="127" t="str">
        <f t="shared" si="11"/>
        <v/>
      </c>
      <c r="E118" s="128" t="str">
        <f t="shared" si="12"/>
        <v/>
      </c>
      <c r="F118" s="128" t="str">
        <f t="shared" si="13"/>
        <v/>
      </c>
      <c r="G118" s="127" t="str">
        <f>IFERROR(G117-SIMULADOR!E118,"")</f>
        <v/>
      </c>
      <c r="H118" s="128" t="str">
        <f t="shared" si="14"/>
        <v/>
      </c>
      <c r="I118" s="129" t="str">
        <f t="shared" si="15"/>
        <v/>
      </c>
      <c r="J118" s="12"/>
    </row>
    <row r="119" spans="2:10">
      <c r="B119" s="3" t="str">
        <f t="shared" si="9"/>
        <v/>
      </c>
      <c r="C119" s="87" t="str">
        <f t="shared" si="10"/>
        <v/>
      </c>
      <c r="D119" s="127" t="str">
        <f t="shared" si="11"/>
        <v/>
      </c>
      <c r="E119" s="128" t="str">
        <f t="shared" si="12"/>
        <v/>
      </c>
      <c r="F119" s="128" t="str">
        <f t="shared" si="13"/>
        <v/>
      </c>
      <c r="G119" s="127" t="str">
        <f>IFERROR(G118-SIMULADOR!E119,"")</f>
        <v/>
      </c>
      <c r="H119" s="128" t="str">
        <f t="shared" si="14"/>
        <v/>
      </c>
      <c r="I119" s="129" t="str">
        <f t="shared" si="15"/>
        <v/>
      </c>
      <c r="J119" s="12"/>
    </row>
    <row r="120" spans="2:10">
      <c r="B120" s="3" t="str">
        <f t="shared" si="9"/>
        <v/>
      </c>
      <c r="C120" s="87" t="str">
        <f t="shared" si="10"/>
        <v/>
      </c>
      <c r="D120" s="127" t="str">
        <f t="shared" si="11"/>
        <v/>
      </c>
      <c r="E120" s="128" t="str">
        <f t="shared" si="12"/>
        <v/>
      </c>
      <c r="F120" s="128" t="str">
        <f t="shared" si="13"/>
        <v/>
      </c>
      <c r="G120" s="127" t="str">
        <f>IFERROR(G119-SIMULADOR!E120,"")</f>
        <v/>
      </c>
      <c r="H120" s="128" t="str">
        <f t="shared" si="14"/>
        <v/>
      </c>
      <c r="I120" s="129" t="str">
        <f t="shared" si="15"/>
        <v/>
      </c>
      <c r="J120" s="12"/>
    </row>
    <row r="121" spans="2:10">
      <c r="B121" s="3" t="str">
        <f t="shared" si="9"/>
        <v/>
      </c>
      <c r="C121" s="87" t="str">
        <f t="shared" si="10"/>
        <v/>
      </c>
      <c r="D121" s="127" t="str">
        <f t="shared" si="11"/>
        <v/>
      </c>
      <c r="E121" s="128" t="str">
        <f t="shared" si="12"/>
        <v/>
      </c>
      <c r="F121" s="128" t="str">
        <f t="shared" si="13"/>
        <v/>
      </c>
      <c r="G121" s="127" t="str">
        <f>IFERROR(G120-SIMULADOR!E121,"")</f>
        <v/>
      </c>
      <c r="H121" s="128" t="str">
        <f t="shared" si="14"/>
        <v/>
      </c>
      <c r="I121" s="129" t="str">
        <f t="shared" si="15"/>
        <v/>
      </c>
      <c r="J121" s="12"/>
    </row>
    <row r="122" spans="2:10">
      <c r="B122" s="3" t="str">
        <f t="shared" si="9"/>
        <v/>
      </c>
      <c r="C122" s="87" t="str">
        <f t="shared" si="10"/>
        <v/>
      </c>
      <c r="D122" s="127" t="str">
        <f t="shared" si="11"/>
        <v/>
      </c>
      <c r="E122" s="128" t="str">
        <f t="shared" si="12"/>
        <v/>
      </c>
      <c r="F122" s="128" t="str">
        <f t="shared" si="13"/>
        <v/>
      </c>
      <c r="G122" s="127" t="str">
        <f>IFERROR(G121-SIMULADOR!E122,"")</f>
        <v/>
      </c>
      <c r="H122" s="128" t="str">
        <f t="shared" si="14"/>
        <v/>
      </c>
      <c r="I122" s="129" t="str">
        <f t="shared" si="15"/>
        <v/>
      </c>
      <c r="J122" s="12"/>
    </row>
    <row r="123" spans="2:10">
      <c r="B123" s="3" t="str">
        <f t="shared" ref="B123:B128" si="16">+IF(D123="","",(B122+1))</f>
        <v/>
      </c>
      <c r="C123" s="77" t="str">
        <f t="shared" ref="C123:C160" si="17">IFERROR(IF(B123="","",+EOMONTH(C122,0))+$E$9,"")</f>
        <v/>
      </c>
      <c r="D123" s="130" t="str">
        <f t="shared" ref="D123:D161" si="18">IFERROR(IF(G122&gt;1,+D122,""),"")</f>
        <v/>
      </c>
      <c r="E123" s="131" t="str">
        <f t="shared" ref="E123:E160" si="19">IFERROR(+D123-F123,"")</f>
        <v/>
      </c>
      <c r="F123" s="131" t="str">
        <f t="shared" ref="F123:F161" si="20">IFERROR(G122*$E$20,"")</f>
        <v/>
      </c>
      <c r="G123" s="130" t="str">
        <f>IFERROR(G122-SIMULADOR!E123,"")</f>
        <v/>
      </c>
      <c r="H123" s="131" t="str">
        <f t="shared" ref="H123:H128" si="21">+IF(G123="","",IFERROR(+$E$24,""))</f>
        <v/>
      </c>
      <c r="I123" s="129" t="str">
        <f t="shared" ref="I123:I161" si="22">IFERROR(H123+D123,"")</f>
        <v/>
      </c>
      <c r="J123" s="12"/>
    </row>
    <row r="124" spans="2:10">
      <c r="B124" s="3" t="str">
        <f t="shared" si="16"/>
        <v/>
      </c>
      <c r="C124" s="77" t="str">
        <f t="shared" si="17"/>
        <v/>
      </c>
      <c r="D124" s="130" t="str">
        <f t="shared" si="18"/>
        <v/>
      </c>
      <c r="E124" s="131" t="str">
        <f t="shared" si="19"/>
        <v/>
      </c>
      <c r="F124" s="131" t="str">
        <f t="shared" si="20"/>
        <v/>
      </c>
      <c r="G124" s="130" t="str">
        <f>IFERROR(G123-SIMULADOR!E124,"")</f>
        <v/>
      </c>
      <c r="H124" s="131" t="str">
        <f t="shared" si="21"/>
        <v/>
      </c>
      <c r="I124" s="129" t="str">
        <f t="shared" si="22"/>
        <v/>
      </c>
      <c r="J124" s="12"/>
    </row>
    <row r="125" spans="2:10">
      <c r="B125" s="3" t="str">
        <f t="shared" si="16"/>
        <v/>
      </c>
      <c r="C125" s="77" t="str">
        <f t="shared" si="17"/>
        <v/>
      </c>
      <c r="D125" s="130" t="str">
        <f t="shared" si="18"/>
        <v/>
      </c>
      <c r="E125" s="131" t="str">
        <f t="shared" si="19"/>
        <v/>
      </c>
      <c r="F125" s="131" t="str">
        <f t="shared" si="20"/>
        <v/>
      </c>
      <c r="G125" s="130" t="str">
        <f>IFERROR(G124-SIMULADOR!E125,"")</f>
        <v/>
      </c>
      <c r="H125" s="131" t="str">
        <f t="shared" si="21"/>
        <v/>
      </c>
      <c r="I125" s="129" t="str">
        <f t="shared" si="22"/>
        <v/>
      </c>
      <c r="J125" s="12"/>
    </row>
    <row r="126" spans="2:10">
      <c r="B126" s="3" t="str">
        <f t="shared" si="16"/>
        <v/>
      </c>
      <c r="C126" s="77" t="str">
        <f t="shared" si="17"/>
        <v/>
      </c>
      <c r="D126" s="130" t="str">
        <f t="shared" si="18"/>
        <v/>
      </c>
      <c r="E126" s="131" t="str">
        <f t="shared" si="19"/>
        <v/>
      </c>
      <c r="F126" s="131" t="str">
        <f t="shared" si="20"/>
        <v/>
      </c>
      <c r="G126" s="130" t="str">
        <f>IFERROR(G125-SIMULADOR!E126,"")</f>
        <v/>
      </c>
      <c r="H126" s="131" t="str">
        <f t="shared" si="21"/>
        <v/>
      </c>
      <c r="I126" s="129" t="str">
        <f t="shared" si="22"/>
        <v/>
      </c>
      <c r="J126" s="12"/>
    </row>
    <row r="127" spans="2:10">
      <c r="B127" s="3" t="str">
        <f t="shared" si="16"/>
        <v/>
      </c>
      <c r="C127" s="77" t="str">
        <f t="shared" si="17"/>
        <v/>
      </c>
      <c r="D127" s="130" t="str">
        <f t="shared" si="18"/>
        <v/>
      </c>
      <c r="E127" s="131" t="str">
        <f t="shared" si="19"/>
        <v/>
      </c>
      <c r="F127" s="131" t="str">
        <f t="shared" si="20"/>
        <v/>
      </c>
      <c r="G127" s="130" t="str">
        <f>IFERROR(G126-SIMULADOR!E127,"")</f>
        <v/>
      </c>
      <c r="H127" s="131" t="str">
        <f t="shared" si="21"/>
        <v/>
      </c>
      <c r="I127" s="129" t="str">
        <f t="shared" si="22"/>
        <v/>
      </c>
      <c r="J127" s="12"/>
    </row>
    <row r="128" spans="2:10">
      <c r="B128" s="3" t="str">
        <f t="shared" si="16"/>
        <v/>
      </c>
      <c r="C128" s="77" t="str">
        <f t="shared" si="17"/>
        <v/>
      </c>
      <c r="D128" s="130" t="str">
        <f t="shared" si="18"/>
        <v/>
      </c>
      <c r="E128" s="131" t="str">
        <f t="shared" si="19"/>
        <v/>
      </c>
      <c r="F128" s="131" t="str">
        <f t="shared" si="20"/>
        <v/>
      </c>
      <c r="G128" s="130" t="str">
        <f>IFERROR(G127-SIMULADOR!E128,"")</f>
        <v/>
      </c>
      <c r="H128" s="131" t="str">
        <f t="shared" si="21"/>
        <v/>
      </c>
      <c r="I128" s="129" t="str">
        <f t="shared" si="22"/>
        <v/>
      </c>
      <c r="J128" s="12"/>
    </row>
    <row r="129" spans="2:10">
      <c r="B129" s="3" t="str">
        <f t="shared" ref="B129:B160" si="23">+IF(D129="","",(B128+1))</f>
        <v/>
      </c>
      <c r="C129" s="77" t="str">
        <f t="shared" si="17"/>
        <v/>
      </c>
      <c r="D129" s="130" t="str">
        <f t="shared" si="18"/>
        <v/>
      </c>
      <c r="E129" s="131" t="str">
        <f t="shared" si="19"/>
        <v/>
      </c>
      <c r="F129" s="131" t="str">
        <f t="shared" si="20"/>
        <v/>
      </c>
      <c r="G129" s="130" t="str">
        <f>IFERROR(G128-SIMULADOR!E129,"")</f>
        <v/>
      </c>
      <c r="H129" s="131" t="str">
        <f t="shared" ref="H129:H160" si="24">+IF(G129="","",IFERROR(+$E$24,""))</f>
        <v/>
      </c>
      <c r="I129" s="129" t="str">
        <f t="shared" si="22"/>
        <v/>
      </c>
      <c r="J129" s="12"/>
    </row>
    <row r="130" spans="2:10">
      <c r="B130" s="3" t="str">
        <f t="shared" si="23"/>
        <v/>
      </c>
      <c r="C130" s="77" t="str">
        <f t="shared" si="17"/>
        <v/>
      </c>
      <c r="D130" s="130" t="str">
        <f t="shared" si="18"/>
        <v/>
      </c>
      <c r="E130" s="131" t="str">
        <f t="shared" si="19"/>
        <v/>
      </c>
      <c r="F130" s="131" t="str">
        <f t="shared" si="20"/>
        <v/>
      </c>
      <c r="G130" s="130" t="str">
        <f>IFERROR(G129-SIMULADOR!E130,"")</f>
        <v/>
      </c>
      <c r="H130" s="131" t="str">
        <f t="shared" si="24"/>
        <v/>
      </c>
      <c r="I130" s="129" t="str">
        <f t="shared" si="22"/>
        <v/>
      </c>
      <c r="J130" s="12"/>
    </row>
    <row r="131" spans="2:10">
      <c r="B131" s="3" t="str">
        <f t="shared" si="23"/>
        <v/>
      </c>
      <c r="C131" s="77" t="str">
        <f t="shared" si="17"/>
        <v/>
      </c>
      <c r="D131" s="130" t="str">
        <f t="shared" si="18"/>
        <v/>
      </c>
      <c r="E131" s="131" t="str">
        <f t="shared" si="19"/>
        <v/>
      </c>
      <c r="F131" s="131" t="str">
        <f t="shared" si="20"/>
        <v/>
      </c>
      <c r="G131" s="130" t="str">
        <f>IFERROR(G130-SIMULADOR!E131,"")</f>
        <v/>
      </c>
      <c r="H131" s="131" t="str">
        <f t="shared" si="24"/>
        <v/>
      </c>
      <c r="I131" s="129" t="str">
        <f t="shared" si="22"/>
        <v/>
      </c>
      <c r="J131" s="12"/>
    </row>
    <row r="132" spans="2:10">
      <c r="B132" s="3" t="str">
        <f t="shared" si="23"/>
        <v/>
      </c>
      <c r="C132" s="77" t="str">
        <f t="shared" si="17"/>
        <v/>
      </c>
      <c r="D132" s="130" t="str">
        <f t="shared" si="18"/>
        <v/>
      </c>
      <c r="E132" s="131" t="str">
        <f t="shared" si="19"/>
        <v/>
      </c>
      <c r="F132" s="131" t="str">
        <f t="shared" si="20"/>
        <v/>
      </c>
      <c r="G132" s="130" t="str">
        <f>IFERROR(G131-SIMULADOR!E132,"")</f>
        <v/>
      </c>
      <c r="H132" s="131" t="str">
        <f t="shared" si="24"/>
        <v/>
      </c>
      <c r="I132" s="129" t="str">
        <f t="shared" si="22"/>
        <v/>
      </c>
      <c r="J132" s="12"/>
    </row>
    <row r="133" spans="2:10">
      <c r="B133" s="3" t="str">
        <f t="shared" si="23"/>
        <v/>
      </c>
      <c r="C133" s="77" t="str">
        <f t="shared" si="17"/>
        <v/>
      </c>
      <c r="D133" s="130" t="str">
        <f t="shared" si="18"/>
        <v/>
      </c>
      <c r="E133" s="131" t="str">
        <f t="shared" si="19"/>
        <v/>
      </c>
      <c r="F133" s="131" t="str">
        <f t="shared" si="20"/>
        <v/>
      </c>
      <c r="G133" s="130" t="str">
        <f>IFERROR(G132-SIMULADOR!E133,"")</f>
        <v/>
      </c>
      <c r="H133" s="131" t="str">
        <f t="shared" si="24"/>
        <v/>
      </c>
      <c r="I133" s="129" t="str">
        <f t="shared" si="22"/>
        <v/>
      </c>
      <c r="J133" s="12"/>
    </row>
    <row r="134" spans="2:10">
      <c r="B134" s="3" t="str">
        <f t="shared" si="23"/>
        <v/>
      </c>
      <c r="C134" s="77" t="str">
        <f t="shared" si="17"/>
        <v/>
      </c>
      <c r="D134" s="130" t="str">
        <f t="shared" si="18"/>
        <v/>
      </c>
      <c r="E134" s="131" t="str">
        <f t="shared" si="19"/>
        <v/>
      </c>
      <c r="F134" s="131" t="str">
        <f t="shared" si="20"/>
        <v/>
      </c>
      <c r="G134" s="130" t="str">
        <f>IFERROR(G133-SIMULADOR!E134,"")</f>
        <v/>
      </c>
      <c r="H134" s="131" t="str">
        <f t="shared" si="24"/>
        <v/>
      </c>
      <c r="I134" s="129" t="str">
        <f t="shared" si="22"/>
        <v/>
      </c>
      <c r="J134" s="12"/>
    </row>
    <row r="135" spans="2:10">
      <c r="B135" s="3" t="str">
        <f t="shared" si="23"/>
        <v/>
      </c>
      <c r="C135" s="77" t="str">
        <f t="shared" si="17"/>
        <v/>
      </c>
      <c r="D135" s="130" t="str">
        <f t="shared" si="18"/>
        <v/>
      </c>
      <c r="E135" s="131" t="str">
        <f t="shared" si="19"/>
        <v/>
      </c>
      <c r="F135" s="131" t="str">
        <f t="shared" si="20"/>
        <v/>
      </c>
      <c r="G135" s="130" t="str">
        <f>IFERROR(G134-SIMULADOR!E135,"")</f>
        <v/>
      </c>
      <c r="H135" s="131" t="str">
        <f t="shared" si="24"/>
        <v/>
      </c>
      <c r="I135" s="129" t="str">
        <f t="shared" si="22"/>
        <v/>
      </c>
      <c r="J135" s="12"/>
    </row>
    <row r="136" spans="2:10">
      <c r="B136" s="3" t="str">
        <f t="shared" si="23"/>
        <v/>
      </c>
      <c r="C136" s="77" t="str">
        <f t="shared" si="17"/>
        <v/>
      </c>
      <c r="D136" s="130" t="str">
        <f t="shared" si="18"/>
        <v/>
      </c>
      <c r="E136" s="131" t="str">
        <f t="shared" si="19"/>
        <v/>
      </c>
      <c r="F136" s="131" t="str">
        <f t="shared" si="20"/>
        <v/>
      </c>
      <c r="G136" s="130" t="str">
        <f>IFERROR(G135-SIMULADOR!E136,"")</f>
        <v/>
      </c>
      <c r="H136" s="131" t="str">
        <f t="shared" si="24"/>
        <v/>
      </c>
      <c r="I136" s="129" t="str">
        <f t="shared" si="22"/>
        <v/>
      </c>
    </row>
    <row r="137" spans="2:10">
      <c r="B137" s="3" t="str">
        <f t="shared" si="23"/>
        <v/>
      </c>
      <c r="C137" s="77" t="str">
        <f t="shared" si="17"/>
        <v/>
      </c>
      <c r="D137" s="130" t="str">
        <f t="shared" si="18"/>
        <v/>
      </c>
      <c r="E137" s="131" t="str">
        <f t="shared" si="19"/>
        <v/>
      </c>
      <c r="F137" s="131" t="str">
        <f t="shared" si="20"/>
        <v/>
      </c>
      <c r="G137" s="130" t="str">
        <f>IFERROR(G136-SIMULADOR!E137,"")</f>
        <v/>
      </c>
      <c r="H137" s="131" t="str">
        <f t="shared" si="24"/>
        <v/>
      </c>
      <c r="I137" s="129" t="str">
        <f t="shared" si="22"/>
        <v/>
      </c>
    </row>
    <row r="138" spans="2:10">
      <c r="B138" s="3" t="str">
        <f t="shared" si="23"/>
        <v/>
      </c>
      <c r="C138" s="77" t="str">
        <f t="shared" si="17"/>
        <v/>
      </c>
      <c r="D138" s="130" t="str">
        <f t="shared" si="18"/>
        <v/>
      </c>
      <c r="E138" s="131" t="str">
        <f t="shared" si="19"/>
        <v/>
      </c>
      <c r="F138" s="131" t="str">
        <f t="shared" si="20"/>
        <v/>
      </c>
      <c r="G138" s="130" t="str">
        <f>IFERROR(G137-SIMULADOR!E138,"")</f>
        <v/>
      </c>
      <c r="H138" s="131" t="str">
        <f t="shared" si="24"/>
        <v/>
      </c>
      <c r="I138" s="129" t="str">
        <f t="shared" si="22"/>
        <v/>
      </c>
    </row>
    <row r="139" spans="2:10">
      <c r="B139" s="3" t="str">
        <f t="shared" si="23"/>
        <v/>
      </c>
      <c r="C139" s="77" t="str">
        <f t="shared" si="17"/>
        <v/>
      </c>
      <c r="D139" s="130" t="str">
        <f t="shared" si="18"/>
        <v/>
      </c>
      <c r="E139" s="131" t="str">
        <f t="shared" si="19"/>
        <v/>
      </c>
      <c r="F139" s="131" t="str">
        <f t="shared" si="20"/>
        <v/>
      </c>
      <c r="G139" s="130" t="str">
        <f>IFERROR(G138-SIMULADOR!E139,"")</f>
        <v/>
      </c>
      <c r="H139" s="131" t="str">
        <f t="shared" si="24"/>
        <v/>
      </c>
      <c r="I139" s="129" t="str">
        <f t="shared" si="22"/>
        <v/>
      </c>
    </row>
    <row r="140" spans="2:10">
      <c r="B140" s="3" t="str">
        <f t="shared" si="23"/>
        <v/>
      </c>
      <c r="C140" s="77" t="str">
        <f t="shared" si="17"/>
        <v/>
      </c>
      <c r="D140" s="130" t="str">
        <f t="shared" si="18"/>
        <v/>
      </c>
      <c r="E140" s="131" t="str">
        <f t="shared" si="19"/>
        <v/>
      </c>
      <c r="F140" s="131" t="str">
        <f t="shared" si="20"/>
        <v/>
      </c>
      <c r="G140" s="130" t="str">
        <f>IFERROR(G139-SIMULADOR!E140,"")</f>
        <v/>
      </c>
      <c r="H140" s="131" t="str">
        <f t="shared" si="24"/>
        <v/>
      </c>
      <c r="I140" s="129" t="str">
        <f t="shared" si="22"/>
        <v/>
      </c>
    </row>
    <row r="141" spans="2:10">
      <c r="B141" s="3" t="str">
        <f t="shared" si="23"/>
        <v/>
      </c>
      <c r="C141" s="77" t="str">
        <f t="shared" si="17"/>
        <v/>
      </c>
      <c r="D141" s="130" t="str">
        <f t="shared" si="18"/>
        <v/>
      </c>
      <c r="E141" s="131" t="str">
        <f t="shared" si="19"/>
        <v/>
      </c>
      <c r="F141" s="131" t="str">
        <f t="shared" si="20"/>
        <v/>
      </c>
      <c r="G141" s="130" t="str">
        <f>IFERROR(G140-SIMULADOR!E141,"")</f>
        <v/>
      </c>
      <c r="H141" s="131" t="str">
        <f t="shared" si="24"/>
        <v/>
      </c>
      <c r="I141" s="129" t="str">
        <f t="shared" si="22"/>
        <v/>
      </c>
    </row>
    <row r="142" spans="2:10">
      <c r="B142" s="3" t="str">
        <f t="shared" si="23"/>
        <v/>
      </c>
      <c r="C142" s="77" t="str">
        <f t="shared" si="17"/>
        <v/>
      </c>
      <c r="D142" s="130" t="str">
        <f t="shared" si="18"/>
        <v/>
      </c>
      <c r="E142" s="131" t="str">
        <f t="shared" si="19"/>
        <v/>
      </c>
      <c r="F142" s="131" t="str">
        <f t="shared" si="20"/>
        <v/>
      </c>
      <c r="G142" s="130" t="str">
        <f>IFERROR(G141-SIMULADOR!E142,"")</f>
        <v/>
      </c>
      <c r="H142" s="131" t="str">
        <f t="shared" si="24"/>
        <v/>
      </c>
      <c r="I142" s="129" t="str">
        <f t="shared" si="22"/>
        <v/>
      </c>
    </row>
    <row r="143" spans="2:10">
      <c r="B143" s="3" t="str">
        <f t="shared" si="23"/>
        <v/>
      </c>
      <c r="C143" s="77" t="str">
        <f t="shared" si="17"/>
        <v/>
      </c>
      <c r="D143" s="130" t="str">
        <f t="shared" si="18"/>
        <v/>
      </c>
      <c r="E143" s="131" t="str">
        <f t="shared" si="19"/>
        <v/>
      </c>
      <c r="F143" s="131" t="str">
        <f t="shared" si="20"/>
        <v/>
      </c>
      <c r="G143" s="130" t="str">
        <f>IFERROR(G142-SIMULADOR!E143,"")</f>
        <v/>
      </c>
      <c r="H143" s="131" t="str">
        <f t="shared" si="24"/>
        <v/>
      </c>
      <c r="I143" s="129" t="str">
        <f t="shared" si="22"/>
        <v/>
      </c>
    </row>
    <row r="144" spans="2:10">
      <c r="B144" s="3" t="str">
        <f t="shared" si="23"/>
        <v/>
      </c>
      <c r="C144" s="77" t="str">
        <f t="shared" si="17"/>
        <v/>
      </c>
      <c r="D144" s="130" t="str">
        <f t="shared" si="18"/>
        <v/>
      </c>
      <c r="E144" s="131" t="str">
        <f t="shared" si="19"/>
        <v/>
      </c>
      <c r="F144" s="131" t="str">
        <f t="shared" si="20"/>
        <v/>
      </c>
      <c r="G144" s="130" t="str">
        <f>IFERROR(G143-SIMULADOR!E144,"")</f>
        <v/>
      </c>
      <c r="H144" s="131" t="str">
        <f t="shared" si="24"/>
        <v/>
      </c>
      <c r="I144" s="129" t="str">
        <f t="shared" si="22"/>
        <v/>
      </c>
    </row>
    <row r="145" spans="2:9">
      <c r="B145" s="3" t="str">
        <f t="shared" si="23"/>
        <v/>
      </c>
      <c r="C145" s="77" t="str">
        <f t="shared" si="17"/>
        <v/>
      </c>
      <c r="D145" s="130" t="str">
        <f t="shared" si="18"/>
        <v/>
      </c>
      <c r="E145" s="131" t="str">
        <f t="shared" si="19"/>
        <v/>
      </c>
      <c r="F145" s="131" t="str">
        <f t="shared" si="20"/>
        <v/>
      </c>
      <c r="G145" s="130" t="str">
        <f>IFERROR(G144-SIMULADOR!E145,"")</f>
        <v/>
      </c>
      <c r="H145" s="131" t="str">
        <f t="shared" si="24"/>
        <v/>
      </c>
      <c r="I145" s="129" t="str">
        <f t="shared" si="22"/>
        <v/>
      </c>
    </row>
    <row r="146" spans="2:9">
      <c r="B146" s="3" t="str">
        <f t="shared" si="23"/>
        <v/>
      </c>
      <c r="C146" s="77" t="str">
        <f t="shared" si="17"/>
        <v/>
      </c>
      <c r="D146" s="130" t="str">
        <f t="shared" si="18"/>
        <v/>
      </c>
      <c r="E146" s="131" t="str">
        <f t="shared" si="19"/>
        <v/>
      </c>
      <c r="F146" s="131" t="str">
        <f t="shared" si="20"/>
        <v/>
      </c>
      <c r="G146" s="130" t="str">
        <f>IFERROR(G145-SIMULADOR!E146,"")</f>
        <v/>
      </c>
      <c r="H146" s="131" t="str">
        <f t="shared" si="24"/>
        <v/>
      </c>
      <c r="I146" s="129" t="str">
        <f t="shared" si="22"/>
        <v/>
      </c>
    </row>
    <row r="147" spans="2:9">
      <c r="B147" s="3" t="str">
        <f t="shared" si="23"/>
        <v/>
      </c>
      <c r="C147" s="77" t="str">
        <f t="shared" si="17"/>
        <v/>
      </c>
      <c r="D147" s="130" t="str">
        <f t="shared" si="18"/>
        <v/>
      </c>
      <c r="E147" s="131" t="str">
        <f t="shared" si="19"/>
        <v/>
      </c>
      <c r="F147" s="131" t="str">
        <f t="shared" si="20"/>
        <v/>
      </c>
      <c r="G147" s="130" t="str">
        <f>IFERROR(G146-SIMULADOR!E147,"")</f>
        <v/>
      </c>
      <c r="H147" s="131" t="str">
        <f t="shared" si="24"/>
        <v/>
      </c>
      <c r="I147" s="129" t="str">
        <f t="shared" si="22"/>
        <v/>
      </c>
    </row>
    <row r="148" spans="2:9">
      <c r="B148" s="3" t="str">
        <f t="shared" si="23"/>
        <v/>
      </c>
      <c r="C148" s="77" t="str">
        <f t="shared" si="17"/>
        <v/>
      </c>
      <c r="D148" s="130" t="str">
        <f t="shared" si="18"/>
        <v/>
      </c>
      <c r="E148" s="131" t="str">
        <f t="shared" si="19"/>
        <v/>
      </c>
      <c r="F148" s="131" t="str">
        <f t="shared" si="20"/>
        <v/>
      </c>
      <c r="G148" s="130" t="str">
        <f>IFERROR(G147-SIMULADOR!E148,"")</f>
        <v/>
      </c>
      <c r="H148" s="131" t="str">
        <f t="shared" si="24"/>
        <v/>
      </c>
      <c r="I148" s="129" t="str">
        <f t="shared" si="22"/>
        <v/>
      </c>
    </row>
    <row r="149" spans="2:9">
      <c r="B149" s="3" t="str">
        <f t="shared" si="23"/>
        <v/>
      </c>
      <c r="C149" s="77" t="str">
        <f t="shared" si="17"/>
        <v/>
      </c>
      <c r="D149" s="130" t="str">
        <f t="shared" si="18"/>
        <v/>
      </c>
      <c r="E149" s="131" t="str">
        <f t="shared" si="19"/>
        <v/>
      </c>
      <c r="F149" s="131" t="str">
        <f t="shared" si="20"/>
        <v/>
      </c>
      <c r="G149" s="130" t="str">
        <f>IFERROR(G148-SIMULADOR!E149,"")</f>
        <v/>
      </c>
      <c r="H149" s="131" t="str">
        <f t="shared" si="24"/>
        <v/>
      </c>
      <c r="I149" s="129" t="str">
        <f t="shared" si="22"/>
        <v/>
      </c>
    </row>
    <row r="150" spans="2:9">
      <c r="B150" s="3" t="str">
        <f t="shared" si="23"/>
        <v/>
      </c>
      <c r="C150" s="77" t="str">
        <f t="shared" si="17"/>
        <v/>
      </c>
      <c r="D150" s="130" t="str">
        <f t="shared" si="18"/>
        <v/>
      </c>
      <c r="E150" s="131" t="str">
        <f t="shared" si="19"/>
        <v/>
      </c>
      <c r="F150" s="131" t="str">
        <f t="shared" si="20"/>
        <v/>
      </c>
      <c r="G150" s="130" t="str">
        <f>IFERROR(G149-SIMULADOR!E150,"")</f>
        <v/>
      </c>
      <c r="H150" s="131" t="str">
        <f t="shared" si="24"/>
        <v/>
      </c>
      <c r="I150" s="129" t="str">
        <f t="shared" si="22"/>
        <v/>
      </c>
    </row>
    <row r="151" spans="2:9">
      <c r="B151" s="3" t="str">
        <f t="shared" si="23"/>
        <v/>
      </c>
      <c r="C151" s="77" t="str">
        <f t="shared" si="17"/>
        <v/>
      </c>
      <c r="D151" s="130" t="str">
        <f t="shared" si="18"/>
        <v/>
      </c>
      <c r="E151" s="131" t="str">
        <f t="shared" si="19"/>
        <v/>
      </c>
      <c r="F151" s="131" t="str">
        <f t="shared" si="20"/>
        <v/>
      </c>
      <c r="G151" s="130" t="str">
        <f>IFERROR(G150-SIMULADOR!E151,"")</f>
        <v/>
      </c>
      <c r="H151" s="131" t="str">
        <f t="shared" si="24"/>
        <v/>
      </c>
      <c r="I151" s="129" t="str">
        <f t="shared" si="22"/>
        <v/>
      </c>
    </row>
    <row r="152" spans="2:9">
      <c r="B152" s="3" t="str">
        <f t="shared" si="23"/>
        <v/>
      </c>
      <c r="C152" s="77" t="str">
        <f t="shared" si="17"/>
        <v/>
      </c>
      <c r="D152" s="130" t="str">
        <f t="shared" si="18"/>
        <v/>
      </c>
      <c r="E152" s="131" t="str">
        <f t="shared" si="19"/>
        <v/>
      </c>
      <c r="F152" s="131" t="str">
        <f t="shared" si="20"/>
        <v/>
      </c>
      <c r="G152" s="130" t="str">
        <f>IFERROR(G151-SIMULADOR!E152,"")</f>
        <v/>
      </c>
      <c r="H152" s="131" t="str">
        <f t="shared" si="24"/>
        <v/>
      </c>
      <c r="I152" s="129" t="str">
        <f t="shared" si="22"/>
        <v/>
      </c>
    </row>
    <row r="153" spans="2:9">
      <c r="B153" s="3" t="str">
        <f t="shared" si="23"/>
        <v/>
      </c>
      <c r="C153" s="77" t="str">
        <f t="shared" si="17"/>
        <v/>
      </c>
      <c r="D153" s="130" t="str">
        <f t="shared" si="18"/>
        <v/>
      </c>
      <c r="E153" s="131" t="str">
        <f t="shared" si="19"/>
        <v/>
      </c>
      <c r="F153" s="131" t="str">
        <f t="shared" si="20"/>
        <v/>
      </c>
      <c r="G153" s="130" t="str">
        <f>IFERROR(G152-SIMULADOR!E153,"")</f>
        <v/>
      </c>
      <c r="H153" s="131" t="str">
        <f t="shared" si="24"/>
        <v/>
      </c>
      <c r="I153" s="129" t="str">
        <f t="shared" si="22"/>
        <v/>
      </c>
    </row>
    <row r="154" spans="2:9">
      <c r="B154" s="3" t="str">
        <f t="shared" si="23"/>
        <v/>
      </c>
      <c r="C154" s="77" t="str">
        <f t="shared" si="17"/>
        <v/>
      </c>
      <c r="D154" s="130" t="str">
        <f t="shared" si="18"/>
        <v/>
      </c>
      <c r="E154" s="131" t="str">
        <f t="shared" si="19"/>
        <v/>
      </c>
      <c r="F154" s="131" t="str">
        <f t="shared" si="20"/>
        <v/>
      </c>
      <c r="G154" s="130" t="str">
        <f>IFERROR(G153-SIMULADOR!E154,"")</f>
        <v/>
      </c>
      <c r="H154" s="131" t="str">
        <f t="shared" si="24"/>
        <v/>
      </c>
      <c r="I154" s="129" t="str">
        <f t="shared" si="22"/>
        <v/>
      </c>
    </row>
    <row r="155" spans="2:9">
      <c r="B155" s="3" t="str">
        <f t="shared" si="23"/>
        <v/>
      </c>
      <c r="C155" s="77" t="str">
        <f t="shared" si="17"/>
        <v/>
      </c>
      <c r="D155" s="130" t="str">
        <f t="shared" si="18"/>
        <v/>
      </c>
      <c r="E155" s="131" t="str">
        <f t="shared" si="19"/>
        <v/>
      </c>
      <c r="F155" s="131" t="str">
        <f t="shared" si="20"/>
        <v/>
      </c>
      <c r="G155" s="130" t="str">
        <f>IFERROR(G154-SIMULADOR!E155,"")</f>
        <v/>
      </c>
      <c r="H155" s="131" t="str">
        <f t="shared" si="24"/>
        <v/>
      </c>
      <c r="I155" s="129" t="str">
        <f t="shared" si="22"/>
        <v/>
      </c>
    </row>
    <row r="156" spans="2:9">
      <c r="B156" s="3" t="str">
        <f t="shared" si="23"/>
        <v/>
      </c>
      <c r="C156" s="77" t="str">
        <f t="shared" si="17"/>
        <v/>
      </c>
      <c r="D156" s="130" t="str">
        <f t="shared" si="18"/>
        <v/>
      </c>
      <c r="E156" s="131" t="str">
        <f t="shared" si="19"/>
        <v/>
      </c>
      <c r="F156" s="131" t="str">
        <f t="shared" si="20"/>
        <v/>
      </c>
      <c r="G156" s="130" t="str">
        <f>IFERROR(G155-SIMULADOR!E156,"")</f>
        <v/>
      </c>
      <c r="H156" s="131" t="str">
        <f t="shared" si="24"/>
        <v/>
      </c>
      <c r="I156" s="129" t="str">
        <f t="shared" si="22"/>
        <v/>
      </c>
    </row>
    <row r="157" spans="2:9">
      <c r="B157" s="3" t="str">
        <f t="shared" si="23"/>
        <v/>
      </c>
      <c r="C157" s="77" t="str">
        <f t="shared" si="17"/>
        <v/>
      </c>
      <c r="D157" s="130" t="str">
        <f t="shared" si="18"/>
        <v/>
      </c>
      <c r="E157" s="131" t="str">
        <f t="shared" si="19"/>
        <v/>
      </c>
      <c r="F157" s="131" t="str">
        <f t="shared" si="20"/>
        <v/>
      </c>
      <c r="G157" s="130" t="str">
        <f>IFERROR(G156-SIMULADOR!E157,"")</f>
        <v/>
      </c>
      <c r="H157" s="131" t="str">
        <f t="shared" si="24"/>
        <v/>
      </c>
      <c r="I157" s="129" t="str">
        <f t="shared" si="22"/>
        <v/>
      </c>
    </row>
    <row r="158" spans="2:9">
      <c r="B158" s="3" t="str">
        <f t="shared" si="23"/>
        <v/>
      </c>
      <c r="C158" s="77" t="str">
        <f t="shared" si="17"/>
        <v/>
      </c>
      <c r="D158" s="130" t="str">
        <f t="shared" si="18"/>
        <v/>
      </c>
      <c r="E158" s="131" t="str">
        <f t="shared" si="19"/>
        <v/>
      </c>
      <c r="F158" s="131" t="str">
        <f t="shared" si="20"/>
        <v/>
      </c>
      <c r="G158" s="130" t="str">
        <f>IFERROR(G157-SIMULADOR!E158,"")</f>
        <v/>
      </c>
      <c r="H158" s="131" t="str">
        <f t="shared" si="24"/>
        <v/>
      </c>
      <c r="I158" s="129" t="str">
        <f t="shared" si="22"/>
        <v/>
      </c>
    </row>
    <row r="159" spans="2:9">
      <c r="B159" s="3" t="str">
        <f t="shared" si="23"/>
        <v/>
      </c>
      <c r="C159" s="77" t="str">
        <f t="shared" si="17"/>
        <v/>
      </c>
      <c r="D159" s="130" t="str">
        <f t="shared" si="18"/>
        <v/>
      </c>
      <c r="E159" s="131" t="str">
        <f t="shared" si="19"/>
        <v/>
      </c>
      <c r="F159" s="131" t="str">
        <f t="shared" si="20"/>
        <v/>
      </c>
      <c r="G159" s="130" t="str">
        <f>IFERROR(G158-SIMULADOR!E159,"")</f>
        <v/>
      </c>
      <c r="H159" s="131" t="str">
        <f t="shared" si="24"/>
        <v/>
      </c>
      <c r="I159" s="129" t="str">
        <f t="shared" si="22"/>
        <v/>
      </c>
    </row>
    <row r="160" spans="2:9">
      <c r="B160" s="3" t="str">
        <f t="shared" si="23"/>
        <v/>
      </c>
      <c r="C160" s="77" t="str">
        <f t="shared" si="17"/>
        <v/>
      </c>
      <c r="D160" s="130" t="str">
        <f t="shared" si="18"/>
        <v/>
      </c>
      <c r="E160" s="131" t="str">
        <f t="shared" si="19"/>
        <v/>
      </c>
      <c r="F160" s="131" t="str">
        <f t="shared" si="20"/>
        <v/>
      </c>
      <c r="G160" s="130" t="str">
        <f>IFERROR(G159-SIMULADOR!E160,"")</f>
        <v/>
      </c>
      <c r="H160" s="131" t="str">
        <f t="shared" si="24"/>
        <v/>
      </c>
      <c r="I160" s="129" t="str">
        <f t="shared" si="22"/>
        <v/>
      </c>
    </row>
    <row r="161" spans="2:9">
      <c r="B161" s="3" t="str">
        <f t="shared" ref="B161:B192" si="25">+IF(D161="","",(B160+1))</f>
        <v/>
      </c>
      <c r="C161" s="77" t="str">
        <f t="shared" ref="C161:C211" si="26">IFERROR(IF(B161="","",+EOMONTH(C160,0))+$E$9,"")</f>
        <v/>
      </c>
      <c r="D161" s="130" t="str">
        <f t="shared" si="18"/>
        <v/>
      </c>
      <c r="E161" s="131" t="str">
        <f t="shared" ref="E161:E211" si="27">IFERROR(+D161-F161,"")</f>
        <v/>
      </c>
      <c r="F161" s="131" t="str">
        <f t="shared" si="20"/>
        <v/>
      </c>
      <c r="G161" s="130" t="str">
        <f>IFERROR(G160-SIMULADOR!E161,"")</f>
        <v/>
      </c>
      <c r="H161" s="131" t="str">
        <f t="shared" ref="H161:H192" si="28">+IF(G161="","",IFERROR(+$E$24,""))</f>
        <v/>
      </c>
      <c r="I161" s="129" t="str">
        <f t="shared" si="22"/>
        <v/>
      </c>
    </row>
    <row r="162" spans="2:9">
      <c r="B162" s="3" t="str">
        <f t="shared" si="25"/>
        <v/>
      </c>
      <c r="C162" s="77" t="str">
        <f t="shared" si="26"/>
        <v/>
      </c>
      <c r="D162" s="130" t="str">
        <f t="shared" ref="D162:D211" si="29">IFERROR(IF(G161&gt;1,+D161,""),"")</f>
        <v/>
      </c>
      <c r="E162" s="131" t="str">
        <f t="shared" si="27"/>
        <v/>
      </c>
      <c r="F162" s="131" t="str">
        <f t="shared" ref="F162:F211" si="30">IFERROR(G161*$E$20,"")</f>
        <v/>
      </c>
      <c r="G162" s="130" t="str">
        <f>IFERROR(G161-SIMULADOR!E162,"")</f>
        <v/>
      </c>
      <c r="H162" s="131" t="str">
        <f t="shared" si="28"/>
        <v/>
      </c>
      <c r="I162" s="129" t="str">
        <f t="shared" ref="I162:I211" si="31">IFERROR(H162+D162,"")</f>
        <v/>
      </c>
    </row>
    <row r="163" spans="2:9">
      <c r="B163" s="3" t="str">
        <f t="shared" si="25"/>
        <v/>
      </c>
      <c r="C163" s="77" t="str">
        <f t="shared" si="26"/>
        <v/>
      </c>
      <c r="D163" s="130" t="str">
        <f t="shared" si="29"/>
        <v/>
      </c>
      <c r="E163" s="131" t="str">
        <f t="shared" si="27"/>
        <v/>
      </c>
      <c r="F163" s="131" t="str">
        <f t="shared" si="30"/>
        <v/>
      </c>
      <c r="G163" s="130" t="str">
        <f>IFERROR(G162-SIMULADOR!E163,"")</f>
        <v/>
      </c>
      <c r="H163" s="131" t="str">
        <f t="shared" si="28"/>
        <v/>
      </c>
      <c r="I163" s="129" t="str">
        <f t="shared" si="31"/>
        <v/>
      </c>
    </row>
    <row r="164" spans="2:9">
      <c r="B164" s="3" t="str">
        <f t="shared" si="25"/>
        <v/>
      </c>
      <c r="C164" s="77" t="str">
        <f t="shared" si="26"/>
        <v/>
      </c>
      <c r="D164" s="130" t="str">
        <f t="shared" si="29"/>
        <v/>
      </c>
      <c r="E164" s="131" t="str">
        <f t="shared" si="27"/>
        <v/>
      </c>
      <c r="F164" s="131" t="str">
        <f t="shared" si="30"/>
        <v/>
      </c>
      <c r="G164" s="130" t="str">
        <f>IFERROR(G163-SIMULADOR!E164,"")</f>
        <v/>
      </c>
      <c r="H164" s="131" t="str">
        <f t="shared" si="28"/>
        <v/>
      </c>
      <c r="I164" s="129" t="str">
        <f t="shared" si="31"/>
        <v/>
      </c>
    </row>
    <row r="165" spans="2:9">
      <c r="B165" s="3" t="str">
        <f t="shared" si="25"/>
        <v/>
      </c>
      <c r="C165" s="77" t="str">
        <f t="shared" si="26"/>
        <v/>
      </c>
      <c r="D165" s="130" t="str">
        <f t="shared" si="29"/>
        <v/>
      </c>
      <c r="E165" s="131" t="str">
        <f t="shared" si="27"/>
        <v/>
      </c>
      <c r="F165" s="131" t="str">
        <f t="shared" si="30"/>
        <v/>
      </c>
      <c r="G165" s="130" t="str">
        <f>IFERROR(G164-SIMULADOR!E165,"")</f>
        <v/>
      </c>
      <c r="H165" s="131" t="str">
        <f t="shared" si="28"/>
        <v/>
      </c>
      <c r="I165" s="129" t="str">
        <f t="shared" si="31"/>
        <v/>
      </c>
    </row>
    <row r="166" spans="2:9">
      <c r="B166" s="3" t="str">
        <f t="shared" si="25"/>
        <v/>
      </c>
      <c r="C166" s="77" t="str">
        <f t="shared" si="26"/>
        <v/>
      </c>
      <c r="D166" s="130" t="str">
        <f t="shared" si="29"/>
        <v/>
      </c>
      <c r="E166" s="131" t="str">
        <f t="shared" si="27"/>
        <v/>
      </c>
      <c r="F166" s="131" t="str">
        <f t="shared" si="30"/>
        <v/>
      </c>
      <c r="G166" s="130" t="str">
        <f>IFERROR(G165-SIMULADOR!E166,"")</f>
        <v/>
      </c>
      <c r="H166" s="131" t="str">
        <f t="shared" si="28"/>
        <v/>
      </c>
      <c r="I166" s="129" t="str">
        <f t="shared" si="31"/>
        <v/>
      </c>
    </row>
    <row r="167" spans="2:9">
      <c r="B167" s="3" t="str">
        <f t="shared" si="25"/>
        <v/>
      </c>
      <c r="C167" s="77" t="str">
        <f t="shared" si="26"/>
        <v/>
      </c>
      <c r="D167" s="130" t="str">
        <f t="shared" si="29"/>
        <v/>
      </c>
      <c r="E167" s="131" t="str">
        <f t="shared" si="27"/>
        <v/>
      </c>
      <c r="F167" s="131" t="str">
        <f t="shared" si="30"/>
        <v/>
      </c>
      <c r="G167" s="130" t="str">
        <f>IFERROR(G166-SIMULADOR!E167,"")</f>
        <v/>
      </c>
      <c r="H167" s="131" t="str">
        <f t="shared" si="28"/>
        <v/>
      </c>
      <c r="I167" s="129" t="str">
        <f t="shared" si="31"/>
        <v/>
      </c>
    </row>
    <row r="168" spans="2:9">
      <c r="B168" s="3" t="str">
        <f t="shared" si="25"/>
        <v/>
      </c>
      <c r="C168" s="77" t="str">
        <f t="shared" si="26"/>
        <v/>
      </c>
      <c r="D168" s="130" t="str">
        <f t="shared" si="29"/>
        <v/>
      </c>
      <c r="E168" s="131" t="str">
        <f t="shared" si="27"/>
        <v/>
      </c>
      <c r="F168" s="131" t="str">
        <f t="shared" si="30"/>
        <v/>
      </c>
      <c r="G168" s="130" t="str">
        <f>IFERROR(G167-SIMULADOR!E168,"")</f>
        <v/>
      </c>
      <c r="H168" s="131" t="str">
        <f t="shared" si="28"/>
        <v/>
      </c>
      <c r="I168" s="129" t="str">
        <f t="shared" si="31"/>
        <v/>
      </c>
    </row>
    <row r="169" spans="2:9">
      <c r="B169" s="3" t="str">
        <f t="shared" si="25"/>
        <v/>
      </c>
      <c r="C169" s="77" t="str">
        <f t="shared" si="26"/>
        <v/>
      </c>
      <c r="D169" s="130" t="str">
        <f t="shared" si="29"/>
        <v/>
      </c>
      <c r="E169" s="131" t="str">
        <f t="shared" si="27"/>
        <v/>
      </c>
      <c r="F169" s="131" t="str">
        <f t="shared" si="30"/>
        <v/>
      </c>
      <c r="G169" s="130" t="str">
        <f>IFERROR(G168-SIMULADOR!E169,"")</f>
        <v/>
      </c>
      <c r="H169" s="131" t="str">
        <f t="shared" si="28"/>
        <v/>
      </c>
      <c r="I169" s="129" t="str">
        <f t="shared" si="31"/>
        <v/>
      </c>
    </row>
    <row r="170" spans="2:9">
      <c r="B170" s="3" t="str">
        <f t="shared" si="25"/>
        <v/>
      </c>
      <c r="C170" s="77" t="str">
        <f t="shared" si="26"/>
        <v/>
      </c>
      <c r="D170" s="130" t="str">
        <f t="shared" si="29"/>
        <v/>
      </c>
      <c r="E170" s="131" t="str">
        <f t="shared" si="27"/>
        <v/>
      </c>
      <c r="F170" s="131" t="str">
        <f t="shared" si="30"/>
        <v/>
      </c>
      <c r="G170" s="130" t="str">
        <f>IFERROR(G169-SIMULADOR!E170,"")</f>
        <v/>
      </c>
      <c r="H170" s="131" t="str">
        <f t="shared" si="28"/>
        <v/>
      </c>
      <c r="I170" s="129" t="str">
        <f t="shared" si="31"/>
        <v/>
      </c>
    </row>
    <row r="171" spans="2:9">
      <c r="B171" s="3" t="str">
        <f t="shared" si="25"/>
        <v/>
      </c>
      <c r="C171" s="77" t="str">
        <f t="shared" si="26"/>
        <v/>
      </c>
      <c r="D171" s="130" t="str">
        <f t="shared" si="29"/>
        <v/>
      </c>
      <c r="E171" s="131" t="str">
        <f t="shared" si="27"/>
        <v/>
      </c>
      <c r="F171" s="131" t="str">
        <f t="shared" si="30"/>
        <v/>
      </c>
      <c r="G171" s="130" t="str">
        <f>IFERROR(G170-SIMULADOR!E171,"")</f>
        <v/>
      </c>
      <c r="H171" s="131" t="str">
        <f t="shared" si="28"/>
        <v/>
      </c>
      <c r="I171" s="129" t="str">
        <f t="shared" si="31"/>
        <v/>
      </c>
    </row>
    <row r="172" spans="2:9">
      <c r="B172" s="3" t="str">
        <f t="shared" si="25"/>
        <v/>
      </c>
      <c r="C172" s="77" t="str">
        <f t="shared" si="26"/>
        <v/>
      </c>
      <c r="D172" s="130" t="str">
        <f t="shared" si="29"/>
        <v/>
      </c>
      <c r="E172" s="131" t="str">
        <f t="shared" si="27"/>
        <v/>
      </c>
      <c r="F172" s="131" t="str">
        <f t="shared" si="30"/>
        <v/>
      </c>
      <c r="G172" s="130" t="str">
        <f>IFERROR(G171-SIMULADOR!E172,"")</f>
        <v/>
      </c>
      <c r="H172" s="131" t="str">
        <f t="shared" si="28"/>
        <v/>
      </c>
      <c r="I172" s="129" t="str">
        <f t="shared" si="31"/>
        <v/>
      </c>
    </row>
    <row r="173" spans="2:9">
      <c r="B173" s="3" t="str">
        <f t="shared" si="25"/>
        <v/>
      </c>
      <c r="C173" s="77" t="str">
        <f t="shared" si="26"/>
        <v/>
      </c>
      <c r="D173" s="130" t="str">
        <f t="shared" si="29"/>
        <v/>
      </c>
      <c r="E173" s="131" t="str">
        <f t="shared" si="27"/>
        <v/>
      </c>
      <c r="F173" s="131" t="str">
        <f t="shared" si="30"/>
        <v/>
      </c>
      <c r="G173" s="130" t="str">
        <f>IFERROR(G172-SIMULADOR!E173,"")</f>
        <v/>
      </c>
      <c r="H173" s="131" t="str">
        <f t="shared" si="28"/>
        <v/>
      </c>
      <c r="I173" s="129" t="str">
        <f t="shared" si="31"/>
        <v/>
      </c>
    </row>
    <row r="174" spans="2:9">
      <c r="B174" s="3" t="str">
        <f t="shared" si="25"/>
        <v/>
      </c>
      <c r="C174" s="77" t="str">
        <f t="shared" si="26"/>
        <v/>
      </c>
      <c r="D174" s="130" t="str">
        <f t="shared" si="29"/>
        <v/>
      </c>
      <c r="E174" s="131" t="str">
        <f t="shared" si="27"/>
        <v/>
      </c>
      <c r="F174" s="131" t="str">
        <f t="shared" si="30"/>
        <v/>
      </c>
      <c r="G174" s="130" t="str">
        <f>IFERROR(G173-SIMULADOR!E174,"")</f>
        <v/>
      </c>
      <c r="H174" s="131" t="str">
        <f t="shared" si="28"/>
        <v/>
      </c>
      <c r="I174" s="129" t="str">
        <f t="shared" si="31"/>
        <v/>
      </c>
    </row>
    <row r="175" spans="2:9">
      <c r="B175" s="3" t="str">
        <f t="shared" si="25"/>
        <v/>
      </c>
      <c r="C175" s="77" t="str">
        <f t="shared" si="26"/>
        <v/>
      </c>
      <c r="D175" s="130" t="str">
        <f t="shared" si="29"/>
        <v/>
      </c>
      <c r="E175" s="131" t="str">
        <f t="shared" si="27"/>
        <v/>
      </c>
      <c r="F175" s="131" t="str">
        <f t="shared" si="30"/>
        <v/>
      </c>
      <c r="G175" s="130" t="str">
        <f>IFERROR(G174-SIMULADOR!E175,"")</f>
        <v/>
      </c>
      <c r="H175" s="131" t="str">
        <f t="shared" si="28"/>
        <v/>
      </c>
      <c r="I175" s="129" t="str">
        <f t="shared" si="31"/>
        <v/>
      </c>
    </row>
    <row r="176" spans="2:9">
      <c r="B176" s="3" t="str">
        <f t="shared" si="25"/>
        <v/>
      </c>
      <c r="C176" s="77" t="str">
        <f t="shared" si="26"/>
        <v/>
      </c>
      <c r="D176" s="130" t="str">
        <f t="shared" si="29"/>
        <v/>
      </c>
      <c r="E176" s="131" t="str">
        <f t="shared" si="27"/>
        <v/>
      </c>
      <c r="F176" s="131" t="str">
        <f t="shared" si="30"/>
        <v/>
      </c>
      <c r="G176" s="130" t="str">
        <f>IFERROR(G175-SIMULADOR!E176,"")</f>
        <v/>
      </c>
      <c r="H176" s="131" t="str">
        <f t="shared" si="28"/>
        <v/>
      </c>
      <c r="I176" s="129" t="str">
        <f t="shared" si="31"/>
        <v/>
      </c>
    </row>
    <row r="177" spans="2:9">
      <c r="B177" s="3" t="str">
        <f t="shared" si="25"/>
        <v/>
      </c>
      <c r="C177" s="77" t="str">
        <f t="shared" si="26"/>
        <v/>
      </c>
      <c r="D177" s="130" t="str">
        <f t="shared" si="29"/>
        <v/>
      </c>
      <c r="E177" s="131" t="str">
        <f t="shared" si="27"/>
        <v/>
      </c>
      <c r="F177" s="131" t="str">
        <f t="shared" si="30"/>
        <v/>
      </c>
      <c r="G177" s="130" t="str">
        <f>IFERROR(G176-SIMULADOR!E177,"")</f>
        <v/>
      </c>
      <c r="H177" s="131" t="str">
        <f t="shared" si="28"/>
        <v/>
      </c>
      <c r="I177" s="129" t="str">
        <f t="shared" si="31"/>
        <v/>
      </c>
    </row>
    <row r="178" spans="2:9">
      <c r="B178" s="3" t="str">
        <f t="shared" si="25"/>
        <v/>
      </c>
      <c r="C178" s="77" t="str">
        <f t="shared" si="26"/>
        <v/>
      </c>
      <c r="D178" s="130" t="str">
        <f t="shared" si="29"/>
        <v/>
      </c>
      <c r="E178" s="131" t="str">
        <f t="shared" si="27"/>
        <v/>
      </c>
      <c r="F178" s="131" t="str">
        <f t="shared" si="30"/>
        <v/>
      </c>
      <c r="G178" s="130" t="str">
        <f>IFERROR(G177-SIMULADOR!E178,"")</f>
        <v/>
      </c>
      <c r="H178" s="131" t="str">
        <f t="shared" si="28"/>
        <v/>
      </c>
      <c r="I178" s="129" t="str">
        <f t="shared" si="31"/>
        <v/>
      </c>
    </row>
    <row r="179" spans="2:9">
      <c r="B179" s="3" t="str">
        <f t="shared" si="25"/>
        <v/>
      </c>
      <c r="C179" s="77" t="str">
        <f t="shared" si="26"/>
        <v/>
      </c>
      <c r="D179" s="130" t="str">
        <f t="shared" si="29"/>
        <v/>
      </c>
      <c r="E179" s="131" t="str">
        <f t="shared" si="27"/>
        <v/>
      </c>
      <c r="F179" s="131" t="str">
        <f t="shared" si="30"/>
        <v/>
      </c>
      <c r="G179" s="130" t="str">
        <f>IFERROR(G178-SIMULADOR!E179,"")</f>
        <v/>
      </c>
      <c r="H179" s="131" t="str">
        <f t="shared" si="28"/>
        <v/>
      </c>
      <c r="I179" s="129" t="str">
        <f t="shared" si="31"/>
        <v/>
      </c>
    </row>
    <row r="180" spans="2:9">
      <c r="B180" s="3" t="str">
        <f t="shared" si="25"/>
        <v/>
      </c>
      <c r="C180" s="77" t="str">
        <f t="shared" si="26"/>
        <v/>
      </c>
      <c r="D180" s="130" t="str">
        <f t="shared" si="29"/>
        <v/>
      </c>
      <c r="E180" s="131" t="str">
        <f t="shared" si="27"/>
        <v/>
      </c>
      <c r="F180" s="131" t="str">
        <f t="shared" si="30"/>
        <v/>
      </c>
      <c r="G180" s="130" t="str">
        <f>IFERROR(G179-SIMULADOR!E180,"")</f>
        <v/>
      </c>
      <c r="H180" s="131" t="str">
        <f t="shared" si="28"/>
        <v/>
      </c>
      <c r="I180" s="129" t="str">
        <f t="shared" si="31"/>
        <v/>
      </c>
    </row>
    <row r="181" spans="2:9">
      <c r="B181" s="3" t="str">
        <f t="shared" si="25"/>
        <v/>
      </c>
      <c r="C181" s="77" t="str">
        <f t="shared" si="26"/>
        <v/>
      </c>
      <c r="D181" s="130" t="str">
        <f t="shared" si="29"/>
        <v/>
      </c>
      <c r="E181" s="131" t="str">
        <f t="shared" si="27"/>
        <v/>
      </c>
      <c r="F181" s="131" t="str">
        <f t="shared" si="30"/>
        <v/>
      </c>
      <c r="G181" s="130" t="str">
        <f>IFERROR(G180-SIMULADOR!E181,"")</f>
        <v/>
      </c>
      <c r="H181" s="131" t="str">
        <f t="shared" si="28"/>
        <v/>
      </c>
      <c r="I181" s="129" t="str">
        <f t="shared" si="31"/>
        <v/>
      </c>
    </row>
    <row r="182" spans="2:9">
      <c r="B182" s="3" t="str">
        <f t="shared" si="25"/>
        <v/>
      </c>
      <c r="C182" s="77" t="str">
        <f t="shared" si="26"/>
        <v/>
      </c>
      <c r="D182" s="130" t="str">
        <f t="shared" si="29"/>
        <v/>
      </c>
      <c r="E182" s="131" t="str">
        <f t="shared" si="27"/>
        <v/>
      </c>
      <c r="F182" s="131" t="str">
        <f t="shared" si="30"/>
        <v/>
      </c>
      <c r="G182" s="130" t="str">
        <f>IFERROR(G181-SIMULADOR!E182,"")</f>
        <v/>
      </c>
      <c r="H182" s="131" t="str">
        <f t="shared" si="28"/>
        <v/>
      </c>
      <c r="I182" s="129" t="str">
        <f t="shared" si="31"/>
        <v/>
      </c>
    </row>
    <row r="183" spans="2:9">
      <c r="B183" s="3" t="str">
        <f t="shared" si="25"/>
        <v/>
      </c>
      <c r="C183" s="77" t="str">
        <f t="shared" si="26"/>
        <v/>
      </c>
      <c r="D183" s="130" t="str">
        <f t="shared" si="29"/>
        <v/>
      </c>
      <c r="E183" s="131" t="str">
        <f t="shared" si="27"/>
        <v/>
      </c>
      <c r="F183" s="131" t="str">
        <f t="shared" si="30"/>
        <v/>
      </c>
      <c r="G183" s="130" t="str">
        <f>IFERROR(G182-SIMULADOR!E183,"")</f>
        <v/>
      </c>
      <c r="H183" s="131" t="str">
        <f t="shared" si="28"/>
        <v/>
      </c>
      <c r="I183" s="129" t="str">
        <f t="shared" si="31"/>
        <v/>
      </c>
    </row>
    <row r="184" spans="2:9">
      <c r="B184" s="3" t="str">
        <f t="shared" si="25"/>
        <v/>
      </c>
      <c r="C184" s="77" t="str">
        <f t="shared" si="26"/>
        <v/>
      </c>
      <c r="D184" s="130" t="str">
        <f t="shared" si="29"/>
        <v/>
      </c>
      <c r="E184" s="131" t="str">
        <f t="shared" si="27"/>
        <v/>
      </c>
      <c r="F184" s="131" t="str">
        <f t="shared" si="30"/>
        <v/>
      </c>
      <c r="G184" s="130" t="str">
        <f>IFERROR(G183-SIMULADOR!E184,"")</f>
        <v/>
      </c>
      <c r="H184" s="131" t="str">
        <f t="shared" si="28"/>
        <v/>
      </c>
      <c r="I184" s="129" t="str">
        <f t="shared" si="31"/>
        <v/>
      </c>
    </row>
    <row r="185" spans="2:9">
      <c r="B185" s="3" t="str">
        <f t="shared" si="25"/>
        <v/>
      </c>
      <c r="C185" s="77" t="str">
        <f t="shared" si="26"/>
        <v/>
      </c>
      <c r="D185" s="130" t="str">
        <f t="shared" si="29"/>
        <v/>
      </c>
      <c r="E185" s="131" t="str">
        <f t="shared" si="27"/>
        <v/>
      </c>
      <c r="F185" s="131" t="str">
        <f t="shared" si="30"/>
        <v/>
      </c>
      <c r="G185" s="130" t="str">
        <f>IFERROR(G184-SIMULADOR!E185,"")</f>
        <v/>
      </c>
      <c r="H185" s="131" t="str">
        <f t="shared" si="28"/>
        <v/>
      </c>
      <c r="I185" s="129" t="str">
        <f t="shared" si="31"/>
        <v/>
      </c>
    </row>
    <row r="186" spans="2:9">
      <c r="B186" s="3" t="str">
        <f t="shared" si="25"/>
        <v/>
      </c>
      <c r="C186" s="77" t="str">
        <f t="shared" si="26"/>
        <v/>
      </c>
      <c r="D186" s="130" t="str">
        <f t="shared" si="29"/>
        <v/>
      </c>
      <c r="E186" s="131" t="str">
        <f t="shared" si="27"/>
        <v/>
      </c>
      <c r="F186" s="131" t="str">
        <f t="shared" si="30"/>
        <v/>
      </c>
      <c r="G186" s="130" t="str">
        <f>IFERROR(G185-SIMULADOR!E186,"")</f>
        <v/>
      </c>
      <c r="H186" s="131" t="str">
        <f t="shared" si="28"/>
        <v/>
      </c>
      <c r="I186" s="129" t="str">
        <f t="shared" si="31"/>
        <v/>
      </c>
    </row>
    <row r="187" spans="2:9">
      <c r="B187" s="3" t="str">
        <f t="shared" si="25"/>
        <v/>
      </c>
      <c r="C187" s="77" t="str">
        <f t="shared" si="26"/>
        <v/>
      </c>
      <c r="D187" s="130" t="str">
        <f t="shared" si="29"/>
        <v/>
      </c>
      <c r="E187" s="131" t="str">
        <f t="shared" si="27"/>
        <v/>
      </c>
      <c r="F187" s="131" t="str">
        <f t="shared" si="30"/>
        <v/>
      </c>
      <c r="G187" s="130" t="str">
        <f>IFERROR(G186-SIMULADOR!E187,"")</f>
        <v/>
      </c>
      <c r="H187" s="131" t="str">
        <f t="shared" si="28"/>
        <v/>
      </c>
      <c r="I187" s="129" t="str">
        <f t="shared" si="31"/>
        <v/>
      </c>
    </row>
    <row r="188" spans="2:9">
      <c r="B188" s="3" t="str">
        <f t="shared" si="25"/>
        <v/>
      </c>
      <c r="C188" s="77" t="str">
        <f t="shared" si="26"/>
        <v/>
      </c>
      <c r="D188" s="130" t="str">
        <f t="shared" si="29"/>
        <v/>
      </c>
      <c r="E188" s="131" t="str">
        <f t="shared" si="27"/>
        <v/>
      </c>
      <c r="F188" s="131" t="str">
        <f t="shared" si="30"/>
        <v/>
      </c>
      <c r="G188" s="130" t="str">
        <f>IFERROR(G187-SIMULADOR!E188,"")</f>
        <v/>
      </c>
      <c r="H188" s="131" t="str">
        <f t="shared" si="28"/>
        <v/>
      </c>
      <c r="I188" s="129" t="str">
        <f t="shared" si="31"/>
        <v/>
      </c>
    </row>
    <row r="189" spans="2:9">
      <c r="B189" s="3" t="str">
        <f t="shared" si="25"/>
        <v/>
      </c>
      <c r="C189" s="77" t="str">
        <f t="shared" si="26"/>
        <v/>
      </c>
      <c r="D189" s="130" t="str">
        <f t="shared" si="29"/>
        <v/>
      </c>
      <c r="E189" s="131" t="str">
        <f t="shared" si="27"/>
        <v/>
      </c>
      <c r="F189" s="131" t="str">
        <f t="shared" si="30"/>
        <v/>
      </c>
      <c r="G189" s="130" t="str">
        <f>IFERROR(G188-SIMULADOR!E189,"")</f>
        <v/>
      </c>
      <c r="H189" s="131" t="str">
        <f t="shared" si="28"/>
        <v/>
      </c>
      <c r="I189" s="129" t="str">
        <f t="shared" si="31"/>
        <v/>
      </c>
    </row>
    <row r="190" spans="2:9">
      <c r="B190" s="3" t="str">
        <f t="shared" si="25"/>
        <v/>
      </c>
      <c r="C190" s="77" t="str">
        <f t="shared" si="26"/>
        <v/>
      </c>
      <c r="D190" s="130" t="str">
        <f t="shared" si="29"/>
        <v/>
      </c>
      <c r="E190" s="131" t="str">
        <f t="shared" si="27"/>
        <v/>
      </c>
      <c r="F190" s="131" t="str">
        <f t="shared" si="30"/>
        <v/>
      </c>
      <c r="G190" s="130" t="str">
        <f>IFERROR(G189-SIMULADOR!E190,"")</f>
        <v/>
      </c>
      <c r="H190" s="131" t="str">
        <f t="shared" si="28"/>
        <v/>
      </c>
      <c r="I190" s="129" t="str">
        <f t="shared" si="31"/>
        <v/>
      </c>
    </row>
    <row r="191" spans="2:9">
      <c r="B191" s="3" t="str">
        <f t="shared" si="25"/>
        <v/>
      </c>
      <c r="C191" s="77" t="str">
        <f t="shared" si="26"/>
        <v/>
      </c>
      <c r="D191" s="130" t="str">
        <f t="shared" si="29"/>
        <v/>
      </c>
      <c r="E191" s="131" t="str">
        <f t="shared" si="27"/>
        <v/>
      </c>
      <c r="F191" s="131" t="str">
        <f t="shared" si="30"/>
        <v/>
      </c>
      <c r="G191" s="130" t="str">
        <f>IFERROR(G190-SIMULADOR!E191,"")</f>
        <v/>
      </c>
      <c r="H191" s="131" t="str">
        <f t="shared" si="28"/>
        <v/>
      </c>
      <c r="I191" s="129" t="str">
        <f t="shared" si="31"/>
        <v/>
      </c>
    </row>
    <row r="192" spans="2:9">
      <c r="B192" s="3" t="str">
        <f t="shared" si="25"/>
        <v/>
      </c>
      <c r="C192" s="77" t="str">
        <f t="shared" si="26"/>
        <v/>
      </c>
      <c r="D192" s="130" t="str">
        <f t="shared" si="29"/>
        <v/>
      </c>
      <c r="E192" s="131" t="str">
        <f t="shared" si="27"/>
        <v/>
      </c>
      <c r="F192" s="131" t="str">
        <f t="shared" si="30"/>
        <v/>
      </c>
      <c r="G192" s="130" t="str">
        <f>IFERROR(G191-SIMULADOR!E192,"")</f>
        <v/>
      </c>
      <c r="H192" s="131" t="str">
        <f t="shared" si="28"/>
        <v/>
      </c>
      <c r="I192" s="129" t="str">
        <f t="shared" si="31"/>
        <v/>
      </c>
    </row>
    <row r="193" spans="2:9">
      <c r="B193" s="3" t="str">
        <f t="shared" ref="B193:B211" si="32">+IF(D193="","",(B192+1))</f>
        <v/>
      </c>
      <c r="C193" s="77" t="str">
        <f t="shared" si="26"/>
        <v/>
      </c>
      <c r="D193" s="130" t="str">
        <f t="shared" si="29"/>
        <v/>
      </c>
      <c r="E193" s="131" t="str">
        <f t="shared" si="27"/>
        <v/>
      </c>
      <c r="F193" s="131" t="str">
        <f t="shared" si="30"/>
        <v/>
      </c>
      <c r="G193" s="130" t="str">
        <f>IFERROR(G192-SIMULADOR!E193,"")</f>
        <v/>
      </c>
      <c r="H193" s="131" t="str">
        <f t="shared" ref="H193:H211" si="33">+IF(G193="","",IFERROR(+$E$24,""))</f>
        <v/>
      </c>
      <c r="I193" s="129" t="str">
        <f t="shared" si="31"/>
        <v/>
      </c>
    </row>
    <row r="194" spans="2:9">
      <c r="B194" s="3" t="str">
        <f t="shared" si="32"/>
        <v/>
      </c>
      <c r="C194" s="77" t="str">
        <f t="shared" si="26"/>
        <v/>
      </c>
      <c r="D194" s="130" t="str">
        <f t="shared" si="29"/>
        <v/>
      </c>
      <c r="E194" s="131" t="str">
        <f t="shared" si="27"/>
        <v/>
      </c>
      <c r="F194" s="131" t="str">
        <f t="shared" si="30"/>
        <v/>
      </c>
      <c r="G194" s="130" t="str">
        <f>IFERROR(G193-SIMULADOR!E194,"")</f>
        <v/>
      </c>
      <c r="H194" s="131" t="str">
        <f t="shared" si="33"/>
        <v/>
      </c>
      <c r="I194" s="129" t="str">
        <f t="shared" si="31"/>
        <v/>
      </c>
    </row>
    <row r="195" spans="2:9">
      <c r="B195" s="3" t="str">
        <f t="shared" si="32"/>
        <v/>
      </c>
      <c r="C195" s="77" t="str">
        <f t="shared" si="26"/>
        <v/>
      </c>
      <c r="D195" s="130" t="str">
        <f t="shared" si="29"/>
        <v/>
      </c>
      <c r="E195" s="131" t="str">
        <f t="shared" si="27"/>
        <v/>
      </c>
      <c r="F195" s="131" t="str">
        <f t="shared" si="30"/>
        <v/>
      </c>
      <c r="G195" s="130" t="str">
        <f>IFERROR(G194-SIMULADOR!E195,"")</f>
        <v/>
      </c>
      <c r="H195" s="131" t="str">
        <f t="shared" si="33"/>
        <v/>
      </c>
      <c r="I195" s="129" t="str">
        <f t="shared" si="31"/>
        <v/>
      </c>
    </row>
    <row r="196" spans="2:9">
      <c r="B196" s="3" t="str">
        <f t="shared" si="32"/>
        <v/>
      </c>
      <c r="C196" s="77" t="str">
        <f t="shared" si="26"/>
        <v/>
      </c>
      <c r="D196" s="130" t="str">
        <f t="shared" si="29"/>
        <v/>
      </c>
      <c r="E196" s="131" t="str">
        <f t="shared" si="27"/>
        <v/>
      </c>
      <c r="F196" s="131" t="str">
        <f t="shared" si="30"/>
        <v/>
      </c>
      <c r="G196" s="130" t="str">
        <f>IFERROR(G195-SIMULADOR!E196,"")</f>
        <v/>
      </c>
      <c r="H196" s="131" t="str">
        <f t="shared" si="33"/>
        <v/>
      </c>
      <c r="I196" s="129" t="str">
        <f t="shared" si="31"/>
        <v/>
      </c>
    </row>
    <row r="197" spans="2:9">
      <c r="B197" s="3" t="str">
        <f t="shared" si="32"/>
        <v/>
      </c>
      <c r="C197" s="77" t="str">
        <f t="shared" si="26"/>
        <v/>
      </c>
      <c r="D197" s="130" t="str">
        <f t="shared" si="29"/>
        <v/>
      </c>
      <c r="E197" s="131" t="str">
        <f t="shared" si="27"/>
        <v/>
      </c>
      <c r="F197" s="131" t="str">
        <f t="shared" si="30"/>
        <v/>
      </c>
      <c r="G197" s="130" t="str">
        <f>IFERROR(G196-SIMULADOR!E197,"")</f>
        <v/>
      </c>
      <c r="H197" s="131" t="str">
        <f t="shared" si="33"/>
        <v/>
      </c>
      <c r="I197" s="129" t="str">
        <f t="shared" si="31"/>
        <v/>
      </c>
    </row>
    <row r="198" spans="2:9">
      <c r="B198" s="3" t="str">
        <f t="shared" si="32"/>
        <v/>
      </c>
      <c r="C198" s="77" t="str">
        <f t="shared" si="26"/>
        <v/>
      </c>
      <c r="D198" s="130" t="str">
        <f t="shared" si="29"/>
        <v/>
      </c>
      <c r="E198" s="131" t="str">
        <f t="shared" si="27"/>
        <v/>
      </c>
      <c r="F198" s="131" t="str">
        <f t="shared" si="30"/>
        <v/>
      </c>
      <c r="G198" s="130" t="str">
        <f>IFERROR(G197-SIMULADOR!E198,"")</f>
        <v/>
      </c>
      <c r="H198" s="131" t="str">
        <f t="shared" si="33"/>
        <v/>
      </c>
      <c r="I198" s="129" t="str">
        <f t="shared" si="31"/>
        <v/>
      </c>
    </row>
    <row r="199" spans="2:9">
      <c r="B199" s="3" t="str">
        <f t="shared" si="32"/>
        <v/>
      </c>
      <c r="C199" s="77" t="str">
        <f t="shared" si="26"/>
        <v/>
      </c>
      <c r="D199" s="130" t="str">
        <f t="shared" si="29"/>
        <v/>
      </c>
      <c r="E199" s="131" t="str">
        <f t="shared" si="27"/>
        <v/>
      </c>
      <c r="F199" s="131" t="str">
        <f t="shared" si="30"/>
        <v/>
      </c>
      <c r="G199" s="130" t="str">
        <f>IFERROR(G198-SIMULADOR!E199,"")</f>
        <v/>
      </c>
      <c r="H199" s="131" t="str">
        <f t="shared" si="33"/>
        <v/>
      </c>
      <c r="I199" s="129" t="str">
        <f t="shared" si="31"/>
        <v/>
      </c>
    </row>
    <row r="200" spans="2:9">
      <c r="B200" s="3" t="str">
        <f t="shared" si="32"/>
        <v/>
      </c>
      <c r="C200" s="77" t="str">
        <f t="shared" si="26"/>
        <v/>
      </c>
      <c r="D200" s="130" t="str">
        <f t="shared" si="29"/>
        <v/>
      </c>
      <c r="E200" s="131" t="str">
        <f t="shared" si="27"/>
        <v/>
      </c>
      <c r="F200" s="131" t="str">
        <f t="shared" si="30"/>
        <v/>
      </c>
      <c r="G200" s="130" t="str">
        <f>IFERROR(G199-SIMULADOR!E200,"")</f>
        <v/>
      </c>
      <c r="H200" s="131" t="str">
        <f t="shared" si="33"/>
        <v/>
      </c>
      <c r="I200" s="129" t="str">
        <f t="shared" si="31"/>
        <v/>
      </c>
    </row>
    <row r="201" spans="2:9">
      <c r="B201" s="3" t="str">
        <f t="shared" si="32"/>
        <v/>
      </c>
      <c r="C201" s="77" t="str">
        <f t="shared" si="26"/>
        <v/>
      </c>
      <c r="D201" s="130" t="str">
        <f t="shared" si="29"/>
        <v/>
      </c>
      <c r="E201" s="131" t="str">
        <f t="shared" si="27"/>
        <v/>
      </c>
      <c r="F201" s="131" t="str">
        <f t="shared" si="30"/>
        <v/>
      </c>
      <c r="G201" s="130" t="str">
        <f>IFERROR(G200-SIMULADOR!E201,"")</f>
        <v/>
      </c>
      <c r="H201" s="131" t="str">
        <f t="shared" si="33"/>
        <v/>
      </c>
      <c r="I201" s="129" t="str">
        <f t="shared" si="31"/>
        <v/>
      </c>
    </row>
    <row r="202" spans="2:9">
      <c r="B202" s="3" t="str">
        <f t="shared" si="32"/>
        <v/>
      </c>
      <c r="C202" s="77" t="str">
        <f t="shared" si="26"/>
        <v/>
      </c>
      <c r="D202" s="130" t="str">
        <f t="shared" si="29"/>
        <v/>
      </c>
      <c r="E202" s="131" t="str">
        <f t="shared" si="27"/>
        <v/>
      </c>
      <c r="F202" s="131" t="str">
        <f t="shared" si="30"/>
        <v/>
      </c>
      <c r="G202" s="130" t="str">
        <f>IFERROR(G201-SIMULADOR!E202,"")</f>
        <v/>
      </c>
      <c r="H202" s="131" t="str">
        <f t="shared" si="33"/>
        <v/>
      </c>
      <c r="I202" s="129" t="str">
        <f t="shared" si="31"/>
        <v/>
      </c>
    </row>
    <row r="203" spans="2:9">
      <c r="B203" s="3" t="str">
        <f t="shared" si="32"/>
        <v/>
      </c>
      <c r="C203" s="77" t="str">
        <f t="shared" si="26"/>
        <v/>
      </c>
      <c r="D203" s="130" t="str">
        <f t="shared" si="29"/>
        <v/>
      </c>
      <c r="E203" s="131" t="str">
        <f t="shared" si="27"/>
        <v/>
      </c>
      <c r="F203" s="131" t="str">
        <f t="shared" si="30"/>
        <v/>
      </c>
      <c r="G203" s="130" t="str">
        <f>IFERROR(G202-SIMULADOR!E203,"")</f>
        <v/>
      </c>
      <c r="H203" s="131" t="str">
        <f t="shared" si="33"/>
        <v/>
      </c>
      <c r="I203" s="129" t="str">
        <f t="shared" si="31"/>
        <v/>
      </c>
    </row>
    <row r="204" spans="2:9">
      <c r="B204" s="3" t="str">
        <f t="shared" si="32"/>
        <v/>
      </c>
      <c r="C204" s="77" t="str">
        <f t="shared" si="26"/>
        <v/>
      </c>
      <c r="D204" s="130" t="str">
        <f t="shared" si="29"/>
        <v/>
      </c>
      <c r="E204" s="131" t="str">
        <f t="shared" si="27"/>
        <v/>
      </c>
      <c r="F204" s="131" t="str">
        <f t="shared" si="30"/>
        <v/>
      </c>
      <c r="G204" s="130" t="str">
        <f>IFERROR(G203-SIMULADOR!E204,"")</f>
        <v/>
      </c>
      <c r="H204" s="131" t="str">
        <f t="shared" si="33"/>
        <v/>
      </c>
      <c r="I204" s="129" t="str">
        <f t="shared" si="31"/>
        <v/>
      </c>
    </row>
    <row r="205" spans="2:9">
      <c r="B205" s="3" t="str">
        <f t="shared" si="32"/>
        <v/>
      </c>
      <c r="C205" s="77" t="str">
        <f t="shared" si="26"/>
        <v/>
      </c>
      <c r="D205" s="130" t="str">
        <f t="shared" si="29"/>
        <v/>
      </c>
      <c r="E205" s="131" t="str">
        <f t="shared" si="27"/>
        <v/>
      </c>
      <c r="F205" s="131" t="str">
        <f t="shared" si="30"/>
        <v/>
      </c>
      <c r="G205" s="130" t="str">
        <f>IFERROR(G204-SIMULADOR!E205,"")</f>
        <v/>
      </c>
      <c r="H205" s="131" t="str">
        <f t="shared" si="33"/>
        <v/>
      </c>
      <c r="I205" s="129" t="str">
        <f t="shared" si="31"/>
        <v/>
      </c>
    </row>
    <row r="206" spans="2:9">
      <c r="B206" s="3" t="str">
        <f t="shared" si="32"/>
        <v/>
      </c>
      <c r="C206" s="77" t="str">
        <f t="shared" si="26"/>
        <v/>
      </c>
      <c r="D206" s="130" t="str">
        <f t="shared" si="29"/>
        <v/>
      </c>
      <c r="E206" s="131" t="str">
        <f t="shared" si="27"/>
        <v/>
      </c>
      <c r="F206" s="131" t="str">
        <f t="shared" si="30"/>
        <v/>
      </c>
      <c r="G206" s="130" t="str">
        <f>IFERROR(G205-SIMULADOR!E206,"")</f>
        <v/>
      </c>
      <c r="H206" s="131" t="str">
        <f t="shared" si="33"/>
        <v/>
      </c>
      <c r="I206" s="129" t="str">
        <f t="shared" si="31"/>
        <v/>
      </c>
    </row>
    <row r="207" spans="2:9">
      <c r="B207" s="3" t="str">
        <f t="shared" si="32"/>
        <v/>
      </c>
      <c r="C207" s="77" t="str">
        <f t="shared" si="26"/>
        <v/>
      </c>
      <c r="D207" s="130" t="str">
        <f t="shared" si="29"/>
        <v/>
      </c>
      <c r="E207" s="131" t="str">
        <f t="shared" si="27"/>
        <v/>
      </c>
      <c r="F207" s="131" t="str">
        <f t="shared" si="30"/>
        <v/>
      </c>
      <c r="G207" s="130" t="str">
        <f>IFERROR(G206-SIMULADOR!E207,"")</f>
        <v/>
      </c>
      <c r="H207" s="131" t="str">
        <f t="shared" si="33"/>
        <v/>
      </c>
      <c r="I207" s="129" t="str">
        <f t="shared" si="31"/>
        <v/>
      </c>
    </row>
    <row r="208" spans="2:9">
      <c r="B208" s="3" t="str">
        <f t="shared" si="32"/>
        <v/>
      </c>
      <c r="C208" s="77" t="str">
        <f t="shared" si="26"/>
        <v/>
      </c>
      <c r="D208" s="130" t="str">
        <f t="shared" si="29"/>
        <v/>
      </c>
      <c r="E208" s="131" t="str">
        <f t="shared" si="27"/>
        <v/>
      </c>
      <c r="F208" s="131" t="str">
        <f t="shared" si="30"/>
        <v/>
      </c>
      <c r="G208" s="130" t="str">
        <f>IFERROR(G207-SIMULADOR!E208,"")</f>
        <v/>
      </c>
      <c r="H208" s="131" t="str">
        <f t="shared" si="33"/>
        <v/>
      </c>
      <c r="I208" s="129" t="str">
        <f t="shared" si="31"/>
        <v/>
      </c>
    </row>
    <row r="209" spans="2:9">
      <c r="B209" s="3" t="str">
        <f t="shared" si="32"/>
        <v/>
      </c>
      <c r="C209" s="77" t="str">
        <f t="shared" si="26"/>
        <v/>
      </c>
      <c r="D209" s="130" t="str">
        <f t="shared" si="29"/>
        <v/>
      </c>
      <c r="E209" s="131" t="str">
        <f t="shared" si="27"/>
        <v/>
      </c>
      <c r="F209" s="131" t="str">
        <f t="shared" si="30"/>
        <v/>
      </c>
      <c r="G209" s="130" t="str">
        <f>IFERROR(G208-SIMULADOR!E209,"")</f>
        <v/>
      </c>
      <c r="H209" s="131" t="str">
        <f t="shared" si="33"/>
        <v/>
      </c>
      <c r="I209" s="129" t="str">
        <f t="shared" si="31"/>
        <v/>
      </c>
    </row>
    <row r="210" spans="2:9">
      <c r="B210" s="3" t="str">
        <f t="shared" si="32"/>
        <v/>
      </c>
      <c r="C210" s="77" t="str">
        <f t="shared" si="26"/>
        <v/>
      </c>
      <c r="D210" s="130" t="str">
        <f t="shared" si="29"/>
        <v/>
      </c>
      <c r="E210" s="131" t="str">
        <f t="shared" si="27"/>
        <v/>
      </c>
      <c r="F210" s="131" t="str">
        <f t="shared" si="30"/>
        <v/>
      </c>
      <c r="G210" s="130" t="str">
        <f>IFERROR(G209-SIMULADOR!E210,"")</f>
        <v/>
      </c>
      <c r="H210" s="131" t="str">
        <f t="shared" si="33"/>
        <v/>
      </c>
      <c r="I210" s="129" t="str">
        <f t="shared" si="31"/>
        <v/>
      </c>
    </row>
    <row r="211" spans="2:9">
      <c r="B211" s="3" t="str">
        <f t="shared" si="32"/>
        <v/>
      </c>
      <c r="C211" s="77" t="str">
        <f t="shared" si="26"/>
        <v/>
      </c>
      <c r="D211" s="130" t="str">
        <f t="shared" si="29"/>
        <v/>
      </c>
      <c r="E211" s="131" t="str">
        <f t="shared" si="27"/>
        <v/>
      </c>
      <c r="F211" s="131" t="str">
        <f t="shared" si="30"/>
        <v/>
      </c>
      <c r="G211" s="130" t="str">
        <f>IFERROR(G210-SIMULADOR!E211,"")</f>
        <v/>
      </c>
      <c r="H211" s="131" t="str">
        <f t="shared" si="33"/>
        <v/>
      </c>
      <c r="I211" s="129" t="str">
        <f t="shared" si="31"/>
        <v/>
      </c>
    </row>
    <row r="212" spans="2:9">
      <c r="B212" s="3" t="str">
        <f t="shared" ref="B212:B227" si="34">+IF(D212="","",(B211+1))</f>
        <v/>
      </c>
      <c r="C212" s="77" t="str">
        <f t="shared" ref="C212:C227" si="35">IFERROR(IF(B212="","",+EOMONTH(C211,0))+$E$9,"")</f>
        <v/>
      </c>
      <c r="D212" s="130" t="str">
        <f t="shared" ref="D212:D227" si="36">IFERROR(IF(G211&gt;1,+D211,""),"")</f>
        <v/>
      </c>
      <c r="E212" s="131" t="str">
        <f t="shared" ref="E212:E227" si="37">IFERROR(+D212-F212,"")</f>
        <v/>
      </c>
      <c r="F212" s="131" t="str">
        <f t="shared" ref="F212:F227" si="38">IFERROR(G211*$E$20,"")</f>
        <v/>
      </c>
      <c r="G212" s="130" t="str">
        <f>IFERROR(G211-SIMULADOR!E212,"")</f>
        <v/>
      </c>
      <c r="H212" s="131" t="str">
        <f t="shared" ref="H212:H227" si="39">+IF(G212="","",IFERROR(+$E$24,""))</f>
        <v/>
      </c>
      <c r="I212" s="129" t="str">
        <f t="shared" ref="I212:I227" si="40">IFERROR(H212+D212,"")</f>
        <v/>
      </c>
    </row>
    <row r="213" spans="2:9">
      <c r="B213" s="3" t="str">
        <f t="shared" si="34"/>
        <v/>
      </c>
      <c r="C213" s="77" t="str">
        <f t="shared" si="35"/>
        <v/>
      </c>
      <c r="D213" s="130" t="str">
        <f t="shared" si="36"/>
        <v/>
      </c>
      <c r="E213" s="131" t="str">
        <f t="shared" si="37"/>
        <v/>
      </c>
      <c r="F213" s="131" t="str">
        <f t="shared" si="38"/>
        <v/>
      </c>
      <c r="G213" s="130" t="str">
        <f>IFERROR(G212-SIMULADOR!E213,"")</f>
        <v/>
      </c>
      <c r="H213" s="131" t="str">
        <f t="shared" si="39"/>
        <v/>
      </c>
      <c r="I213" s="129" t="str">
        <f t="shared" si="40"/>
        <v/>
      </c>
    </row>
    <row r="214" spans="2:9">
      <c r="B214" s="3" t="str">
        <f t="shared" si="34"/>
        <v/>
      </c>
      <c r="C214" s="77" t="str">
        <f t="shared" si="35"/>
        <v/>
      </c>
      <c r="D214" s="130" t="str">
        <f t="shared" si="36"/>
        <v/>
      </c>
      <c r="E214" s="131" t="str">
        <f t="shared" si="37"/>
        <v/>
      </c>
      <c r="F214" s="131" t="str">
        <f t="shared" si="38"/>
        <v/>
      </c>
      <c r="G214" s="130" t="str">
        <f>IFERROR(G213-SIMULADOR!E214,"")</f>
        <v/>
      </c>
      <c r="H214" s="131" t="str">
        <f t="shared" si="39"/>
        <v/>
      </c>
      <c r="I214" s="129" t="str">
        <f t="shared" si="40"/>
        <v/>
      </c>
    </row>
    <row r="215" spans="2:9">
      <c r="B215" s="3" t="str">
        <f t="shared" si="34"/>
        <v/>
      </c>
      <c r="C215" s="77" t="str">
        <f t="shared" si="35"/>
        <v/>
      </c>
      <c r="D215" s="130" t="str">
        <f t="shared" si="36"/>
        <v/>
      </c>
      <c r="E215" s="131" t="str">
        <f t="shared" si="37"/>
        <v/>
      </c>
      <c r="F215" s="131" t="str">
        <f t="shared" si="38"/>
        <v/>
      </c>
      <c r="G215" s="130" t="str">
        <f>IFERROR(G214-SIMULADOR!E215,"")</f>
        <v/>
      </c>
      <c r="H215" s="131" t="str">
        <f t="shared" si="39"/>
        <v/>
      </c>
      <c r="I215" s="129" t="str">
        <f t="shared" si="40"/>
        <v/>
      </c>
    </row>
    <row r="216" spans="2:9">
      <c r="B216" s="3" t="str">
        <f t="shared" si="34"/>
        <v/>
      </c>
      <c r="C216" s="77" t="str">
        <f t="shared" si="35"/>
        <v/>
      </c>
      <c r="D216" s="130" t="str">
        <f t="shared" si="36"/>
        <v/>
      </c>
      <c r="E216" s="131" t="str">
        <f t="shared" si="37"/>
        <v/>
      </c>
      <c r="F216" s="131" t="str">
        <f t="shared" si="38"/>
        <v/>
      </c>
      <c r="G216" s="130" t="str">
        <f>IFERROR(G215-SIMULADOR!E216,"")</f>
        <v/>
      </c>
      <c r="H216" s="131" t="str">
        <f t="shared" si="39"/>
        <v/>
      </c>
      <c r="I216" s="129" t="str">
        <f t="shared" si="40"/>
        <v/>
      </c>
    </row>
    <row r="217" spans="2:9">
      <c r="B217" s="3" t="str">
        <f t="shared" si="34"/>
        <v/>
      </c>
      <c r="C217" s="77" t="str">
        <f t="shared" si="35"/>
        <v/>
      </c>
      <c r="D217" s="130" t="str">
        <f t="shared" si="36"/>
        <v/>
      </c>
      <c r="E217" s="131" t="str">
        <f t="shared" si="37"/>
        <v/>
      </c>
      <c r="F217" s="131" t="str">
        <f t="shared" si="38"/>
        <v/>
      </c>
      <c r="G217" s="130" t="str">
        <f>IFERROR(G216-SIMULADOR!E217,"")</f>
        <v/>
      </c>
      <c r="H217" s="131" t="str">
        <f t="shared" si="39"/>
        <v/>
      </c>
      <c r="I217" s="129" t="str">
        <f t="shared" si="40"/>
        <v/>
      </c>
    </row>
    <row r="218" spans="2:9">
      <c r="B218" s="3" t="str">
        <f t="shared" si="34"/>
        <v/>
      </c>
      <c r="C218" s="77" t="str">
        <f t="shared" si="35"/>
        <v/>
      </c>
      <c r="D218" s="130" t="str">
        <f t="shared" si="36"/>
        <v/>
      </c>
      <c r="E218" s="131" t="str">
        <f t="shared" si="37"/>
        <v/>
      </c>
      <c r="F218" s="131" t="str">
        <f t="shared" si="38"/>
        <v/>
      </c>
      <c r="G218" s="130" t="str">
        <f>IFERROR(G217-SIMULADOR!E218,"")</f>
        <v/>
      </c>
      <c r="H218" s="131" t="str">
        <f t="shared" si="39"/>
        <v/>
      </c>
      <c r="I218" s="129" t="str">
        <f t="shared" si="40"/>
        <v/>
      </c>
    </row>
    <row r="219" spans="2:9">
      <c r="B219" s="3" t="str">
        <f t="shared" si="34"/>
        <v/>
      </c>
      <c r="C219" s="77" t="str">
        <f t="shared" si="35"/>
        <v/>
      </c>
      <c r="D219" s="130" t="str">
        <f t="shared" si="36"/>
        <v/>
      </c>
      <c r="E219" s="131" t="str">
        <f t="shared" si="37"/>
        <v/>
      </c>
      <c r="F219" s="131" t="str">
        <f t="shared" si="38"/>
        <v/>
      </c>
      <c r="G219" s="130" t="str">
        <f>IFERROR(G218-SIMULADOR!E219,"")</f>
        <v/>
      </c>
      <c r="H219" s="131" t="str">
        <f t="shared" si="39"/>
        <v/>
      </c>
      <c r="I219" s="129" t="str">
        <f t="shared" si="40"/>
        <v/>
      </c>
    </row>
    <row r="220" spans="2:9">
      <c r="B220" s="3" t="str">
        <f t="shared" si="34"/>
        <v/>
      </c>
      <c r="C220" s="77" t="str">
        <f t="shared" si="35"/>
        <v/>
      </c>
      <c r="D220" s="130" t="str">
        <f t="shared" si="36"/>
        <v/>
      </c>
      <c r="E220" s="131" t="str">
        <f t="shared" si="37"/>
        <v/>
      </c>
      <c r="F220" s="131" t="str">
        <f t="shared" si="38"/>
        <v/>
      </c>
      <c r="G220" s="130" t="str">
        <f>IFERROR(G219-SIMULADOR!E220,"")</f>
        <v/>
      </c>
      <c r="H220" s="131" t="str">
        <f t="shared" si="39"/>
        <v/>
      </c>
      <c r="I220" s="129" t="str">
        <f t="shared" si="40"/>
        <v/>
      </c>
    </row>
    <row r="221" spans="2:9">
      <c r="B221" s="3" t="str">
        <f t="shared" si="34"/>
        <v/>
      </c>
      <c r="C221" s="77" t="str">
        <f t="shared" si="35"/>
        <v/>
      </c>
      <c r="D221" s="130" t="str">
        <f t="shared" si="36"/>
        <v/>
      </c>
      <c r="E221" s="131" t="str">
        <f t="shared" si="37"/>
        <v/>
      </c>
      <c r="F221" s="131" t="str">
        <f t="shared" si="38"/>
        <v/>
      </c>
      <c r="G221" s="130" t="str">
        <f>IFERROR(G220-SIMULADOR!E221,"")</f>
        <v/>
      </c>
      <c r="H221" s="131" t="str">
        <f t="shared" si="39"/>
        <v/>
      </c>
      <c r="I221" s="129" t="str">
        <f t="shared" si="40"/>
        <v/>
      </c>
    </row>
    <row r="222" spans="2:9">
      <c r="B222" s="3" t="str">
        <f t="shared" si="34"/>
        <v/>
      </c>
      <c r="C222" s="77" t="str">
        <f t="shared" si="35"/>
        <v/>
      </c>
      <c r="D222" s="130" t="str">
        <f t="shared" si="36"/>
        <v/>
      </c>
      <c r="E222" s="131" t="str">
        <f t="shared" si="37"/>
        <v/>
      </c>
      <c r="F222" s="131" t="str">
        <f t="shared" si="38"/>
        <v/>
      </c>
      <c r="G222" s="130" t="str">
        <f>IFERROR(G221-SIMULADOR!E222,"")</f>
        <v/>
      </c>
      <c r="H222" s="131" t="str">
        <f t="shared" si="39"/>
        <v/>
      </c>
      <c r="I222" s="129" t="str">
        <f t="shared" si="40"/>
        <v/>
      </c>
    </row>
    <row r="223" spans="2:9">
      <c r="B223" s="3" t="str">
        <f t="shared" si="34"/>
        <v/>
      </c>
      <c r="C223" s="77" t="str">
        <f t="shared" si="35"/>
        <v/>
      </c>
      <c r="D223" s="130" t="str">
        <f t="shared" si="36"/>
        <v/>
      </c>
      <c r="E223" s="131" t="str">
        <f t="shared" si="37"/>
        <v/>
      </c>
      <c r="F223" s="131" t="str">
        <f t="shared" si="38"/>
        <v/>
      </c>
      <c r="G223" s="130" t="str">
        <f>IFERROR(G222-SIMULADOR!E223,"")</f>
        <v/>
      </c>
      <c r="H223" s="131" t="str">
        <f t="shared" si="39"/>
        <v/>
      </c>
      <c r="I223" s="129" t="str">
        <f t="shared" si="40"/>
        <v/>
      </c>
    </row>
    <row r="224" spans="2:9">
      <c r="B224" s="3" t="str">
        <f t="shared" si="34"/>
        <v/>
      </c>
      <c r="C224" s="77" t="str">
        <f t="shared" si="35"/>
        <v/>
      </c>
      <c r="D224" s="130" t="str">
        <f t="shared" si="36"/>
        <v/>
      </c>
      <c r="E224" s="131" t="str">
        <f t="shared" si="37"/>
        <v/>
      </c>
      <c r="F224" s="131" t="str">
        <f t="shared" si="38"/>
        <v/>
      </c>
      <c r="G224" s="130" t="str">
        <f>IFERROR(G223-SIMULADOR!E224,"")</f>
        <v/>
      </c>
      <c r="H224" s="131" t="str">
        <f t="shared" si="39"/>
        <v/>
      </c>
      <c r="I224" s="129" t="str">
        <f t="shared" si="40"/>
        <v/>
      </c>
    </row>
    <row r="225" spans="2:9">
      <c r="B225" s="3" t="str">
        <f t="shared" si="34"/>
        <v/>
      </c>
      <c r="C225" s="77" t="str">
        <f t="shared" si="35"/>
        <v/>
      </c>
      <c r="D225" s="130" t="str">
        <f t="shared" si="36"/>
        <v/>
      </c>
      <c r="E225" s="131" t="str">
        <f t="shared" si="37"/>
        <v/>
      </c>
      <c r="F225" s="131" t="str">
        <f t="shared" si="38"/>
        <v/>
      </c>
      <c r="G225" s="130" t="str">
        <f>IFERROR(G224-SIMULADOR!E225,"")</f>
        <v/>
      </c>
      <c r="H225" s="131" t="str">
        <f t="shared" si="39"/>
        <v/>
      </c>
      <c r="I225" s="129" t="str">
        <f t="shared" si="40"/>
        <v/>
      </c>
    </row>
    <row r="226" spans="2:9">
      <c r="B226" s="3" t="str">
        <f t="shared" si="34"/>
        <v/>
      </c>
      <c r="C226" s="77" t="str">
        <f t="shared" si="35"/>
        <v/>
      </c>
      <c r="D226" s="130" t="str">
        <f t="shared" si="36"/>
        <v/>
      </c>
      <c r="E226" s="131" t="str">
        <f t="shared" si="37"/>
        <v/>
      </c>
      <c r="F226" s="131" t="str">
        <f t="shared" si="38"/>
        <v/>
      </c>
      <c r="G226" s="130" t="str">
        <f>IFERROR(G225-SIMULADOR!E226,"")</f>
        <v/>
      </c>
      <c r="H226" s="131" t="str">
        <f t="shared" si="39"/>
        <v/>
      </c>
      <c r="I226" s="129" t="str">
        <f t="shared" si="40"/>
        <v/>
      </c>
    </row>
    <row r="227" spans="2:9">
      <c r="B227" s="3" t="str">
        <f t="shared" si="34"/>
        <v/>
      </c>
      <c r="C227" s="77" t="str">
        <f t="shared" si="35"/>
        <v/>
      </c>
      <c r="D227" s="130" t="str">
        <f t="shared" si="36"/>
        <v/>
      </c>
      <c r="E227" s="131" t="str">
        <f t="shared" si="37"/>
        <v/>
      </c>
      <c r="F227" s="131" t="str">
        <f t="shared" si="38"/>
        <v/>
      </c>
      <c r="G227" s="130" t="str">
        <f>IFERROR(G226-SIMULADOR!E227,"")</f>
        <v/>
      </c>
      <c r="H227" s="131" t="str">
        <f t="shared" si="39"/>
        <v/>
      </c>
      <c r="I227" s="129" t="str">
        <f t="shared" si="40"/>
        <v/>
      </c>
    </row>
    <row r="228" spans="2:9">
      <c r="B228" s="3" t="str">
        <f t="shared" ref="B228:B278" si="41">+IF(D228="","",(B227+1))</f>
        <v/>
      </c>
      <c r="C228" s="77" t="str">
        <f t="shared" ref="C228:C278" si="42">IFERROR(IF(B228="","",+EOMONTH(C227,0))+$E$9,"")</f>
        <v/>
      </c>
      <c r="D228" s="130" t="str">
        <f t="shared" ref="D228:D278" si="43">IFERROR(IF(G227&gt;1,+D227,""),"")</f>
        <v/>
      </c>
      <c r="E228" s="131" t="str">
        <f t="shared" ref="E228:E278" si="44">IFERROR(+D228-F228,"")</f>
        <v/>
      </c>
      <c r="F228" s="131" t="str">
        <f t="shared" ref="F228:F278" si="45">IFERROR(G227*$E$20,"")</f>
        <v/>
      </c>
      <c r="G228" s="130" t="str">
        <f>IFERROR(G227-SIMULADOR!E228,"")</f>
        <v/>
      </c>
      <c r="H228" s="131" t="str">
        <f t="shared" ref="H228:H278" si="46">+IF(G228="","",IFERROR(+$E$24,""))</f>
        <v/>
      </c>
      <c r="I228" s="129" t="str">
        <f t="shared" ref="I228:I278" si="47">IFERROR(H228+D228,"")</f>
        <v/>
      </c>
    </row>
    <row r="229" spans="2:9">
      <c r="B229" s="3" t="str">
        <f t="shared" si="41"/>
        <v/>
      </c>
      <c r="C229" s="77" t="str">
        <f t="shared" si="42"/>
        <v/>
      </c>
      <c r="D229" s="130" t="str">
        <f t="shared" si="43"/>
        <v/>
      </c>
      <c r="E229" s="131" t="str">
        <f t="shared" si="44"/>
        <v/>
      </c>
      <c r="F229" s="131" t="str">
        <f t="shared" si="45"/>
        <v/>
      </c>
      <c r="G229" s="130" t="str">
        <f>IFERROR(G228-SIMULADOR!E229,"")</f>
        <v/>
      </c>
      <c r="H229" s="131" t="str">
        <f t="shared" si="46"/>
        <v/>
      </c>
      <c r="I229" s="129" t="str">
        <f t="shared" si="47"/>
        <v/>
      </c>
    </row>
    <row r="230" spans="2:9">
      <c r="B230" s="3" t="str">
        <f t="shared" si="41"/>
        <v/>
      </c>
      <c r="C230" s="77" t="str">
        <f t="shared" si="42"/>
        <v/>
      </c>
      <c r="D230" s="130" t="str">
        <f t="shared" si="43"/>
        <v/>
      </c>
      <c r="E230" s="131" t="str">
        <f t="shared" si="44"/>
        <v/>
      </c>
      <c r="F230" s="131" t="str">
        <f t="shared" si="45"/>
        <v/>
      </c>
      <c r="G230" s="130" t="str">
        <f>IFERROR(G229-SIMULADOR!E230,"")</f>
        <v/>
      </c>
      <c r="H230" s="131" t="str">
        <f t="shared" si="46"/>
        <v/>
      </c>
      <c r="I230" s="129" t="str">
        <f t="shared" si="47"/>
        <v/>
      </c>
    </row>
    <row r="231" spans="2:9">
      <c r="B231" s="3" t="str">
        <f t="shared" si="41"/>
        <v/>
      </c>
      <c r="C231" s="77" t="str">
        <f t="shared" si="42"/>
        <v/>
      </c>
      <c r="D231" s="130" t="str">
        <f t="shared" si="43"/>
        <v/>
      </c>
      <c r="E231" s="131" t="str">
        <f t="shared" si="44"/>
        <v/>
      </c>
      <c r="F231" s="131" t="str">
        <f t="shared" si="45"/>
        <v/>
      </c>
      <c r="G231" s="130" t="str">
        <f>IFERROR(G230-SIMULADOR!E231,"")</f>
        <v/>
      </c>
      <c r="H231" s="131" t="str">
        <f t="shared" si="46"/>
        <v/>
      </c>
      <c r="I231" s="129" t="str">
        <f t="shared" si="47"/>
        <v/>
      </c>
    </row>
    <row r="232" spans="2:9">
      <c r="B232" s="3" t="str">
        <f t="shared" si="41"/>
        <v/>
      </c>
      <c r="C232" s="77" t="str">
        <f t="shared" si="42"/>
        <v/>
      </c>
      <c r="D232" s="130" t="str">
        <f t="shared" si="43"/>
        <v/>
      </c>
      <c r="E232" s="131" t="str">
        <f t="shared" si="44"/>
        <v/>
      </c>
      <c r="F232" s="131" t="str">
        <f t="shared" si="45"/>
        <v/>
      </c>
      <c r="G232" s="130" t="str">
        <f>IFERROR(G231-SIMULADOR!E232,"")</f>
        <v/>
      </c>
      <c r="H232" s="131" t="str">
        <f t="shared" si="46"/>
        <v/>
      </c>
      <c r="I232" s="129" t="str">
        <f t="shared" si="47"/>
        <v/>
      </c>
    </row>
    <row r="233" spans="2:9">
      <c r="B233" s="3" t="str">
        <f t="shared" si="41"/>
        <v/>
      </c>
      <c r="C233" s="77" t="str">
        <f t="shared" si="42"/>
        <v/>
      </c>
      <c r="D233" s="130" t="str">
        <f t="shared" si="43"/>
        <v/>
      </c>
      <c r="E233" s="131" t="str">
        <f t="shared" si="44"/>
        <v/>
      </c>
      <c r="F233" s="131" t="str">
        <f t="shared" si="45"/>
        <v/>
      </c>
      <c r="G233" s="130" t="str">
        <f>IFERROR(G232-SIMULADOR!E233,"")</f>
        <v/>
      </c>
      <c r="H233" s="131" t="str">
        <f t="shared" si="46"/>
        <v/>
      </c>
      <c r="I233" s="129" t="str">
        <f t="shared" si="47"/>
        <v/>
      </c>
    </row>
    <row r="234" spans="2:9">
      <c r="B234" s="3" t="str">
        <f t="shared" si="41"/>
        <v/>
      </c>
      <c r="C234" s="77" t="str">
        <f t="shared" si="42"/>
        <v/>
      </c>
      <c r="D234" s="130" t="str">
        <f t="shared" si="43"/>
        <v/>
      </c>
      <c r="E234" s="131" t="str">
        <f t="shared" si="44"/>
        <v/>
      </c>
      <c r="F234" s="131" t="str">
        <f t="shared" si="45"/>
        <v/>
      </c>
      <c r="G234" s="130" t="str">
        <f>IFERROR(G233-SIMULADOR!E234,"")</f>
        <v/>
      </c>
      <c r="H234" s="131" t="str">
        <f t="shared" si="46"/>
        <v/>
      </c>
      <c r="I234" s="129" t="str">
        <f t="shared" si="47"/>
        <v/>
      </c>
    </row>
    <row r="235" spans="2:9">
      <c r="B235" s="3" t="str">
        <f t="shared" si="41"/>
        <v/>
      </c>
      <c r="C235" s="77" t="str">
        <f t="shared" si="42"/>
        <v/>
      </c>
      <c r="D235" s="130" t="str">
        <f t="shared" si="43"/>
        <v/>
      </c>
      <c r="E235" s="131" t="str">
        <f t="shared" si="44"/>
        <v/>
      </c>
      <c r="F235" s="131" t="str">
        <f t="shared" si="45"/>
        <v/>
      </c>
      <c r="G235" s="130" t="str">
        <f>IFERROR(G234-SIMULADOR!E235,"")</f>
        <v/>
      </c>
      <c r="H235" s="131" t="str">
        <f t="shared" si="46"/>
        <v/>
      </c>
      <c r="I235" s="129" t="str">
        <f t="shared" si="47"/>
        <v/>
      </c>
    </row>
    <row r="236" spans="2:9">
      <c r="B236" s="3" t="str">
        <f t="shared" si="41"/>
        <v/>
      </c>
      <c r="C236" s="77" t="str">
        <f t="shared" si="42"/>
        <v/>
      </c>
      <c r="D236" s="130" t="str">
        <f t="shared" si="43"/>
        <v/>
      </c>
      <c r="E236" s="131" t="str">
        <f t="shared" si="44"/>
        <v/>
      </c>
      <c r="F236" s="131" t="str">
        <f t="shared" si="45"/>
        <v/>
      </c>
      <c r="G236" s="130" t="str">
        <f>IFERROR(G235-SIMULADOR!E236,"")</f>
        <v/>
      </c>
      <c r="H236" s="131" t="str">
        <f t="shared" si="46"/>
        <v/>
      </c>
      <c r="I236" s="129" t="str">
        <f t="shared" si="47"/>
        <v/>
      </c>
    </row>
    <row r="237" spans="2:9">
      <c r="B237" s="3" t="str">
        <f t="shared" si="41"/>
        <v/>
      </c>
      <c r="C237" s="77" t="str">
        <f t="shared" si="42"/>
        <v/>
      </c>
      <c r="D237" s="130" t="str">
        <f t="shared" si="43"/>
        <v/>
      </c>
      <c r="E237" s="131" t="str">
        <f t="shared" si="44"/>
        <v/>
      </c>
      <c r="F237" s="131" t="str">
        <f t="shared" si="45"/>
        <v/>
      </c>
      <c r="G237" s="130" t="str">
        <f>IFERROR(G236-SIMULADOR!E237,"")</f>
        <v/>
      </c>
      <c r="H237" s="131" t="str">
        <f t="shared" si="46"/>
        <v/>
      </c>
      <c r="I237" s="129" t="str">
        <f t="shared" si="47"/>
        <v/>
      </c>
    </row>
    <row r="238" spans="2:9">
      <c r="B238" s="3" t="str">
        <f t="shared" si="41"/>
        <v/>
      </c>
      <c r="C238" s="77" t="str">
        <f t="shared" si="42"/>
        <v/>
      </c>
      <c r="D238" s="130" t="str">
        <f t="shared" si="43"/>
        <v/>
      </c>
      <c r="E238" s="131" t="str">
        <f t="shared" si="44"/>
        <v/>
      </c>
      <c r="F238" s="131" t="str">
        <f t="shared" si="45"/>
        <v/>
      </c>
      <c r="G238" s="130" t="str">
        <f>IFERROR(G237-SIMULADOR!E238,"")</f>
        <v/>
      </c>
      <c r="H238" s="131" t="str">
        <f t="shared" si="46"/>
        <v/>
      </c>
      <c r="I238" s="129" t="str">
        <f t="shared" si="47"/>
        <v/>
      </c>
    </row>
    <row r="239" spans="2:9">
      <c r="B239" s="3" t="str">
        <f t="shared" si="41"/>
        <v/>
      </c>
      <c r="C239" s="77" t="str">
        <f t="shared" si="42"/>
        <v/>
      </c>
      <c r="D239" s="130" t="str">
        <f t="shared" si="43"/>
        <v/>
      </c>
      <c r="E239" s="131" t="str">
        <f t="shared" si="44"/>
        <v/>
      </c>
      <c r="F239" s="131" t="str">
        <f t="shared" si="45"/>
        <v/>
      </c>
      <c r="G239" s="130" t="str">
        <f>IFERROR(G238-SIMULADOR!E239,"")</f>
        <v/>
      </c>
      <c r="H239" s="131" t="str">
        <f t="shared" si="46"/>
        <v/>
      </c>
      <c r="I239" s="129" t="str">
        <f t="shared" si="47"/>
        <v/>
      </c>
    </row>
    <row r="240" spans="2:9">
      <c r="B240" s="3" t="str">
        <f t="shared" si="41"/>
        <v/>
      </c>
      <c r="C240" s="77" t="str">
        <f t="shared" si="42"/>
        <v/>
      </c>
      <c r="D240" s="130" t="str">
        <f t="shared" si="43"/>
        <v/>
      </c>
      <c r="E240" s="131" t="str">
        <f t="shared" si="44"/>
        <v/>
      </c>
      <c r="F240" s="131" t="str">
        <f t="shared" si="45"/>
        <v/>
      </c>
      <c r="G240" s="130" t="str">
        <f>IFERROR(G239-SIMULADOR!E240,"")</f>
        <v/>
      </c>
      <c r="H240" s="131" t="str">
        <f t="shared" si="46"/>
        <v/>
      </c>
      <c r="I240" s="129" t="str">
        <f t="shared" si="47"/>
        <v/>
      </c>
    </row>
    <row r="241" spans="2:9">
      <c r="B241" s="3" t="str">
        <f t="shared" si="41"/>
        <v/>
      </c>
      <c r="C241" s="77" t="str">
        <f t="shared" si="42"/>
        <v/>
      </c>
      <c r="D241" s="130" t="str">
        <f t="shared" si="43"/>
        <v/>
      </c>
      <c r="E241" s="131" t="str">
        <f t="shared" si="44"/>
        <v/>
      </c>
      <c r="F241" s="131" t="str">
        <f t="shared" si="45"/>
        <v/>
      </c>
      <c r="G241" s="130" t="str">
        <f>IFERROR(G240-SIMULADOR!E241,"")</f>
        <v/>
      </c>
      <c r="H241" s="131" t="str">
        <f t="shared" si="46"/>
        <v/>
      </c>
      <c r="I241" s="129" t="str">
        <f t="shared" si="47"/>
        <v/>
      </c>
    </row>
    <row r="242" spans="2:9">
      <c r="B242" s="3" t="str">
        <f t="shared" si="41"/>
        <v/>
      </c>
      <c r="C242" s="77" t="str">
        <f t="shared" si="42"/>
        <v/>
      </c>
      <c r="D242" s="130" t="str">
        <f t="shared" si="43"/>
        <v/>
      </c>
      <c r="E242" s="131" t="str">
        <f t="shared" si="44"/>
        <v/>
      </c>
      <c r="F242" s="131" t="str">
        <f t="shared" si="45"/>
        <v/>
      </c>
      <c r="G242" s="130" t="str">
        <f>IFERROR(G241-SIMULADOR!E242,"")</f>
        <v/>
      </c>
      <c r="H242" s="131" t="str">
        <f t="shared" si="46"/>
        <v/>
      </c>
      <c r="I242" s="129" t="str">
        <f t="shared" si="47"/>
        <v/>
      </c>
    </row>
    <row r="243" spans="2:9">
      <c r="B243" s="3" t="str">
        <f t="shared" si="41"/>
        <v/>
      </c>
      <c r="C243" s="77" t="str">
        <f t="shared" si="42"/>
        <v/>
      </c>
      <c r="D243" s="130" t="str">
        <f t="shared" si="43"/>
        <v/>
      </c>
      <c r="E243" s="131" t="str">
        <f t="shared" si="44"/>
        <v/>
      </c>
      <c r="F243" s="131" t="str">
        <f t="shared" si="45"/>
        <v/>
      </c>
      <c r="G243" s="130" t="str">
        <f>IFERROR(G242-SIMULADOR!E243,"")</f>
        <v/>
      </c>
      <c r="H243" s="131" t="str">
        <f t="shared" si="46"/>
        <v/>
      </c>
      <c r="I243" s="129" t="str">
        <f t="shared" si="47"/>
        <v/>
      </c>
    </row>
    <row r="244" spans="2:9">
      <c r="B244" s="3" t="str">
        <f t="shared" si="41"/>
        <v/>
      </c>
      <c r="C244" s="77" t="str">
        <f t="shared" si="42"/>
        <v/>
      </c>
      <c r="D244" s="130" t="str">
        <f t="shared" si="43"/>
        <v/>
      </c>
      <c r="E244" s="131" t="str">
        <f t="shared" si="44"/>
        <v/>
      </c>
      <c r="F244" s="131" t="str">
        <f t="shared" si="45"/>
        <v/>
      </c>
      <c r="G244" s="130" t="str">
        <f>IFERROR(G243-SIMULADOR!E244,"")</f>
        <v/>
      </c>
      <c r="H244" s="131" t="str">
        <f t="shared" si="46"/>
        <v/>
      </c>
      <c r="I244" s="129" t="str">
        <f t="shared" si="47"/>
        <v/>
      </c>
    </row>
    <row r="245" spans="2:9">
      <c r="B245" s="3" t="str">
        <f t="shared" si="41"/>
        <v/>
      </c>
      <c r="C245" s="77" t="str">
        <f t="shared" si="42"/>
        <v/>
      </c>
      <c r="D245" s="130" t="str">
        <f t="shared" si="43"/>
        <v/>
      </c>
      <c r="E245" s="131" t="str">
        <f t="shared" si="44"/>
        <v/>
      </c>
      <c r="F245" s="131" t="str">
        <f t="shared" si="45"/>
        <v/>
      </c>
      <c r="G245" s="130" t="str">
        <f>IFERROR(G244-SIMULADOR!E245,"")</f>
        <v/>
      </c>
      <c r="H245" s="131" t="str">
        <f t="shared" si="46"/>
        <v/>
      </c>
      <c r="I245" s="129" t="str">
        <f t="shared" si="47"/>
        <v/>
      </c>
    </row>
    <row r="246" spans="2:9">
      <c r="B246" s="3" t="str">
        <f t="shared" si="41"/>
        <v/>
      </c>
      <c r="C246" s="77" t="str">
        <f t="shared" si="42"/>
        <v/>
      </c>
      <c r="D246" s="130" t="str">
        <f t="shared" si="43"/>
        <v/>
      </c>
      <c r="E246" s="131" t="str">
        <f t="shared" si="44"/>
        <v/>
      </c>
      <c r="F246" s="131" t="str">
        <f t="shared" si="45"/>
        <v/>
      </c>
      <c r="G246" s="130" t="str">
        <f>IFERROR(G245-SIMULADOR!E246,"")</f>
        <v/>
      </c>
      <c r="H246" s="131" t="str">
        <f t="shared" si="46"/>
        <v/>
      </c>
      <c r="I246" s="129" t="str">
        <f t="shared" si="47"/>
        <v/>
      </c>
    </row>
    <row r="247" spans="2:9">
      <c r="B247" s="3" t="str">
        <f t="shared" si="41"/>
        <v/>
      </c>
      <c r="C247" s="77" t="str">
        <f t="shared" si="42"/>
        <v/>
      </c>
      <c r="D247" s="130" t="str">
        <f t="shared" si="43"/>
        <v/>
      </c>
      <c r="E247" s="131" t="str">
        <f t="shared" si="44"/>
        <v/>
      </c>
      <c r="F247" s="131" t="str">
        <f t="shared" si="45"/>
        <v/>
      </c>
      <c r="G247" s="130" t="str">
        <f>IFERROR(G246-SIMULADOR!E247,"")</f>
        <v/>
      </c>
      <c r="H247" s="131" t="str">
        <f t="shared" si="46"/>
        <v/>
      </c>
      <c r="I247" s="129" t="str">
        <f t="shared" si="47"/>
        <v/>
      </c>
    </row>
    <row r="248" spans="2:9">
      <c r="B248" s="3" t="str">
        <f t="shared" si="41"/>
        <v/>
      </c>
      <c r="C248" s="77" t="str">
        <f t="shared" si="42"/>
        <v/>
      </c>
      <c r="D248" s="130" t="str">
        <f t="shared" si="43"/>
        <v/>
      </c>
      <c r="E248" s="131" t="str">
        <f t="shared" si="44"/>
        <v/>
      </c>
      <c r="F248" s="131" t="str">
        <f t="shared" si="45"/>
        <v/>
      </c>
      <c r="G248" s="130" t="str">
        <f>IFERROR(G247-SIMULADOR!E248,"")</f>
        <v/>
      </c>
      <c r="H248" s="131" t="str">
        <f t="shared" si="46"/>
        <v/>
      </c>
      <c r="I248" s="129" t="str">
        <f t="shared" si="47"/>
        <v/>
      </c>
    </row>
    <row r="249" spans="2:9">
      <c r="B249" s="3" t="str">
        <f t="shared" si="41"/>
        <v/>
      </c>
      <c r="C249" s="77" t="str">
        <f t="shared" si="42"/>
        <v/>
      </c>
      <c r="D249" s="130" t="str">
        <f t="shared" si="43"/>
        <v/>
      </c>
      <c r="E249" s="131" t="str">
        <f t="shared" si="44"/>
        <v/>
      </c>
      <c r="F249" s="131" t="str">
        <f t="shared" si="45"/>
        <v/>
      </c>
      <c r="G249" s="130" t="str">
        <f>IFERROR(G248-SIMULADOR!E249,"")</f>
        <v/>
      </c>
      <c r="H249" s="131" t="str">
        <f t="shared" si="46"/>
        <v/>
      </c>
      <c r="I249" s="129" t="str">
        <f t="shared" si="47"/>
        <v/>
      </c>
    </row>
    <row r="250" spans="2:9">
      <c r="B250" s="3" t="str">
        <f t="shared" si="41"/>
        <v/>
      </c>
      <c r="C250" s="77" t="str">
        <f t="shared" si="42"/>
        <v/>
      </c>
      <c r="D250" s="130" t="str">
        <f t="shared" si="43"/>
        <v/>
      </c>
      <c r="E250" s="131" t="str">
        <f t="shared" si="44"/>
        <v/>
      </c>
      <c r="F250" s="131" t="str">
        <f t="shared" si="45"/>
        <v/>
      </c>
      <c r="G250" s="130" t="str">
        <f>IFERROR(G249-SIMULADOR!E250,"")</f>
        <v/>
      </c>
      <c r="H250" s="131" t="str">
        <f t="shared" si="46"/>
        <v/>
      </c>
      <c r="I250" s="129" t="str">
        <f t="shared" si="47"/>
        <v/>
      </c>
    </row>
    <row r="251" spans="2:9">
      <c r="B251" s="3" t="str">
        <f t="shared" si="41"/>
        <v/>
      </c>
      <c r="C251" s="77" t="str">
        <f t="shared" si="42"/>
        <v/>
      </c>
      <c r="D251" s="130" t="str">
        <f t="shared" si="43"/>
        <v/>
      </c>
      <c r="E251" s="131" t="str">
        <f t="shared" si="44"/>
        <v/>
      </c>
      <c r="F251" s="131" t="str">
        <f t="shared" si="45"/>
        <v/>
      </c>
      <c r="G251" s="130" t="str">
        <f>IFERROR(G250-SIMULADOR!E251,"")</f>
        <v/>
      </c>
      <c r="H251" s="131" t="str">
        <f t="shared" si="46"/>
        <v/>
      </c>
      <c r="I251" s="129" t="str">
        <f t="shared" si="47"/>
        <v/>
      </c>
    </row>
    <row r="252" spans="2:9">
      <c r="B252" s="3" t="str">
        <f t="shared" si="41"/>
        <v/>
      </c>
      <c r="C252" s="77" t="str">
        <f t="shared" si="42"/>
        <v/>
      </c>
      <c r="D252" s="130" t="str">
        <f t="shared" si="43"/>
        <v/>
      </c>
      <c r="E252" s="131" t="str">
        <f t="shared" si="44"/>
        <v/>
      </c>
      <c r="F252" s="131" t="str">
        <f t="shared" si="45"/>
        <v/>
      </c>
      <c r="G252" s="130" t="str">
        <f>IFERROR(G251-SIMULADOR!E252,"")</f>
        <v/>
      </c>
      <c r="H252" s="131" t="str">
        <f t="shared" si="46"/>
        <v/>
      </c>
      <c r="I252" s="129" t="str">
        <f t="shared" si="47"/>
        <v/>
      </c>
    </row>
    <row r="253" spans="2:9">
      <c r="B253" s="3" t="str">
        <f t="shared" si="41"/>
        <v/>
      </c>
      <c r="C253" s="77" t="str">
        <f t="shared" si="42"/>
        <v/>
      </c>
      <c r="D253" s="130" t="str">
        <f t="shared" si="43"/>
        <v/>
      </c>
      <c r="E253" s="131" t="str">
        <f t="shared" si="44"/>
        <v/>
      </c>
      <c r="F253" s="131" t="str">
        <f t="shared" si="45"/>
        <v/>
      </c>
      <c r="G253" s="130" t="str">
        <f>IFERROR(G252-SIMULADOR!E253,"")</f>
        <v/>
      </c>
      <c r="H253" s="131" t="str">
        <f t="shared" si="46"/>
        <v/>
      </c>
      <c r="I253" s="129" t="str">
        <f t="shared" si="47"/>
        <v/>
      </c>
    </row>
    <row r="254" spans="2:9">
      <c r="B254" s="3" t="str">
        <f t="shared" si="41"/>
        <v/>
      </c>
      <c r="C254" s="77" t="str">
        <f t="shared" si="42"/>
        <v/>
      </c>
      <c r="D254" s="130" t="str">
        <f t="shared" si="43"/>
        <v/>
      </c>
      <c r="E254" s="131" t="str">
        <f t="shared" si="44"/>
        <v/>
      </c>
      <c r="F254" s="131" t="str">
        <f t="shared" si="45"/>
        <v/>
      </c>
      <c r="G254" s="130" t="str">
        <f>IFERROR(G253-SIMULADOR!E254,"")</f>
        <v/>
      </c>
      <c r="H254" s="131" t="str">
        <f t="shared" si="46"/>
        <v/>
      </c>
      <c r="I254" s="129" t="str">
        <f t="shared" si="47"/>
        <v/>
      </c>
    </row>
    <row r="255" spans="2:9">
      <c r="B255" s="3" t="str">
        <f t="shared" si="41"/>
        <v/>
      </c>
      <c r="C255" s="77" t="str">
        <f t="shared" si="42"/>
        <v/>
      </c>
      <c r="D255" s="130" t="str">
        <f t="shared" si="43"/>
        <v/>
      </c>
      <c r="E255" s="131" t="str">
        <f t="shared" si="44"/>
        <v/>
      </c>
      <c r="F255" s="131" t="str">
        <f t="shared" si="45"/>
        <v/>
      </c>
      <c r="G255" s="130" t="str">
        <f>IFERROR(G254-SIMULADOR!E255,"")</f>
        <v/>
      </c>
      <c r="H255" s="131" t="str">
        <f t="shared" si="46"/>
        <v/>
      </c>
      <c r="I255" s="129" t="str">
        <f t="shared" si="47"/>
        <v/>
      </c>
    </row>
    <row r="256" spans="2:9">
      <c r="B256" s="3" t="str">
        <f t="shared" si="41"/>
        <v/>
      </c>
      <c r="C256" s="77" t="str">
        <f t="shared" si="42"/>
        <v/>
      </c>
      <c r="D256" s="130" t="str">
        <f t="shared" si="43"/>
        <v/>
      </c>
      <c r="E256" s="131" t="str">
        <f t="shared" si="44"/>
        <v/>
      </c>
      <c r="F256" s="131" t="str">
        <f t="shared" si="45"/>
        <v/>
      </c>
      <c r="G256" s="130" t="str">
        <f>IFERROR(G255-SIMULADOR!E256,"")</f>
        <v/>
      </c>
      <c r="H256" s="131" t="str">
        <f t="shared" si="46"/>
        <v/>
      </c>
      <c r="I256" s="129" t="str">
        <f t="shared" si="47"/>
        <v/>
      </c>
    </row>
    <row r="257" spans="2:9">
      <c r="B257" s="3" t="str">
        <f t="shared" si="41"/>
        <v/>
      </c>
      <c r="C257" s="77" t="str">
        <f t="shared" si="42"/>
        <v/>
      </c>
      <c r="D257" s="130" t="str">
        <f t="shared" si="43"/>
        <v/>
      </c>
      <c r="E257" s="131" t="str">
        <f t="shared" si="44"/>
        <v/>
      </c>
      <c r="F257" s="131" t="str">
        <f t="shared" si="45"/>
        <v/>
      </c>
      <c r="G257" s="130" t="str">
        <f>IFERROR(G256-SIMULADOR!E257,"")</f>
        <v/>
      </c>
      <c r="H257" s="131" t="str">
        <f t="shared" si="46"/>
        <v/>
      </c>
      <c r="I257" s="129" t="str">
        <f t="shared" si="47"/>
        <v/>
      </c>
    </row>
    <row r="258" spans="2:9">
      <c r="B258" s="3" t="str">
        <f t="shared" si="41"/>
        <v/>
      </c>
      <c r="C258" s="77" t="str">
        <f t="shared" si="42"/>
        <v/>
      </c>
      <c r="D258" s="130" t="str">
        <f t="shared" si="43"/>
        <v/>
      </c>
      <c r="E258" s="131" t="str">
        <f t="shared" si="44"/>
        <v/>
      </c>
      <c r="F258" s="131" t="str">
        <f t="shared" si="45"/>
        <v/>
      </c>
      <c r="G258" s="130" t="str">
        <f>IFERROR(G257-SIMULADOR!E258,"")</f>
        <v/>
      </c>
      <c r="H258" s="131" t="str">
        <f t="shared" si="46"/>
        <v/>
      </c>
      <c r="I258" s="129" t="str">
        <f t="shared" si="47"/>
        <v/>
      </c>
    </row>
    <row r="259" spans="2:9">
      <c r="B259" s="3" t="str">
        <f t="shared" si="41"/>
        <v/>
      </c>
      <c r="C259" s="77" t="str">
        <f t="shared" si="42"/>
        <v/>
      </c>
      <c r="D259" s="130" t="str">
        <f t="shared" si="43"/>
        <v/>
      </c>
      <c r="E259" s="131" t="str">
        <f t="shared" si="44"/>
        <v/>
      </c>
      <c r="F259" s="131" t="str">
        <f t="shared" si="45"/>
        <v/>
      </c>
      <c r="G259" s="130" t="str">
        <f>IFERROR(G258-SIMULADOR!E259,"")</f>
        <v/>
      </c>
      <c r="H259" s="131" t="str">
        <f t="shared" si="46"/>
        <v/>
      </c>
      <c r="I259" s="129" t="str">
        <f t="shared" si="47"/>
        <v/>
      </c>
    </row>
    <row r="260" spans="2:9">
      <c r="B260" s="3" t="str">
        <f t="shared" si="41"/>
        <v/>
      </c>
      <c r="C260" s="77" t="str">
        <f t="shared" si="42"/>
        <v/>
      </c>
      <c r="D260" s="130" t="str">
        <f t="shared" si="43"/>
        <v/>
      </c>
      <c r="E260" s="131" t="str">
        <f t="shared" si="44"/>
        <v/>
      </c>
      <c r="F260" s="131" t="str">
        <f t="shared" si="45"/>
        <v/>
      </c>
      <c r="G260" s="130" t="str">
        <f>IFERROR(G259-SIMULADOR!E260,"")</f>
        <v/>
      </c>
      <c r="H260" s="131" t="str">
        <f t="shared" si="46"/>
        <v/>
      </c>
      <c r="I260" s="129" t="str">
        <f t="shared" si="47"/>
        <v/>
      </c>
    </row>
    <row r="261" spans="2:9">
      <c r="B261" s="3" t="str">
        <f t="shared" si="41"/>
        <v/>
      </c>
      <c r="C261" s="77" t="str">
        <f t="shared" si="42"/>
        <v/>
      </c>
      <c r="D261" s="130" t="str">
        <f t="shared" si="43"/>
        <v/>
      </c>
      <c r="E261" s="131" t="str">
        <f t="shared" si="44"/>
        <v/>
      </c>
      <c r="F261" s="131" t="str">
        <f t="shared" si="45"/>
        <v/>
      </c>
      <c r="G261" s="130" t="str">
        <f>IFERROR(G260-SIMULADOR!E261,"")</f>
        <v/>
      </c>
      <c r="H261" s="131" t="str">
        <f t="shared" si="46"/>
        <v/>
      </c>
      <c r="I261" s="129" t="str">
        <f t="shared" si="47"/>
        <v/>
      </c>
    </row>
    <row r="262" spans="2:9">
      <c r="B262" s="3" t="str">
        <f t="shared" si="41"/>
        <v/>
      </c>
      <c r="C262" s="77" t="str">
        <f t="shared" si="42"/>
        <v/>
      </c>
      <c r="D262" s="130" t="str">
        <f t="shared" si="43"/>
        <v/>
      </c>
      <c r="E262" s="131" t="str">
        <f t="shared" si="44"/>
        <v/>
      </c>
      <c r="F262" s="131" t="str">
        <f t="shared" si="45"/>
        <v/>
      </c>
      <c r="G262" s="130" t="str">
        <f>IFERROR(G261-SIMULADOR!E262,"")</f>
        <v/>
      </c>
      <c r="H262" s="131" t="str">
        <f t="shared" si="46"/>
        <v/>
      </c>
      <c r="I262" s="129" t="str">
        <f t="shared" si="47"/>
        <v/>
      </c>
    </row>
    <row r="263" spans="2:9">
      <c r="B263" s="3" t="str">
        <f t="shared" si="41"/>
        <v/>
      </c>
      <c r="C263" s="77" t="str">
        <f t="shared" si="42"/>
        <v/>
      </c>
      <c r="D263" s="130" t="str">
        <f t="shared" si="43"/>
        <v/>
      </c>
      <c r="E263" s="131" t="str">
        <f t="shared" si="44"/>
        <v/>
      </c>
      <c r="F263" s="131" t="str">
        <f t="shared" si="45"/>
        <v/>
      </c>
      <c r="G263" s="130" t="str">
        <f>IFERROR(G262-SIMULADOR!E263,"")</f>
        <v/>
      </c>
      <c r="H263" s="131" t="str">
        <f t="shared" si="46"/>
        <v/>
      </c>
      <c r="I263" s="129" t="str">
        <f t="shared" si="47"/>
        <v/>
      </c>
    </row>
    <row r="264" spans="2:9">
      <c r="B264" s="3" t="str">
        <f t="shared" si="41"/>
        <v/>
      </c>
      <c r="C264" s="77" t="str">
        <f t="shared" si="42"/>
        <v/>
      </c>
      <c r="D264" s="130" t="str">
        <f t="shared" si="43"/>
        <v/>
      </c>
      <c r="E264" s="131" t="str">
        <f t="shared" si="44"/>
        <v/>
      </c>
      <c r="F264" s="131" t="str">
        <f t="shared" si="45"/>
        <v/>
      </c>
      <c r="G264" s="130" t="str">
        <f>IFERROR(G263-SIMULADOR!E264,"")</f>
        <v/>
      </c>
      <c r="H264" s="131" t="str">
        <f t="shared" si="46"/>
        <v/>
      </c>
      <c r="I264" s="129" t="str">
        <f t="shared" si="47"/>
        <v/>
      </c>
    </row>
    <row r="265" spans="2:9">
      <c r="B265" s="3" t="str">
        <f t="shared" si="41"/>
        <v/>
      </c>
      <c r="C265" s="77" t="str">
        <f t="shared" si="42"/>
        <v/>
      </c>
      <c r="D265" s="130" t="str">
        <f t="shared" si="43"/>
        <v/>
      </c>
      <c r="E265" s="131" t="str">
        <f t="shared" si="44"/>
        <v/>
      </c>
      <c r="F265" s="131" t="str">
        <f t="shared" si="45"/>
        <v/>
      </c>
      <c r="G265" s="130" t="str">
        <f>IFERROR(G264-SIMULADOR!E265,"")</f>
        <v/>
      </c>
      <c r="H265" s="131" t="str">
        <f t="shared" si="46"/>
        <v/>
      </c>
      <c r="I265" s="129" t="str">
        <f t="shared" si="47"/>
        <v/>
      </c>
    </row>
    <row r="266" spans="2:9">
      <c r="B266" s="3" t="str">
        <f t="shared" si="41"/>
        <v/>
      </c>
      <c r="C266" s="77" t="str">
        <f t="shared" si="42"/>
        <v/>
      </c>
      <c r="D266" s="130" t="str">
        <f t="shared" si="43"/>
        <v/>
      </c>
      <c r="E266" s="131" t="str">
        <f t="shared" si="44"/>
        <v/>
      </c>
      <c r="F266" s="131" t="str">
        <f t="shared" si="45"/>
        <v/>
      </c>
      <c r="G266" s="130" t="str">
        <f>IFERROR(G265-SIMULADOR!E266,"")</f>
        <v/>
      </c>
      <c r="H266" s="131" t="str">
        <f t="shared" si="46"/>
        <v/>
      </c>
      <c r="I266" s="129" t="str">
        <f t="shared" si="47"/>
        <v/>
      </c>
    </row>
    <row r="267" spans="2:9">
      <c r="B267" s="3" t="str">
        <f t="shared" si="41"/>
        <v/>
      </c>
      <c r="C267" s="77" t="str">
        <f t="shared" si="42"/>
        <v/>
      </c>
      <c r="D267" s="130" t="str">
        <f t="shared" si="43"/>
        <v/>
      </c>
      <c r="E267" s="131" t="str">
        <f t="shared" si="44"/>
        <v/>
      </c>
      <c r="F267" s="131" t="str">
        <f t="shared" si="45"/>
        <v/>
      </c>
      <c r="G267" s="130" t="str">
        <f>IFERROR(G266-SIMULADOR!E267,"")</f>
        <v/>
      </c>
      <c r="H267" s="131" t="str">
        <f t="shared" si="46"/>
        <v/>
      </c>
      <c r="I267" s="129" t="str">
        <f t="shared" si="47"/>
        <v/>
      </c>
    </row>
    <row r="268" spans="2:9">
      <c r="B268" s="3" t="str">
        <f t="shared" si="41"/>
        <v/>
      </c>
      <c r="C268" s="77" t="str">
        <f t="shared" si="42"/>
        <v/>
      </c>
      <c r="D268" s="130" t="str">
        <f t="shared" si="43"/>
        <v/>
      </c>
      <c r="E268" s="131" t="str">
        <f t="shared" si="44"/>
        <v/>
      </c>
      <c r="F268" s="131" t="str">
        <f t="shared" si="45"/>
        <v/>
      </c>
      <c r="G268" s="130" t="str">
        <f>IFERROR(G267-SIMULADOR!E268,"")</f>
        <v/>
      </c>
      <c r="H268" s="131" t="str">
        <f t="shared" si="46"/>
        <v/>
      </c>
      <c r="I268" s="129" t="str">
        <f t="shared" si="47"/>
        <v/>
      </c>
    </row>
    <row r="269" spans="2:9">
      <c r="B269" s="3" t="str">
        <f t="shared" si="41"/>
        <v/>
      </c>
      <c r="C269" s="77" t="str">
        <f t="shared" si="42"/>
        <v/>
      </c>
      <c r="D269" s="130" t="str">
        <f t="shared" si="43"/>
        <v/>
      </c>
      <c r="E269" s="131" t="str">
        <f t="shared" si="44"/>
        <v/>
      </c>
      <c r="F269" s="131" t="str">
        <f t="shared" si="45"/>
        <v/>
      </c>
      <c r="G269" s="130" t="str">
        <f>IFERROR(G268-SIMULADOR!E269,"")</f>
        <v/>
      </c>
      <c r="H269" s="131" t="str">
        <f t="shared" si="46"/>
        <v/>
      </c>
      <c r="I269" s="129" t="str">
        <f t="shared" si="47"/>
        <v/>
      </c>
    </row>
    <row r="270" spans="2:9">
      <c r="B270" s="3" t="str">
        <f t="shared" si="41"/>
        <v/>
      </c>
      <c r="C270" s="77" t="str">
        <f t="shared" si="42"/>
        <v/>
      </c>
      <c r="D270" s="130" t="str">
        <f t="shared" si="43"/>
        <v/>
      </c>
      <c r="E270" s="131" t="str">
        <f t="shared" si="44"/>
        <v/>
      </c>
      <c r="F270" s="131" t="str">
        <f t="shared" si="45"/>
        <v/>
      </c>
      <c r="G270" s="130" t="str">
        <f>IFERROR(G269-SIMULADOR!E270,"")</f>
        <v/>
      </c>
      <c r="H270" s="131" t="str">
        <f t="shared" si="46"/>
        <v/>
      </c>
      <c r="I270" s="129" t="str">
        <f t="shared" si="47"/>
        <v/>
      </c>
    </row>
    <row r="271" spans="2:9">
      <c r="B271" s="3" t="str">
        <f t="shared" si="41"/>
        <v/>
      </c>
      <c r="C271" s="77" t="str">
        <f t="shared" si="42"/>
        <v/>
      </c>
      <c r="D271" s="130" t="str">
        <f t="shared" si="43"/>
        <v/>
      </c>
      <c r="E271" s="131" t="str">
        <f t="shared" si="44"/>
        <v/>
      </c>
      <c r="F271" s="131" t="str">
        <f t="shared" si="45"/>
        <v/>
      </c>
      <c r="G271" s="130" t="str">
        <f>IFERROR(G270-SIMULADOR!E271,"")</f>
        <v/>
      </c>
      <c r="H271" s="131" t="str">
        <f t="shared" si="46"/>
        <v/>
      </c>
      <c r="I271" s="129" t="str">
        <f t="shared" si="47"/>
        <v/>
      </c>
    </row>
    <row r="272" spans="2:9">
      <c r="B272" s="3" t="str">
        <f t="shared" si="41"/>
        <v/>
      </c>
      <c r="C272" s="77" t="str">
        <f t="shared" si="42"/>
        <v/>
      </c>
      <c r="D272" s="130" t="str">
        <f t="shared" si="43"/>
        <v/>
      </c>
      <c r="E272" s="131" t="str">
        <f t="shared" si="44"/>
        <v/>
      </c>
      <c r="F272" s="131" t="str">
        <f t="shared" si="45"/>
        <v/>
      </c>
      <c r="G272" s="130" t="str">
        <f>IFERROR(G271-SIMULADOR!E272,"")</f>
        <v/>
      </c>
      <c r="H272" s="131" t="str">
        <f t="shared" si="46"/>
        <v/>
      </c>
      <c r="I272" s="129" t="str">
        <f t="shared" si="47"/>
        <v/>
      </c>
    </row>
    <row r="273" spans="2:9">
      <c r="B273" s="3" t="str">
        <f t="shared" si="41"/>
        <v/>
      </c>
      <c r="C273" s="77" t="str">
        <f t="shared" si="42"/>
        <v/>
      </c>
      <c r="D273" s="130" t="str">
        <f t="shared" si="43"/>
        <v/>
      </c>
      <c r="E273" s="131" t="str">
        <f t="shared" si="44"/>
        <v/>
      </c>
      <c r="F273" s="131" t="str">
        <f t="shared" si="45"/>
        <v/>
      </c>
      <c r="G273" s="130" t="str">
        <f>IFERROR(G272-SIMULADOR!E273,"")</f>
        <v/>
      </c>
      <c r="H273" s="131" t="str">
        <f t="shared" si="46"/>
        <v/>
      </c>
      <c r="I273" s="129" t="str">
        <f t="shared" si="47"/>
        <v/>
      </c>
    </row>
    <row r="274" spans="2:9">
      <c r="B274" s="3" t="str">
        <f t="shared" si="41"/>
        <v/>
      </c>
      <c r="C274" s="77" t="str">
        <f t="shared" si="42"/>
        <v/>
      </c>
      <c r="D274" s="130" t="str">
        <f t="shared" si="43"/>
        <v/>
      </c>
      <c r="E274" s="131" t="str">
        <f t="shared" si="44"/>
        <v/>
      </c>
      <c r="F274" s="131" t="str">
        <f t="shared" si="45"/>
        <v/>
      </c>
      <c r="G274" s="130" t="str">
        <f>IFERROR(G273-SIMULADOR!E274,"")</f>
        <v/>
      </c>
      <c r="H274" s="131" t="str">
        <f t="shared" si="46"/>
        <v/>
      </c>
      <c r="I274" s="129" t="str">
        <f t="shared" si="47"/>
        <v/>
      </c>
    </row>
    <row r="275" spans="2:9">
      <c r="B275" s="3" t="str">
        <f t="shared" si="41"/>
        <v/>
      </c>
      <c r="C275" s="77" t="str">
        <f t="shared" si="42"/>
        <v/>
      </c>
      <c r="D275" s="130" t="str">
        <f t="shared" si="43"/>
        <v/>
      </c>
      <c r="E275" s="131" t="str">
        <f t="shared" si="44"/>
        <v/>
      </c>
      <c r="F275" s="131" t="str">
        <f t="shared" si="45"/>
        <v/>
      </c>
      <c r="G275" s="130" t="str">
        <f>IFERROR(G274-SIMULADOR!E275,"")</f>
        <v/>
      </c>
      <c r="H275" s="131" t="str">
        <f t="shared" si="46"/>
        <v/>
      </c>
      <c r="I275" s="129" t="str">
        <f t="shared" si="47"/>
        <v/>
      </c>
    </row>
    <row r="276" spans="2:9">
      <c r="B276" s="3" t="str">
        <f t="shared" si="41"/>
        <v/>
      </c>
      <c r="C276" s="77" t="str">
        <f t="shared" si="42"/>
        <v/>
      </c>
      <c r="D276" s="130" t="str">
        <f t="shared" si="43"/>
        <v/>
      </c>
      <c r="E276" s="131" t="str">
        <f t="shared" si="44"/>
        <v/>
      </c>
      <c r="F276" s="131" t="str">
        <f t="shared" si="45"/>
        <v/>
      </c>
      <c r="G276" s="130" t="str">
        <f>IFERROR(G275-SIMULADOR!E276,"")</f>
        <v/>
      </c>
      <c r="H276" s="131" t="str">
        <f t="shared" si="46"/>
        <v/>
      </c>
      <c r="I276" s="129" t="str">
        <f t="shared" si="47"/>
        <v/>
      </c>
    </row>
    <row r="277" spans="2:9">
      <c r="B277" s="3" t="str">
        <f t="shared" si="41"/>
        <v/>
      </c>
      <c r="C277" s="77" t="str">
        <f t="shared" si="42"/>
        <v/>
      </c>
      <c r="D277" s="130" t="str">
        <f t="shared" si="43"/>
        <v/>
      </c>
      <c r="E277" s="131" t="str">
        <f t="shared" si="44"/>
        <v/>
      </c>
      <c r="F277" s="131" t="str">
        <f t="shared" si="45"/>
        <v/>
      </c>
      <c r="G277" s="130" t="str">
        <f>IFERROR(G276-SIMULADOR!E277,"")</f>
        <v/>
      </c>
      <c r="H277" s="131" t="str">
        <f t="shared" si="46"/>
        <v/>
      </c>
      <c r="I277" s="129" t="str">
        <f t="shared" si="47"/>
        <v/>
      </c>
    </row>
    <row r="278" spans="2:9">
      <c r="B278" s="3" t="str">
        <f t="shared" si="41"/>
        <v/>
      </c>
      <c r="C278" s="77" t="str">
        <f t="shared" si="42"/>
        <v/>
      </c>
      <c r="D278" s="130" t="str">
        <f t="shared" si="43"/>
        <v/>
      </c>
      <c r="E278" s="131" t="str">
        <f t="shared" si="44"/>
        <v/>
      </c>
      <c r="F278" s="131" t="str">
        <f t="shared" si="45"/>
        <v/>
      </c>
      <c r="G278" s="130" t="str">
        <f>IFERROR(G277-SIMULADOR!E278,"")</f>
        <v/>
      </c>
      <c r="H278" s="131" t="str">
        <f t="shared" si="46"/>
        <v/>
      </c>
      <c r="I278" s="129" t="str">
        <f t="shared" si="47"/>
        <v/>
      </c>
    </row>
    <row r="279" spans="2:9">
      <c r="B279" s="30"/>
      <c r="C279" s="31"/>
      <c r="D279" s="133"/>
      <c r="E279" s="133"/>
      <c r="F279" s="132"/>
      <c r="G279" s="132"/>
      <c r="H279" s="133"/>
      <c r="I279" s="132"/>
    </row>
    <row r="280" spans="2:9">
      <c r="B280" s="30"/>
      <c r="C280" s="31"/>
      <c r="D280" s="133"/>
      <c r="E280" s="133"/>
      <c r="F280" s="132"/>
      <c r="G280" s="132"/>
      <c r="H280" s="133"/>
      <c r="I280" s="132"/>
    </row>
    <row r="281" spans="2:9">
      <c r="B281" s="30"/>
      <c r="C281" s="31"/>
      <c r="D281" s="133"/>
      <c r="E281" s="133"/>
      <c r="F281" s="132"/>
      <c r="G281" s="132"/>
      <c r="H281" s="133"/>
      <c r="I281" s="132"/>
    </row>
    <row r="282" spans="2:9">
      <c r="B282" s="30"/>
      <c r="C282" s="31"/>
      <c r="D282" s="133"/>
      <c r="E282" s="133"/>
      <c r="F282" s="132"/>
      <c r="G282" s="132"/>
      <c r="H282" s="133"/>
      <c r="I282" s="132"/>
    </row>
    <row r="283" spans="2:9">
      <c r="B283" s="30"/>
      <c r="C283" s="31"/>
      <c r="D283" s="133"/>
      <c r="E283" s="133"/>
      <c r="F283" s="132"/>
      <c r="G283" s="132"/>
      <c r="H283" s="133"/>
      <c r="I283" s="132"/>
    </row>
    <row r="284" spans="2:9">
      <c r="B284" s="30"/>
      <c r="C284" s="31"/>
      <c r="D284" s="133"/>
      <c r="E284" s="133"/>
      <c r="F284" s="132"/>
      <c r="G284" s="132"/>
      <c r="H284" s="133"/>
      <c r="I284" s="132"/>
    </row>
    <row r="285" spans="2:9">
      <c r="B285" s="30"/>
      <c r="C285" s="31"/>
      <c r="D285" s="133"/>
      <c r="E285" s="133"/>
      <c r="F285" s="132"/>
      <c r="G285" s="132"/>
      <c r="H285" s="133"/>
      <c r="I285" s="132"/>
    </row>
    <row r="286" spans="2:9">
      <c r="B286" s="30"/>
      <c r="C286" s="31"/>
      <c r="D286" s="133"/>
      <c r="E286" s="133"/>
      <c r="F286" s="132"/>
      <c r="G286" s="132"/>
      <c r="H286" s="133"/>
      <c r="I286" s="132"/>
    </row>
    <row r="287" spans="2:9">
      <c r="B287" s="30"/>
      <c r="C287" s="31"/>
      <c r="D287" s="133"/>
      <c r="E287" s="133"/>
      <c r="F287" s="132"/>
      <c r="G287" s="132"/>
      <c r="H287" s="133"/>
      <c r="I287" s="132"/>
    </row>
    <row r="288" spans="2:9">
      <c r="B288" s="30"/>
      <c r="C288" s="31"/>
      <c r="D288" s="133"/>
      <c r="E288" s="133"/>
      <c r="F288" s="132"/>
      <c r="G288" s="132"/>
      <c r="H288" s="133"/>
      <c r="I288" s="132"/>
    </row>
    <row r="289" spans="2:9">
      <c r="B289" s="30"/>
      <c r="C289" s="31"/>
      <c r="D289" s="133"/>
      <c r="E289" s="133"/>
      <c r="F289" s="132"/>
      <c r="G289" s="132"/>
      <c r="H289" s="133"/>
      <c r="I289" s="132"/>
    </row>
    <row r="290" spans="2:9">
      <c r="B290" s="30"/>
      <c r="C290" s="31"/>
      <c r="D290" s="133"/>
      <c r="E290" s="133"/>
      <c r="F290" s="132"/>
      <c r="G290" s="132"/>
      <c r="H290" s="133"/>
      <c r="I290" s="132"/>
    </row>
    <row r="291" spans="2:9">
      <c r="B291" s="30"/>
      <c r="C291" s="31"/>
      <c r="D291" s="133"/>
      <c r="E291" s="133"/>
      <c r="F291" s="132"/>
      <c r="G291" s="132"/>
      <c r="H291" s="133"/>
      <c r="I291" s="132"/>
    </row>
    <row r="292" spans="2:9">
      <c r="B292" s="30"/>
      <c r="C292" s="31"/>
      <c r="D292" s="133"/>
      <c r="E292" s="133"/>
      <c r="F292" s="132"/>
      <c r="G292" s="132"/>
      <c r="H292" s="133"/>
      <c r="I292" s="132"/>
    </row>
    <row r="293" spans="2:9">
      <c r="B293" s="30"/>
      <c r="C293" s="31"/>
      <c r="D293" s="133"/>
      <c r="E293" s="133"/>
      <c r="F293" s="132"/>
      <c r="G293" s="132"/>
      <c r="H293" s="133"/>
      <c r="I293" s="132"/>
    </row>
    <row r="294" spans="2:9">
      <c r="B294" s="30"/>
      <c r="C294" s="31"/>
      <c r="D294" s="133"/>
      <c r="E294" s="133"/>
      <c r="F294" s="132"/>
      <c r="G294" s="132"/>
      <c r="H294" s="133"/>
      <c r="I294" s="132"/>
    </row>
    <row r="295" spans="2:9">
      <c r="B295" s="30"/>
      <c r="C295" s="31"/>
      <c r="D295" s="133"/>
      <c r="E295" s="133"/>
      <c r="F295" s="132"/>
      <c r="G295" s="132"/>
      <c r="H295" s="133"/>
      <c r="I295" s="132"/>
    </row>
    <row r="296" spans="2:9">
      <c r="C296" s="31"/>
      <c r="D296" s="133"/>
      <c r="E296" s="133"/>
      <c r="F296" s="132"/>
      <c r="G296" s="132"/>
      <c r="H296" s="133"/>
      <c r="I296" s="132"/>
    </row>
    <row r="297" spans="2:9">
      <c r="C297" s="31"/>
      <c r="D297" s="133"/>
      <c r="E297" s="133"/>
      <c r="F297" s="132"/>
      <c r="G297" s="132"/>
      <c r="H297" s="133"/>
      <c r="I297" s="132"/>
    </row>
    <row r="298" spans="2:9">
      <c r="D298" s="132"/>
      <c r="E298" s="132"/>
      <c r="F298" s="132"/>
      <c r="G298" s="132"/>
      <c r="H298" s="132"/>
      <c r="I298" s="132"/>
    </row>
    <row r="299" spans="2:9">
      <c r="D299" s="132"/>
      <c r="E299" s="132"/>
      <c r="F299" s="132"/>
      <c r="G299" s="132"/>
      <c r="H299" s="132"/>
      <c r="I299" s="132"/>
    </row>
    <row r="300" spans="2:9">
      <c r="D300" s="132"/>
      <c r="E300" s="132"/>
      <c r="F300" s="132"/>
      <c r="G300" s="132"/>
      <c r="H300" s="132"/>
      <c r="I300" s="132"/>
    </row>
    <row r="301" spans="2:9">
      <c r="D301" s="132"/>
      <c r="E301" s="132"/>
      <c r="F301" s="132"/>
      <c r="G301" s="132"/>
      <c r="H301" s="132"/>
      <c r="I301" s="132"/>
    </row>
    <row r="302" spans="2:9">
      <c r="D302" s="132"/>
      <c r="E302" s="132"/>
      <c r="F302" s="132"/>
      <c r="G302" s="132"/>
      <c r="H302" s="132"/>
      <c r="I302" s="132"/>
    </row>
    <row r="303" spans="2:9">
      <c r="D303" s="132"/>
      <c r="E303" s="132"/>
      <c r="F303" s="132"/>
      <c r="G303" s="132"/>
      <c r="H303" s="132"/>
      <c r="I303" s="132"/>
    </row>
    <row r="304" spans="2:9">
      <c r="D304" s="132"/>
      <c r="E304" s="132"/>
      <c r="F304" s="132"/>
      <c r="G304" s="132"/>
      <c r="H304" s="132"/>
      <c r="I304" s="132"/>
    </row>
    <row r="305" spans="4:9">
      <c r="D305" s="132"/>
      <c r="E305" s="132"/>
      <c r="F305" s="132"/>
      <c r="G305" s="132"/>
      <c r="H305" s="132"/>
      <c r="I305" s="132"/>
    </row>
    <row r="306" spans="4:9">
      <c r="D306" s="132"/>
      <c r="E306" s="132"/>
      <c r="F306" s="132"/>
      <c r="G306" s="132"/>
      <c r="H306" s="132"/>
      <c r="I306" s="132"/>
    </row>
    <row r="307" spans="4:9">
      <c r="D307" s="132"/>
      <c r="E307" s="132"/>
      <c r="F307" s="132"/>
      <c r="G307" s="132"/>
      <c r="H307" s="132"/>
      <c r="I307" s="132"/>
    </row>
    <row r="308" spans="4:9">
      <c r="D308" s="132"/>
      <c r="E308" s="132"/>
      <c r="F308" s="132"/>
      <c r="G308" s="132"/>
      <c r="H308" s="132"/>
      <c r="I308" s="132"/>
    </row>
    <row r="309" spans="4:9">
      <c r="D309" s="132"/>
      <c r="E309" s="132"/>
      <c r="F309" s="132"/>
      <c r="G309" s="132"/>
      <c r="H309" s="132"/>
      <c r="I309" s="132"/>
    </row>
    <row r="310" spans="4:9">
      <c r="D310" s="132"/>
      <c r="E310" s="132"/>
      <c r="F310" s="132"/>
      <c r="G310" s="132"/>
      <c r="H310" s="132"/>
      <c r="I310" s="132"/>
    </row>
    <row r="311" spans="4:9">
      <c r="D311" s="132"/>
      <c r="E311" s="132"/>
      <c r="F311" s="132"/>
      <c r="G311" s="132"/>
      <c r="H311" s="132"/>
      <c r="I311" s="132"/>
    </row>
    <row r="312" spans="4:9">
      <c r="D312" s="132"/>
      <c r="E312" s="132"/>
      <c r="F312" s="132"/>
      <c r="G312" s="132"/>
      <c r="H312" s="132"/>
      <c r="I312" s="132"/>
    </row>
    <row r="313" spans="4:9">
      <c r="D313" s="132"/>
      <c r="E313" s="132"/>
      <c r="F313" s="132"/>
      <c r="G313" s="132"/>
      <c r="H313" s="132"/>
      <c r="I313" s="132"/>
    </row>
    <row r="314" spans="4:9">
      <c r="D314" s="132"/>
      <c r="E314" s="132"/>
      <c r="F314" s="132"/>
      <c r="G314" s="132"/>
      <c r="H314" s="132"/>
      <c r="I314" s="132"/>
    </row>
    <row r="315" spans="4:9">
      <c r="D315" s="132"/>
      <c r="E315" s="132"/>
      <c r="F315" s="132"/>
      <c r="G315" s="132"/>
      <c r="H315" s="132"/>
      <c r="I315" s="132"/>
    </row>
    <row r="316" spans="4:9">
      <c r="D316" s="132"/>
      <c r="E316" s="132"/>
      <c r="F316" s="132"/>
      <c r="G316" s="132"/>
      <c r="H316" s="132"/>
      <c r="I316" s="132"/>
    </row>
    <row r="317" spans="4:9">
      <c r="D317" s="132"/>
      <c r="E317" s="132"/>
      <c r="F317" s="132"/>
      <c r="G317" s="132"/>
      <c r="H317" s="132"/>
      <c r="I317" s="132"/>
    </row>
    <row r="318" spans="4:9">
      <c r="D318" s="132"/>
      <c r="E318" s="132"/>
      <c r="F318" s="132"/>
      <c r="G318" s="132"/>
      <c r="H318" s="132"/>
      <c r="I318" s="132"/>
    </row>
    <row r="319" spans="4:9">
      <c r="D319" s="132"/>
      <c r="E319" s="132"/>
      <c r="F319" s="132"/>
      <c r="G319" s="132"/>
      <c r="H319" s="132"/>
      <c r="I319" s="132"/>
    </row>
    <row r="320" spans="4:9">
      <c r="D320" s="132"/>
      <c r="E320" s="132"/>
      <c r="F320" s="132"/>
      <c r="G320" s="132"/>
      <c r="H320" s="132"/>
      <c r="I320" s="132"/>
    </row>
    <row r="321" spans="4:9">
      <c r="D321" s="132"/>
      <c r="E321" s="132"/>
      <c r="F321" s="132"/>
      <c r="G321" s="132"/>
      <c r="H321" s="132"/>
      <c r="I321" s="132"/>
    </row>
    <row r="322" spans="4:9">
      <c r="D322" s="132"/>
      <c r="E322" s="132"/>
      <c r="F322" s="132"/>
      <c r="G322" s="132"/>
      <c r="H322" s="132"/>
      <c r="I322" s="132"/>
    </row>
    <row r="323" spans="4:9">
      <c r="D323" s="132"/>
      <c r="E323" s="132"/>
      <c r="F323" s="132"/>
      <c r="G323" s="132"/>
      <c r="H323" s="132"/>
      <c r="I323" s="132"/>
    </row>
    <row r="324" spans="4:9">
      <c r="D324" s="132"/>
      <c r="E324" s="132"/>
      <c r="F324" s="132"/>
      <c r="G324" s="132"/>
      <c r="H324" s="132"/>
      <c r="I324" s="132"/>
    </row>
    <row r="325" spans="4:9">
      <c r="D325" s="132"/>
      <c r="E325" s="132"/>
      <c r="F325" s="132"/>
      <c r="G325" s="132"/>
      <c r="H325" s="132"/>
      <c r="I325" s="132"/>
    </row>
    <row r="326" spans="4:9">
      <c r="D326" s="132"/>
      <c r="E326" s="132"/>
      <c r="F326" s="132"/>
      <c r="G326" s="132"/>
      <c r="H326" s="132"/>
      <c r="I326" s="132"/>
    </row>
    <row r="327" spans="4:9">
      <c r="D327" s="132"/>
      <c r="E327" s="132"/>
      <c r="F327" s="132"/>
      <c r="G327" s="132"/>
      <c r="H327" s="132"/>
      <c r="I327" s="132"/>
    </row>
    <row r="328" spans="4:9">
      <c r="D328" s="132"/>
      <c r="E328" s="132"/>
      <c r="F328" s="132"/>
      <c r="G328" s="132"/>
      <c r="H328" s="132"/>
      <c r="I328" s="132"/>
    </row>
    <row r="329" spans="4:9">
      <c r="D329" s="132"/>
      <c r="E329" s="132"/>
      <c r="F329" s="132"/>
      <c r="G329" s="132"/>
      <c r="H329" s="132"/>
      <c r="I329" s="132"/>
    </row>
    <row r="330" spans="4:9">
      <c r="D330" s="132"/>
      <c r="E330" s="132"/>
      <c r="F330" s="132"/>
      <c r="G330" s="132"/>
      <c r="H330" s="132"/>
      <c r="I330" s="132"/>
    </row>
    <row r="331" spans="4:9">
      <c r="D331" s="132"/>
      <c r="E331" s="132"/>
      <c r="F331" s="132"/>
      <c r="G331" s="132"/>
      <c r="H331" s="132"/>
      <c r="I331" s="132"/>
    </row>
    <row r="332" spans="4:9">
      <c r="D332" s="132"/>
      <c r="E332" s="132"/>
      <c r="F332" s="132"/>
      <c r="G332" s="132"/>
      <c r="H332" s="132"/>
      <c r="I332" s="132"/>
    </row>
    <row r="333" spans="4:9">
      <c r="D333" s="132"/>
      <c r="E333" s="132"/>
      <c r="F333" s="132"/>
      <c r="G333" s="132"/>
      <c r="H333" s="132"/>
      <c r="I333" s="132"/>
    </row>
    <row r="334" spans="4:9">
      <c r="D334" s="132"/>
      <c r="E334" s="132"/>
      <c r="F334" s="132"/>
      <c r="G334" s="132"/>
      <c r="H334" s="132"/>
      <c r="I334" s="132"/>
    </row>
    <row r="335" spans="4:9">
      <c r="D335" s="132"/>
      <c r="E335" s="132"/>
      <c r="F335" s="132"/>
      <c r="G335" s="132"/>
      <c r="H335" s="132"/>
      <c r="I335" s="132"/>
    </row>
    <row r="336" spans="4:9">
      <c r="D336" s="132"/>
      <c r="E336" s="132"/>
      <c r="F336" s="132"/>
      <c r="G336" s="132"/>
      <c r="H336" s="132"/>
      <c r="I336" s="132"/>
    </row>
    <row r="337" spans="4:9">
      <c r="D337" s="132"/>
      <c r="E337" s="132"/>
      <c r="F337" s="132"/>
      <c r="G337" s="132"/>
      <c r="H337" s="132"/>
      <c r="I337" s="132"/>
    </row>
    <row r="338" spans="4:9">
      <c r="D338" s="132"/>
      <c r="E338" s="132"/>
      <c r="F338" s="132"/>
      <c r="G338" s="132"/>
      <c r="H338" s="132"/>
      <c r="I338" s="132"/>
    </row>
    <row r="339" spans="4:9">
      <c r="D339" s="132"/>
      <c r="E339" s="132"/>
      <c r="F339" s="132"/>
      <c r="G339" s="132"/>
      <c r="H339" s="132"/>
      <c r="I339" s="132"/>
    </row>
    <row r="340" spans="4:9">
      <c r="D340" s="132"/>
      <c r="E340" s="132"/>
      <c r="F340" s="132"/>
      <c r="G340" s="132"/>
      <c r="H340" s="132"/>
      <c r="I340" s="132"/>
    </row>
    <row r="341" spans="4:9">
      <c r="D341" s="132"/>
      <c r="E341" s="132"/>
      <c r="F341" s="132"/>
      <c r="G341" s="132"/>
      <c r="H341" s="132"/>
      <c r="I341" s="132"/>
    </row>
    <row r="342" spans="4:9">
      <c r="D342" s="132"/>
      <c r="E342" s="132"/>
      <c r="F342" s="132"/>
      <c r="G342" s="132"/>
      <c r="H342" s="132"/>
      <c r="I342" s="132"/>
    </row>
    <row r="343" spans="4:9">
      <c r="D343" s="132"/>
      <c r="E343" s="132"/>
      <c r="F343" s="132"/>
      <c r="G343" s="132"/>
      <c r="H343" s="132"/>
      <c r="I343" s="132"/>
    </row>
    <row r="344" spans="4:9">
      <c r="D344" s="132"/>
      <c r="E344" s="132"/>
      <c r="F344" s="132"/>
      <c r="G344" s="132"/>
      <c r="H344" s="132"/>
      <c r="I344" s="132"/>
    </row>
    <row r="345" spans="4:9">
      <c r="D345" s="132"/>
      <c r="E345" s="132"/>
      <c r="F345" s="132"/>
      <c r="G345" s="132"/>
      <c r="H345" s="132"/>
      <c r="I345" s="132"/>
    </row>
    <row r="346" spans="4:9">
      <c r="D346" s="132"/>
      <c r="E346" s="132"/>
      <c r="F346" s="132"/>
      <c r="G346" s="132"/>
      <c r="H346" s="132"/>
      <c r="I346" s="132"/>
    </row>
    <row r="347" spans="4:9">
      <c r="D347" s="132"/>
      <c r="E347" s="132"/>
      <c r="F347" s="132"/>
      <c r="G347" s="132"/>
      <c r="H347" s="132"/>
      <c r="I347" s="132"/>
    </row>
    <row r="348" spans="4:9">
      <c r="D348" s="132"/>
      <c r="E348" s="132"/>
      <c r="F348" s="132"/>
      <c r="G348" s="132"/>
      <c r="H348" s="132"/>
      <c r="I348" s="132"/>
    </row>
    <row r="349" spans="4:9">
      <c r="D349" s="132"/>
      <c r="E349" s="132"/>
      <c r="F349" s="132"/>
      <c r="G349" s="132"/>
      <c r="H349" s="132"/>
      <c r="I349" s="132"/>
    </row>
    <row r="350" spans="4:9">
      <c r="D350" s="132"/>
      <c r="E350" s="132"/>
      <c r="F350" s="132"/>
      <c r="G350" s="132"/>
      <c r="H350" s="132"/>
      <c r="I350" s="132"/>
    </row>
    <row r="351" spans="4:9">
      <c r="D351" s="132"/>
      <c r="E351" s="132"/>
      <c r="F351" s="132"/>
      <c r="G351" s="132"/>
      <c r="H351" s="132"/>
      <c r="I351" s="132"/>
    </row>
    <row r="352" spans="4:9">
      <c r="D352" s="132"/>
      <c r="E352" s="132"/>
      <c r="F352" s="132"/>
      <c r="G352" s="132"/>
      <c r="H352" s="132"/>
      <c r="I352" s="132"/>
    </row>
    <row r="353" spans="4:9">
      <c r="D353" s="132"/>
      <c r="E353" s="132"/>
      <c r="F353" s="132"/>
      <c r="G353" s="132"/>
      <c r="H353" s="132"/>
      <c r="I353" s="132"/>
    </row>
    <row r="354" spans="4:9">
      <c r="D354" s="132"/>
      <c r="E354" s="132"/>
      <c r="F354" s="132"/>
      <c r="G354" s="132"/>
      <c r="H354" s="132"/>
      <c r="I354" s="132"/>
    </row>
    <row r="355" spans="4:9">
      <c r="D355" s="132"/>
      <c r="E355" s="132"/>
      <c r="F355" s="132"/>
      <c r="G355" s="132"/>
      <c r="H355" s="132"/>
      <c r="I355" s="132"/>
    </row>
    <row r="356" spans="4:9">
      <c r="D356" s="132"/>
      <c r="E356" s="132"/>
      <c r="F356" s="132"/>
      <c r="G356" s="132"/>
      <c r="H356" s="132"/>
      <c r="I356" s="132"/>
    </row>
    <row r="357" spans="4:9">
      <c r="D357" s="132"/>
      <c r="E357" s="132"/>
      <c r="F357" s="132"/>
      <c r="G357" s="132"/>
      <c r="H357" s="132"/>
      <c r="I357" s="132"/>
    </row>
    <row r="358" spans="4:9">
      <c r="D358" s="132"/>
      <c r="E358" s="132"/>
      <c r="F358" s="132"/>
      <c r="G358" s="132"/>
      <c r="H358" s="132"/>
      <c r="I358" s="132"/>
    </row>
  </sheetData>
  <sheetProtection algorithmName="SHA-512" hashValue="TWUfiSsOtQENFEl2TZ1FUxjWkNpfEl9V+pY9wqr2MyVr84eBW1Rv15/u5ypbP3OcGs1qXpE48Zot1UuidEP2Mg==" saltValue="IX5bEWs5N3sdXanRfRqt0Q==" spinCount="100000" sheet="1" objects="1" scenarios="1"/>
  <autoFilter ref="B11:G12" xr:uid="{00000000-0001-0000-0000-000000000000}">
    <filterColumn colId="3" showButton="0"/>
    <filterColumn colId="4" showButton="0"/>
  </autoFilter>
  <mergeCells count="40">
    <mergeCell ref="E28:G28"/>
    <mergeCell ref="B29:I29"/>
    <mergeCell ref="E17:G17"/>
    <mergeCell ref="E13:G13"/>
    <mergeCell ref="E15:G15"/>
    <mergeCell ref="E21:G21"/>
    <mergeCell ref="E23:G23"/>
    <mergeCell ref="H18:I18"/>
    <mergeCell ref="E18:G18"/>
    <mergeCell ref="E20:G20"/>
    <mergeCell ref="E22:G22"/>
    <mergeCell ref="E24:G24"/>
    <mergeCell ref="E27:G27"/>
    <mergeCell ref="B18:D18"/>
    <mergeCell ref="B22:D22"/>
    <mergeCell ref="B24:D24"/>
    <mergeCell ref="E3:G3"/>
    <mergeCell ref="B4:D5"/>
    <mergeCell ref="B7:D7"/>
    <mergeCell ref="B2:K2"/>
    <mergeCell ref="B9:D9"/>
    <mergeCell ref="I6:I7"/>
    <mergeCell ref="J6:J7"/>
    <mergeCell ref="I4:J4"/>
    <mergeCell ref="F9:G9"/>
    <mergeCell ref="E8:G8"/>
    <mergeCell ref="E6:G6"/>
    <mergeCell ref="B27:D27"/>
    <mergeCell ref="E19:G19"/>
    <mergeCell ref="E25:G25"/>
    <mergeCell ref="E26:G26"/>
    <mergeCell ref="E10:G10"/>
    <mergeCell ref="B20:D20"/>
    <mergeCell ref="E11:G11"/>
    <mergeCell ref="E14:G14"/>
    <mergeCell ref="B12:D12"/>
    <mergeCell ref="B14:D14"/>
    <mergeCell ref="B16:D16"/>
    <mergeCell ref="E16:G16"/>
    <mergeCell ref="E12:G12"/>
  </mergeCells>
  <conditionalFormatting sqref="E18">
    <cfRule type="cellIs" dxfId="20" priority="11" operator="greaterThan">
      <formula>$J$6</formula>
    </cfRule>
    <cfRule type="cellIs" dxfId="19" priority="12" operator="lessThan">
      <formula>$I$6</formula>
    </cfRule>
  </conditionalFormatting>
  <conditionalFormatting sqref="H18:I18">
    <cfRule type="containsText" dxfId="18" priority="2" operator="containsText" text="VALIDAR PLAZO">
      <formula>NOT(ISERROR(SEARCH("VALIDAR PLAZO",H18)))</formula>
    </cfRule>
    <cfRule type="dataBar" priority="3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{0A981B7E-A91D-4497-8E1C-F7E3708C2448}</x14:id>
        </ext>
      </extLst>
    </cfRule>
  </conditionalFormatting>
  <conditionalFormatting sqref="I31:I278">
    <cfRule type="notContainsBlanks" dxfId="17" priority="6">
      <formula>LEN(TRIM(I31))&gt;0</formula>
    </cfRule>
  </conditionalFormatting>
  <dataValidations count="2">
    <dataValidation type="list" allowBlank="1" showInputMessage="1" showErrorMessage="1" sqref="E15" xr:uid="{00000000-0002-0000-0000-000000000000}">
      <formula1>$P$11:$P$28</formula1>
    </dataValidation>
    <dataValidation type="list" allowBlank="1" showInputMessage="1" showErrorMessage="1" sqref="G7" xr:uid="{00000000-0002-0000-0000-000001000000}">
      <formula1>"2024,2025,2026"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981B7E-A91D-4497-8E1C-F7E3708C24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H18:I18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LINEAS!$N$2:$N$5</xm:f>
          </x14:formula1>
          <xm:sqref>E14</xm:sqref>
        </x14:dataValidation>
        <x14:dataValidation type="list" allowBlank="1" showInputMessage="1" showErrorMessage="1" xr:uid="{00000000-0002-0000-0000-000003000000}">
          <x14:formula1>
            <xm:f>LINEAS!$T$2:$T$96</xm:f>
          </x14:formula1>
          <xm:sqref>G5</xm:sqref>
        </x14:dataValidation>
        <x14:dataValidation type="list" allowBlank="1" showInputMessage="1" showErrorMessage="1" xr:uid="{00000000-0002-0000-0000-000004000000}">
          <x14:formula1>
            <xm:f>LINEAS!$S$2:$S$13</xm:f>
          </x14:formula1>
          <xm:sqref>F5 F7</xm:sqref>
        </x14:dataValidation>
        <x14:dataValidation type="list" allowBlank="1" showInputMessage="1" showErrorMessage="1" xr:uid="{00000000-0002-0000-0000-000005000000}">
          <x14:formula1>
            <xm:f>LINEAS!$R$2:$R$32</xm:f>
          </x14:formula1>
          <xm:sqref>E5 E7</xm:sqref>
        </x14:dataValidation>
        <x14:dataValidation type="list" allowBlank="1" showInputMessage="1" showErrorMessage="1" xr:uid="{00000000-0002-0000-0000-000006000000}">
          <x14:formula1>
            <xm:f>LINEAS!$Y$20:$Y$22</xm:f>
          </x14:formula1>
          <xm:sqref>E9</xm:sqref>
        </x14:dataValidation>
        <x14:dataValidation type="list" allowBlank="1" showInputMessage="1" showErrorMessage="1" xr:uid="{BBC852F1-4839-4158-A6D3-9A538E5A8ED4}">
          <x14:formula1>
            <xm:f>LINEAS!$O$2:$O$27</xm:f>
          </x14:formula1>
          <xm:sqref>E12:G12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XFC266"/>
  <sheetViews>
    <sheetView showGridLines="0" showRowColHeader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" sqref="B4:G4"/>
    </sheetView>
  </sheetViews>
  <sheetFormatPr baseColWidth="10" defaultColWidth="0" defaultRowHeight="15" zeroHeight="1"/>
  <cols>
    <col min="1" max="1" width="1.5703125" style="8" customWidth="1"/>
    <col min="2" max="2" width="6.28515625" style="8" bestFit="1" customWidth="1"/>
    <col min="3" max="3" width="9.140625" style="8" bestFit="1" customWidth="1"/>
    <col min="4" max="4" width="13.5703125" style="8" customWidth="1"/>
    <col min="5" max="5" width="14.7109375" style="8" customWidth="1"/>
    <col min="6" max="6" width="13.42578125" style="8" customWidth="1"/>
    <col min="7" max="7" width="11.85546875" style="8" customWidth="1"/>
    <col min="8" max="8" width="3" style="8" customWidth="1"/>
    <col min="9" max="9" width="14.5703125" style="8" customWidth="1"/>
    <col min="10" max="10" width="12.5703125" style="8" customWidth="1"/>
    <col min="11" max="12" width="10.85546875" style="8" customWidth="1"/>
    <col min="13" max="13" width="3.28515625" style="8" customWidth="1"/>
    <col min="14" max="14" width="14.85546875" style="8" customWidth="1"/>
    <col min="15" max="15" width="5.85546875" style="8" customWidth="1"/>
    <col min="16" max="70" width="14.85546875" style="8" hidden="1"/>
    <col min="71" max="16383" width="4.140625" style="8" hidden="1"/>
    <col min="16384" max="16384" width="9.85546875" style="8" hidden="1"/>
  </cols>
  <sheetData>
    <row r="1" spans="2:14" ht="9.9499999999999993" customHeight="1"/>
    <row r="2" spans="2:14" ht="28.5">
      <c r="B2" s="184" t="s">
        <v>0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2:14" ht="8.4499999999999993" customHeight="1">
      <c r="B3" s="23"/>
      <c r="E3" s="182"/>
      <c r="F3" s="182"/>
      <c r="G3" s="182"/>
    </row>
    <row r="4" spans="2:14" ht="20.25" customHeight="1">
      <c r="B4" s="212" t="s">
        <v>30</v>
      </c>
      <c r="C4" s="212"/>
      <c r="D4" s="212"/>
      <c r="E4" s="212"/>
      <c r="F4" s="212"/>
      <c r="G4" s="212"/>
      <c r="H4" s="80"/>
      <c r="I4" s="231" t="s">
        <v>31</v>
      </c>
      <c r="J4" s="231"/>
      <c r="K4" s="231"/>
      <c r="L4" s="231"/>
      <c r="M4" s="231"/>
      <c r="N4" s="231"/>
    </row>
    <row r="5" spans="2:14" ht="3.95" customHeight="1">
      <c r="B5" s="30"/>
      <c r="E5" s="193"/>
      <c r="F5" s="193"/>
      <c r="G5" s="193"/>
      <c r="I5" s="30"/>
      <c r="L5" s="193"/>
      <c r="M5" s="193"/>
      <c r="N5" s="193"/>
    </row>
    <row r="6" spans="2:14" ht="21">
      <c r="B6" s="208" t="s">
        <v>15</v>
      </c>
      <c r="C6" s="208"/>
      <c r="D6" s="208"/>
      <c r="E6" s="209">
        <v>240000000</v>
      </c>
      <c r="F6" s="210"/>
      <c r="G6" s="211"/>
      <c r="I6" s="224" t="s">
        <v>15</v>
      </c>
      <c r="J6" s="224"/>
      <c r="K6" s="224"/>
      <c r="L6" s="232">
        <f>+E6</f>
        <v>240000000</v>
      </c>
      <c r="M6" s="233"/>
      <c r="N6" s="234"/>
    </row>
    <row r="7" spans="2:14" ht="3.95" customHeight="1">
      <c r="B7" s="30"/>
      <c r="E7" s="213"/>
      <c r="F7" s="213"/>
      <c r="G7" s="213"/>
      <c r="I7" s="30"/>
      <c r="L7" s="213"/>
      <c r="M7" s="213"/>
      <c r="N7" s="213"/>
    </row>
    <row r="8" spans="2:14" ht="21">
      <c r="B8" s="208" t="s">
        <v>16</v>
      </c>
      <c r="C8" s="208"/>
      <c r="D8" s="208"/>
      <c r="E8" s="214">
        <v>240</v>
      </c>
      <c r="F8" s="215"/>
      <c r="G8" s="216"/>
      <c r="H8" s="104"/>
      <c r="I8" s="224" t="s">
        <v>16</v>
      </c>
      <c r="J8" s="224"/>
      <c r="K8" s="224"/>
      <c r="L8" s="225">
        <f>+E8</f>
        <v>240</v>
      </c>
      <c r="M8" s="226"/>
      <c r="N8" s="227"/>
    </row>
    <row r="9" spans="2:14" ht="3.95" customHeight="1">
      <c r="B9" s="30"/>
      <c r="E9" s="213"/>
      <c r="F9" s="213"/>
      <c r="G9" s="213"/>
      <c r="I9" s="30"/>
      <c r="L9" s="213"/>
      <c r="M9" s="213"/>
      <c r="N9" s="213"/>
    </row>
    <row r="10" spans="2:14" ht="21">
      <c r="B10" s="208" t="s">
        <v>17</v>
      </c>
      <c r="C10" s="208"/>
      <c r="D10" s="208"/>
      <c r="E10" s="217">
        <f>+SIMULADOR!E20</f>
        <v>9.9799776700353338E-3</v>
      </c>
      <c r="F10" s="218"/>
      <c r="G10" s="219"/>
      <c r="I10" s="224" t="s">
        <v>17</v>
      </c>
      <c r="J10" s="224"/>
      <c r="K10" s="224"/>
      <c r="L10" s="228">
        <v>9.2999999999999992E-3</v>
      </c>
      <c r="M10" s="229"/>
      <c r="N10" s="230"/>
    </row>
    <row r="11" spans="2:14" ht="3.95" customHeight="1" thickBot="1">
      <c r="B11" s="30"/>
      <c r="E11" s="193"/>
      <c r="F11" s="193"/>
      <c r="G11" s="193"/>
      <c r="I11" s="30"/>
      <c r="L11" s="193"/>
      <c r="M11" s="193"/>
      <c r="N11" s="193"/>
    </row>
    <row r="12" spans="2:14" s="12" customFormat="1" hidden="1">
      <c r="B12" s="78"/>
      <c r="C12" s="8"/>
      <c r="D12" s="8"/>
      <c r="E12" s="167"/>
      <c r="F12" s="167"/>
      <c r="G12" s="167"/>
      <c r="I12" s="78"/>
      <c r="J12" s="8"/>
      <c r="K12" s="8"/>
      <c r="L12" s="167"/>
      <c r="M12" s="167"/>
      <c r="N12" s="167"/>
    </row>
    <row r="13" spans="2:14" ht="21.75" thickBot="1">
      <c r="B13" s="235" t="s">
        <v>18</v>
      </c>
      <c r="C13" s="235"/>
      <c r="D13" s="235"/>
      <c r="E13" s="252">
        <f>+PMT(E10,E8,-E6)</f>
        <v>2638587.6599323926</v>
      </c>
      <c r="F13" s="253"/>
      <c r="G13" s="254"/>
      <c r="I13" s="248" t="s">
        <v>18</v>
      </c>
      <c r="J13" s="248"/>
      <c r="K13" s="248"/>
      <c r="L13" s="249">
        <f>+PMT(L10,L8,-L6)</f>
        <v>2503438.4295018883</v>
      </c>
      <c r="M13" s="250"/>
      <c r="N13" s="251"/>
    </row>
    <row r="14" spans="2:14" ht="3.95" customHeight="1" thickBot="1">
      <c r="B14" s="23"/>
      <c r="E14" s="191"/>
      <c r="F14" s="191"/>
      <c r="G14" s="191"/>
    </row>
    <row r="15" spans="2:14" ht="21.75" customHeight="1" thickBot="1">
      <c r="B15" s="239" t="s">
        <v>32</v>
      </c>
      <c r="C15" s="240"/>
      <c r="D15" s="240"/>
      <c r="E15" s="240"/>
      <c r="F15" s="240"/>
      <c r="G15" s="241"/>
      <c r="H15" s="89"/>
      <c r="I15" s="220" t="s">
        <v>33</v>
      </c>
      <c r="J15" s="220"/>
      <c r="K15" s="220"/>
      <c r="L15" s="221">
        <f>+L13-E13</f>
        <v>-135149.23043050431</v>
      </c>
      <c r="M15" s="222"/>
      <c r="N15" s="223"/>
    </row>
    <row r="16" spans="2:14" ht="7.5" customHeight="1" thickBot="1">
      <c r="B16" s="242"/>
      <c r="C16" s="243"/>
      <c r="D16" s="243"/>
      <c r="E16" s="243"/>
      <c r="F16" s="243"/>
      <c r="G16" s="244"/>
      <c r="H16" s="89" t="str">
        <f>+IF(G16="","",IFERROR(+#REF!,""))</f>
        <v/>
      </c>
      <c r="I16" s="105" t="str">
        <f t="shared" ref="I16:I65" si="0">IFERROR(+H16+D16,"")</f>
        <v/>
      </c>
      <c r="J16" s="106"/>
      <c r="K16" s="106"/>
    </row>
    <row r="17" spans="2:14" ht="32.25" thickBot="1">
      <c r="B17" s="245"/>
      <c r="C17" s="246"/>
      <c r="D17" s="246"/>
      <c r="E17" s="246"/>
      <c r="F17" s="246"/>
      <c r="G17" s="247"/>
      <c r="H17" s="89"/>
      <c r="I17" s="220" t="s">
        <v>34</v>
      </c>
      <c r="J17" s="220"/>
      <c r="K17" s="220"/>
      <c r="L17" s="236">
        <f>+L15*L8</f>
        <v>-32435815.303321034</v>
      </c>
      <c r="M17" s="237"/>
      <c r="N17" s="238"/>
    </row>
    <row r="18" spans="2:14">
      <c r="B18" s="3" t="str">
        <f t="shared" ref="B18:B65" si="1">+IF(D18="","",(B17+1))</f>
        <v/>
      </c>
      <c r="C18" s="87" t="str">
        <f>IFERROR(IF(B18="","",+EOMONTH(B15,0))+#REF!,"")</f>
        <v/>
      </c>
      <c r="D18" s="88" t="str">
        <f>IFERROR(IF(G15&gt;1,+D15,""),"")</f>
        <v/>
      </c>
      <c r="E18" s="89" t="str">
        <f t="shared" ref="E18:E66" si="2">IFERROR(+D18-F18,"")</f>
        <v/>
      </c>
      <c r="F18" s="89"/>
      <c r="G18" s="90" t="str">
        <f>IFERROR(G15-COMPARATIVO!E18,"")</f>
        <v/>
      </c>
      <c r="H18" s="89" t="str">
        <f>+IF(G18="","",IFERROR(+#REF!,""))</f>
        <v/>
      </c>
      <c r="I18" s="91" t="str">
        <f t="shared" si="0"/>
        <v/>
      </c>
    </row>
    <row r="19" spans="2:14" hidden="1">
      <c r="B19" s="3" t="str">
        <f t="shared" si="1"/>
        <v/>
      </c>
      <c r="C19" s="87" t="str">
        <f>IFERROR(IF(B19="","",+EOMONTH(C18,0))+#REF!,"")</f>
        <v/>
      </c>
      <c r="D19" s="88" t="str">
        <f t="shared" ref="D19:D66" si="3">IFERROR(IF(G18&gt;1,+D18,""),"")</f>
        <v/>
      </c>
      <c r="E19" s="89" t="str">
        <f t="shared" si="2"/>
        <v/>
      </c>
      <c r="F19" s="89" t="str">
        <f>IFERROR(G18*$E$10,"")</f>
        <v/>
      </c>
      <c r="G19" s="90" t="str">
        <f>IFERROR(G18-COMPARATIVO!E19,"")</f>
        <v/>
      </c>
      <c r="H19" s="89" t="str">
        <f>+IF(G19="","",IFERROR(+#REF!,""))</f>
        <v/>
      </c>
      <c r="I19" s="91" t="str">
        <f t="shared" si="0"/>
        <v/>
      </c>
    </row>
    <row r="20" spans="2:14" hidden="1">
      <c r="B20" s="3" t="str">
        <f t="shared" si="1"/>
        <v/>
      </c>
      <c r="C20" s="87" t="str">
        <f>IFERROR(IF(B20="","",+EOMONTH(C19,0))+#REF!,"")</f>
        <v/>
      </c>
      <c r="D20" s="88" t="str">
        <f t="shared" si="3"/>
        <v/>
      </c>
      <c r="E20" s="89" t="str">
        <f t="shared" si="2"/>
        <v/>
      </c>
      <c r="F20" s="89"/>
      <c r="G20" s="90" t="str">
        <f>IFERROR(G19-COMPARATIVO!E20,"")</f>
        <v/>
      </c>
      <c r="H20" s="89" t="str">
        <f>+IF(G20="","",IFERROR(+#REF!,""))</f>
        <v/>
      </c>
      <c r="I20" s="91" t="str">
        <f t="shared" si="0"/>
        <v/>
      </c>
    </row>
    <row r="21" spans="2:14" hidden="1">
      <c r="B21" s="3" t="str">
        <f t="shared" si="1"/>
        <v/>
      </c>
      <c r="C21" s="87" t="str">
        <f>IFERROR(IF(B21="","",+EOMONTH(C20,0))+#REF!,"")</f>
        <v/>
      </c>
      <c r="D21" s="88" t="str">
        <f t="shared" si="3"/>
        <v/>
      </c>
      <c r="E21" s="89" t="str">
        <f t="shared" si="2"/>
        <v/>
      </c>
      <c r="F21" s="89" t="str">
        <f t="shared" ref="F21:F66" si="4">IFERROR(G20*$E$10,"")</f>
        <v/>
      </c>
      <c r="G21" s="90" t="str">
        <f>IFERROR(G20-COMPARATIVO!E21,"")</f>
        <v/>
      </c>
      <c r="H21" s="89" t="str">
        <f>+IF(G21="","",IFERROR(+#REF!,""))</f>
        <v/>
      </c>
      <c r="I21" s="91" t="str">
        <f t="shared" si="0"/>
        <v/>
      </c>
    </row>
    <row r="22" spans="2:14" hidden="1">
      <c r="B22" s="3" t="str">
        <f t="shared" si="1"/>
        <v/>
      </c>
      <c r="C22" s="87" t="str">
        <f>IFERROR(IF(B22="","",+EOMONTH(C21,0))+#REF!,"")</f>
        <v/>
      </c>
      <c r="D22" s="88" t="str">
        <f t="shared" si="3"/>
        <v/>
      </c>
      <c r="E22" s="89" t="str">
        <f t="shared" si="2"/>
        <v/>
      </c>
      <c r="F22" s="89" t="str">
        <f t="shared" si="4"/>
        <v/>
      </c>
      <c r="G22" s="90" t="str">
        <f>IFERROR(G21-COMPARATIVO!E22,"")</f>
        <v/>
      </c>
      <c r="H22" s="89" t="str">
        <f>+IF(G22="","",IFERROR(+#REF!,""))</f>
        <v/>
      </c>
      <c r="I22" s="91" t="str">
        <f t="shared" si="0"/>
        <v/>
      </c>
    </row>
    <row r="23" spans="2:14" hidden="1">
      <c r="B23" s="3" t="str">
        <f t="shared" si="1"/>
        <v/>
      </c>
      <c r="C23" s="87" t="str">
        <f>IFERROR(IF(B23="","",+EOMONTH(C22,0))+#REF!,"")</f>
        <v/>
      </c>
      <c r="D23" s="88" t="str">
        <f t="shared" si="3"/>
        <v/>
      </c>
      <c r="E23" s="89" t="str">
        <f t="shared" si="2"/>
        <v/>
      </c>
      <c r="F23" s="89" t="str">
        <f t="shared" si="4"/>
        <v/>
      </c>
      <c r="G23" s="90" t="str">
        <f>IFERROR(G22-COMPARATIVO!E23,"")</f>
        <v/>
      </c>
      <c r="H23" s="89" t="str">
        <f>+IF(G23="","",IFERROR(+#REF!,""))</f>
        <v/>
      </c>
      <c r="I23" s="91" t="str">
        <f t="shared" si="0"/>
        <v/>
      </c>
    </row>
    <row r="24" spans="2:14" hidden="1">
      <c r="B24" s="3" t="str">
        <f t="shared" si="1"/>
        <v/>
      </c>
      <c r="C24" s="87" t="str">
        <f>IFERROR(IF(B24="","",+EOMONTH(C23,0))+#REF!,"")</f>
        <v/>
      </c>
      <c r="D24" s="88" t="str">
        <f t="shared" si="3"/>
        <v/>
      </c>
      <c r="E24" s="89" t="str">
        <f t="shared" si="2"/>
        <v/>
      </c>
      <c r="F24" s="89" t="str">
        <f t="shared" si="4"/>
        <v/>
      </c>
      <c r="G24" s="90" t="str">
        <f>IFERROR(G23-COMPARATIVO!E24,"")</f>
        <v/>
      </c>
      <c r="H24" s="89" t="str">
        <f>+IF(G24="","",IFERROR(+#REF!,""))</f>
        <v/>
      </c>
      <c r="I24" s="91" t="str">
        <f t="shared" si="0"/>
        <v/>
      </c>
    </row>
    <row r="25" spans="2:14" hidden="1">
      <c r="B25" s="3" t="str">
        <f t="shared" si="1"/>
        <v/>
      </c>
      <c r="C25" s="87" t="str">
        <f>IFERROR(IF(B25="","",+EOMONTH(C24,0))+#REF!,"")</f>
        <v/>
      </c>
      <c r="D25" s="88" t="str">
        <f t="shared" si="3"/>
        <v/>
      </c>
      <c r="E25" s="89" t="str">
        <f t="shared" si="2"/>
        <v/>
      </c>
      <c r="F25" s="89" t="str">
        <f t="shared" si="4"/>
        <v/>
      </c>
      <c r="G25" s="90" t="str">
        <f>IFERROR(G24-COMPARATIVO!E25,"")</f>
        <v/>
      </c>
      <c r="H25" s="89" t="str">
        <f>+IF(G25="","",IFERROR(+#REF!,""))</f>
        <v/>
      </c>
      <c r="I25" s="91" t="str">
        <f t="shared" si="0"/>
        <v/>
      </c>
    </row>
    <row r="26" spans="2:14" hidden="1">
      <c r="B26" s="3" t="str">
        <f t="shared" si="1"/>
        <v/>
      </c>
      <c r="C26" s="87" t="str">
        <f>IFERROR(IF(B26="","",+EOMONTH(C25,0))+#REF!,"")</f>
        <v/>
      </c>
      <c r="D26" s="88" t="str">
        <f t="shared" si="3"/>
        <v/>
      </c>
      <c r="E26" s="89" t="str">
        <f t="shared" si="2"/>
        <v/>
      </c>
      <c r="F26" s="89" t="str">
        <f t="shared" si="4"/>
        <v/>
      </c>
      <c r="G26" s="90" t="str">
        <f>IFERROR(G25-COMPARATIVO!E26,"")</f>
        <v/>
      </c>
      <c r="H26" s="89" t="str">
        <f>+IF(G26="","",IFERROR(+#REF!,""))</f>
        <v/>
      </c>
      <c r="I26" s="91" t="str">
        <f t="shared" si="0"/>
        <v/>
      </c>
    </row>
    <row r="27" spans="2:14" hidden="1">
      <c r="B27" s="3" t="str">
        <f t="shared" si="1"/>
        <v/>
      </c>
      <c r="C27" s="87" t="str">
        <f>IFERROR(IF(B27="","",+EOMONTH(C26,0))+#REF!,"")</f>
        <v/>
      </c>
      <c r="D27" s="88" t="str">
        <f t="shared" si="3"/>
        <v/>
      </c>
      <c r="E27" s="89" t="str">
        <f t="shared" si="2"/>
        <v/>
      </c>
      <c r="F27" s="89" t="str">
        <f t="shared" si="4"/>
        <v/>
      </c>
      <c r="G27" s="90" t="str">
        <f>IFERROR(G26-COMPARATIVO!E27,"")</f>
        <v/>
      </c>
      <c r="H27" s="89" t="str">
        <f>+IF(G27="","",IFERROR(+#REF!,""))</f>
        <v/>
      </c>
      <c r="I27" s="91" t="str">
        <f t="shared" si="0"/>
        <v/>
      </c>
    </row>
    <row r="28" spans="2:14" hidden="1">
      <c r="B28" s="3" t="str">
        <f t="shared" si="1"/>
        <v/>
      </c>
      <c r="C28" s="87" t="str">
        <f>IFERROR(IF(B28="","",+EOMONTH(C27,0))+#REF!,"")</f>
        <v/>
      </c>
      <c r="D28" s="88" t="str">
        <f t="shared" si="3"/>
        <v/>
      </c>
      <c r="E28" s="89" t="str">
        <f t="shared" si="2"/>
        <v/>
      </c>
      <c r="F28" s="89" t="str">
        <f t="shared" si="4"/>
        <v/>
      </c>
      <c r="G28" s="90" t="str">
        <f>IFERROR(G27-COMPARATIVO!E28,"")</f>
        <v/>
      </c>
      <c r="H28" s="89" t="str">
        <f>+IF(G28="","",IFERROR(+#REF!,""))</f>
        <v/>
      </c>
      <c r="I28" s="91" t="str">
        <f t="shared" si="0"/>
        <v/>
      </c>
    </row>
    <row r="29" spans="2:14" hidden="1">
      <c r="B29" s="3" t="str">
        <f t="shared" si="1"/>
        <v/>
      </c>
      <c r="C29" s="87" t="str">
        <f>IFERROR(IF(B29="","",+EOMONTH(C28,0))+#REF!,"")</f>
        <v/>
      </c>
      <c r="D29" s="88" t="str">
        <f t="shared" si="3"/>
        <v/>
      </c>
      <c r="E29" s="89" t="str">
        <f t="shared" si="2"/>
        <v/>
      </c>
      <c r="F29" s="89" t="str">
        <f t="shared" si="4"/>
        <v/>
      </c>
      <c r="G29" s="90" t="str">
        <f>IFERROR(G28-COMPARATIVO!E29,"")</f>
        <v/>
      </c>
      <c r="H29" s="89" t="str">
        <f>+IF(G29="","",IFERROR(+#REF!,""))</f>
        <v/>
      </c>
      <c r="I29" s="91" t="str">
        <f t="shared" si="0"/>
        <v/>
      </c>
    </row>
    <row r="30" spans="2:14" hidden="1">
      <c r="B30" s="3" t="str">
        <f t="shared" si="1"/>
        <v/>
      </c>
      <c r="C30" s="87" t="str">
        <f>IFERROR(IF(B30="","",+EOMONTH(C29,0))+#REF!,"")</f>
        <v/>
      </c>
      <c r="D30" s="88" t="str">
        <f t="shared" si="3"/>
        <v/>
      </c>
      <c r="E30" s="89" t="str">
        <f t="shared" si="2"/>
        <v/>
      </c>
      <c r="F30" s="89" t="str">
        <f t="shared" si="4"/>
        <v/>
      </c>
      <c r="G30" s="90" t="str">
        <f>IFERROR(G29-COMPARATIVO!E30,"")</f>
        <v/>
      </c>
      <c r="H30" s="89" t="str">
        <f>+IF(G30="","",IFERROR(+#REF!,""))</f>
        <v/>
      </c>
      <c r="I30" s="91" t="str">
        <f t="shared" si="0"/>
        <v/>
      </c>
    </row>
    <row r="31" spans="2:14" hidden="1">
      <c r="B31" s="3" t="str">
        <f t="shared" si="1"/>
        <v/>
      </c>
      <c r="C31" s="87" t="str">
        <f>IFERROR(IF(B31="","",+EOMONTH(C30,0))+#REF!,"")</f>
        <v/>
      </c>
      <c r="D31" s="88" t="str">
        <f t="shared" si="3"/>
        <v/>
      </c>
      <c r="E31" s="89" t="str">
        <f t="shared" si="2"/>
        <v/>
      </c>
      <c r="F31" s="89" t="str">
        <f t="shared" si="4"/>
        <v/>
      </c>
      <c r="G31" s="90" t="str">
        <f>IFERROR(G30-COMPARATIVO!E31,"")</f>
        <v/>
      </c>
      <c r="H31" s="89" t="str">
        <f>+IF(G31="","",IFERROR(+#REF!,""))</f>
        <v/>
      </c>
      <c r="I31" s="91" t="str">
        <f t="shared" si="0"/>
        <v/>
      </c>
    </row>
    <row r="32" spans="2:14" hidden="1">
      <c r="B32" s="3" t="str">
        <f t="shared" si="1"/>
        <v/>
      </c>
      <c r="C32" s="87" t="str">
        <f>IFERROR(IF(B32="","",+EOMONTH(C31,0))+#REF!,"")</f>
        <v/>
      </c>
      <c r="D32" s="88" t="str">
        <f t="shared" si="3"/>
        <v/>
      </c>
      <c r="E32" s="89" t="str">
        <f t="shared" si="2"/>
        <v/>
      </c>
      <c r="F32" s="89" t="str">
        <f t="shared" si="4"/>
        <v/>
      </c>
      <c r="G32" s="90" t="str">
        <f>IFERROR(G31-COMPARATIVO!E32,"")</f>
        <v/>
      </c>
      <c r="H32" s="89" t="str">
        <f>+IF(G32="","",IFERROR(+#REF!,""))</f>
        <v/>
      </c>
      <c r="I32" s="91" t="str">
        <f t="shared" si="0"/>
        <v/>
      </c>
    </row>
    <row r="33" spans="2:9" hidden="1">
      <c r="B33" s="3" t="str">
        <f t="shared" si="1"/>
        <v/>
      </c>
      <c r="C33" s="87" t="str">
        <f>IFERROR(IF(B33="","",+EOMONTH(C32,0))+#REF!,"")</f>
        <v/>
      </c>
      <c r="D33" s="88" t="str">
        <f t="shared" si="3"/>
        <v/>
      </c>
      <c r="E33" s="89" t="str">
        <f t="shared" si="2"/>
        <v/>
      </c>
      <c r="F33" s="89" t="str">
        <f t="shared" si="4"/>
        <v/>
      </c>
      <c r="G33" s="90" t="str">
        <f>IFERROR(G32-COMPARATIVO!E33,"")</f>
        <v/>
      </c>
      <c r="H33" s="89" t="str">
        <f>+IF(G33="","",IFERROR(+#REF!,""))</f>
        <v/>
      </c>
      <c r="I33" s="91" t="str">
        <f t="shared" si="0"/>
        <v/>
      </c>
    </row>
    <row r="34" spans="2:9" hidden="1">
      <c r="B34" s="3" t="str">
        <f t="shared" si="1"/>
        <v/>
      </c>
      <c r="C34" s="87" t="str">
        <f>IFERROR(IF(B34="","",+EOMONTH(C33,0))+#REF!,"")</f>
        <v/>
      </c>
      <c r="D34" s="88" t="str">
        <f t="shared" si="3"/>
        <v/>
      </c>
      <c r="E34" s="89" t="str">
        <f t="shared" si="2"/>
        <v/>
      </c>
      <c r="F34" s="89" t="str">
        <f t="shared" si="4"/>
        <v/>
      </c>
      <c r="G34" s="90" t="str">
        <f>IFERROR(G33-COMPARATIVO!E34,"")</f>
        <v/>
      </c>
      <c r="H34" s="89" t="str">
        <f>+IF(G34="","",IFERROR(+#REF!,""))</f>
        <v/>
      </c>
      <c r="I34" s="91" t="str">
        <f t="shared" si="0"/>
        <v/>
      </c>
    </row>
    <row r="35" spans="2:9" hidden="1">
      <c r="B35" s="3" t="str">
        <f t="shared" si="1"/>
        <v/>
      </c>
      <c r="C35" s="87" t="str">
        <f>IFERROR(IF(B35="","",+EOMONTH(C34,0))+#REF!,"")</f>
        <v/>
      </c>
      <c r="D35" s="88" t="str">
        <f t="shared" si="3"/>
        <v/>
      </c>
      <c r="E35" s="89" t="str">
        <f t="shared" si="2"/>
        <v/>
      </c>
      <c r="F35" s="89" t="str">
        <f t="shared" si="4"/>
        <v/>
      </c>
      <c r="G35" s="90" t="str">
        <f>IFERROR(G34-COMPARATIVO!E35,"")</f>
        <v/>
      </c>
      <c r="H35" s="89" t="str">
        <f>+IF(G35="","",IFERROR(+#REF!,""))</f>
        <v/>
      </c>
      <c r="I35" s="91" t="str">
        <f t="shared" si="0"/>
        <v/>
      </c>
    </row>
    <row r="36" spans="2:9" hidden="1">
      <c r="B36" s="3" t="str">
        <f t="shared" si="1"/>
        <v/>
      </c>
      <c r="C36" s="87" t="str">
        <f>IFERROR(IF(B36="","",+EOMONTH(C35,0))+#REF!,"")</f>
        <v/>
      </c>
      <c r="D36" s="88" t="str">
        <f t="shared" si="3"/>
        <v/>
      </c>
      <c r="E36" s="89" t="str">
        <f t="shared" si="2"/>
        <v/>
      </c>
      <c r="F36" s="89" t="str">
        <f t="shared" si="4"/>
        <v/>
      </c>
      <c r="G36" s="90" t="str">
        <f>IFERROR(G35-COMPARATIVO!E36,"")</f>
        <v/>
      </c>
      <c r="H36" s="89" t="str">
        <f>+IF(G36="","",IFERROR(+#REF!,""))</f>
        <v/>
      </c>
      <c r="I36" s="91" t="str">
        <f t="shared" si="0"/>
        <v/>
      </c>
    </row>
    <row r="37" spans="2:9" hidden="1">
      <c r="B37" s="3" t="str">
        <f t="shared" si="1"/>
        <v/>
      </c>
      <c r="C37" s="77" t="str">
        <f>IFERROR(IF(B37="","",+EOMONTH(C36,0))+#REF!,"")</f>
        <v/>
      </c>
      <c r="D37" s="27" t="str">
        <f t="shared" si="3"/>
        <v/>
      </c>
      <c r="E37" s="28" t="str">
        <f t="shared" si="2"/>
        <v/>
      </c>
      <c r="F37" s="28" t="str">
        <f t="shared" si="4"/>
        <v/>
      </c>
      <c r="G37" s="29" t="str">
        <f>IFERROR(G36-COMPARATIVO!E37,"")</f>
        <v/>
      </c>
      <c r="H37" s="28" t="str">
        <f>+IF(G37="","",IFERROR(+#REF!,""))</f>
        <v/>
      </c>
      <c r="I37" s="73" t="str">
        <f t="shared" si="0"/>
        <v/>
      </c>
    </row>
    <row r="38" spans="2:9" hidden="1">
      <c r="B38" s="3" t="str">
        <f t="shared" si="1"/>
        <v/>
      </c>
      <c r="C38" s="77" t="str">
        <f>IFERROR(IF(B38="","",+EOMONTH(C37,0))+#REF!,"")</f>
        <v/>
      </c>
      <c r="D38" s="27" t="str">
        <f t="shared" si="3"/>
        <v/>
      </c>
      <c r="E38" s="28" t="str">
        <f t="shared" si="2"/>
        <v/>
      </c>
      <c r="F38" s="28" t="str">
        <f t="shared" si="4"/>
        <v/>
      </c>
      <c r="G38" s="29" t="str">
        <f>IFERROR(G37-COMPARATIVO!E38,"")</f>
        <v/>
      </c>
      <c r="H38" s="28" t="str">
        <f>+IF(G38="","",IFERROR(+#REF!,""))</f>
        <v/>
      </c>
      <c r="I38" s="73" t="str">
        <f t="shared" si="0"/>
        <v/>
      </c>
    </row>
    <row r="39" spans="2:9" hidden="1">
      <c r="B39" s="3" t="str">
        <f t="shared" si="1"/>
        <v/>
      </c>
      <c r="C39" s="77" t="str">
        <f>IFERROR(IF(B39="","",+EOMONTH(C38,0))+#REF!,"")</f>
        <v/>
      </c>
      <c r="D39" s="27" t="str">
        <f t="shared" si="3"/>
        <v/>
      </c>
      <c r="E39" s="28" t="str">
        <f t="shared" si="2"/>
        <v/>
      </c>
      <c r="F39" s="28" t="str">
        <f t="shared" si="4"/>
        <v/>
      </c>
      <c r="G39" s="29" t="str">
        <f>IFERROR(G38-COMPARATIVO!E39,"")</f>
        <v/>
      </c>
      <c r="H39" s="28" t="str">
        <f>+IF(G39="","",IFERROR(+#REF!,""))</f>
        <v/>
      </c>
      <c r="I39" s="73" t="str">
        <f t="shared" si="0"/>
        <v/>
      </c>
    </row>
    <row r="40" spans="2:9" hidden="1">
      <c r="B40" s="3" t="str">
        <f t="shared" si="1"/>
        <v/>
      </c>
      <c r="C40" s="77" t="str">
        <f>IFERROR(IF(B40="","",+EOMONTH(C39,0))+#REF!,"")</f>
        <v/>
      </c>
      <c r="D40" s="27" t="str">
        <f t="shared" si="3"/>
        <v/>
      </c>
      <c r="E40" s="28" t="str">
        <f t="shared" si="2"/>
        <v/>
      </c>
      <c r="F40" s="28" t="str">
        <f t="shared" si="4"/>
        <v/>
      </c>
      <c r="G40" s="29" t="str">
        <f>IFERROR(G39-COMPARATIVO!E40,"")</f>
        <v/>
      </c>
      <c r="H40" s="28" t="str">
        <f>+IF(G40="","",IFERROR(+#REF!,""))</f>
        <v/>
      </c>
      <c r="I40" s="73" t="str">
        <f t="shared" si="0"/>
        <v/>
      </c>
    </row>
    <row r="41" spans="2:9" hidden="1">
      <c r="B41" s="3" t="str">
        <f t="shared" si="1"/>
        <v/>
      </c>
      <c r="C41" s="77" t="str">
        <f>IFERROR(IF(B41="","",+EOMONTH(C40,0))+#REF!,"")</f>
        <v/>
      </c>
      <c r="D41" s="27" t="str">
        <f t="shared" si="3"/>
        <v/>
      </c>
      <c r="E41" s="28" t="str">
        <f t="shared" si="2"/>
        <v/>
      </c>
      <c r="F41" s="28" t="str">
        <f t="shared" si="4"/>
        <v/>
      </c>
      <c r="G41" s="29" t="str">
        <f>IFERROR(G40-COMPARATIVO!E41,"")</f>
        <v/>
      </c>
      <c r="H41" s="28" t="str">
        <f>+IF(G41="","",IFERROR(+#REF!,""))</f>
        <v/>
      </c>
      <c r="I41" s="73" t="str">
        <f t="shared" si="0"/>
        <v/>
      </c>
    </row>
    <row r="42" spans="2:9" hidden="1">
      <c r="B42" s="3" t="str">
        <f t="shared" si="1"/>
        <v/>
      </c>
      <c r="C42" s="77" t="str">
        <f>IFERROR(IF(B42="","",+EOMONTH(C41,0))+#REF!,"")</f>
        <v/>
      </c>
      <c r="D42" s="27" t="str">
        <f t="shared" si="3"/>
        <v/>
      </c>
      <c r="E42" s="28" t="str">
        <f t="shared" si="2"/>
        <v/>
      </c>
      <c r="F42" s="28" t="str">
        <f t="shared" si="4"/>
        <v/>
      </c>
      <c r="G42" s="29" t="str">
        <f>IFERROR(G41-COMPARATIVO!E42,"")</f>
        <v/>
      </c>
      <c r="H42" s="28" t="str">
        <f>+IF(G42="","",IFERROR(+#REF!,""))</f>
        <v/>
      </c>
      <c r="I42" s="73" t="str">
        <f t="shared" si="0"/>
        <v/>
      </c>
    </row>
    <row r="43" spans="2:9" hidden="1">
      <c r="B43" s="3" t="str">
        <f t="shared" si="1"/>
        <v/>
      </c>
      <c r="C43" s="77" t="str">
        <f>IFERROR(IF(B43="","",+EOMONTH(C42,0))+#REF!,"")</f>
        <v/>
      </c>
      <c r="D43" s="27" t="str">
        <f t="shared" si="3"/>
        <v/>
      </c>
      <c r="E43" s="28" t="str">
        <f t="shared" si="2"/>
        <v/>
      </c>
      <c r="F43" s="28" t="str">
        <f t="shared" si="4"/>
        <v/>
      </c>
      <c r="G43" s="29" t="str">
        <f>IFERROR(G42-COMPARATIVO!E43,"")</f>
        <v/>
      </c>
      <c r="H43" s="28" t="str">
        <f>+IF(G43="","",IFERROR(+#REF!,""))</f>
        <v/>
      </c>
      <c r="I43" s="73" t="str">
        <f t="shared" si="0"/>
        <v/>
      </c>
    </row>
    <row r="44" spans="2:9" hidden="1">
      <c r="B44" s="3" t="str">
        <f t="shared" si="1"/>
        <v/>
      </c>
      <c r="C44" s="77" t="str">
        <f>IFERROR(IF(B44="","",+EOMONTH(C43,0))+#REF!,"")</f>
        <v/>
      </c>
      <c r="D44" s="27" t="str">
        <f t="shared" si="3"/>
        <v/>
      </c>
      <c r="E44" s="28" t="str">
        <f t="shared" si="2"/>
        <v/>
      </c>
      <c r="F44" s="28" t="str">
        <f t="shared" si="4"/>
        <v/>
      </c>
      <c r="G44" s="29" t="str">
        <f>IFERROR(G43-COMPARATIVO!E44,"")</f>
        <v/>
      </c>
      <c r="H44" s="28" t="str">
        <f>+IF(G44="","",IFERROR(+#REF!,""))</f>
        <v/>
      </c>
      <c r="I44" s="73" t="str">
        <f t="shared" si="0"/>
        <v/>
      </c>
    </row>
    <row r="45" spans="2:9" hidden="1">
      <c r="B45" s="3" t="str">
        <f t="shared" si="1"/>
        <v/>
      </c>
      <c r="C45" s="77" t="str">
        <f>IFERROR(IF(B45="","",+EOMONTH(C44,0))+#REF!,"")</f>
        <v/>
      </c>
      <c r="D45" s="27" t="str">
        <f t="shared" si="3"/>
        <v/>
      </c>
      <c r="E45" s="28" t="str">
        <f t="shared" si="2"/>
        <v/>
      </c>
      <c r="F45" s="28" t="str">
        <f t="shared" si="4"/>
        <v/>
      </c>
      <c r="G45" s="29" t="str">
        <f>IFERROR(G44-COMPARATIVO!E45,"")</f>
        <v/>
      </c>
      <c r="H45" s="28" t="str">
        <f>+IF(G45="","",IFERROR(+#REF!,""))</f>
        <v/>
      </c>
      <c r="I45" s="73" t="str">
        <f t="shared" si="0"/>
        <v/>
      </c>
    </row>
    <row r="46" spans="2:9" hidden="1">
      <c r="B46" s="3" t="str">
        <f t="shared" si="1"/>
        <v/>
      </c>
      <c r="C46" s="77" t="str">
        <f>IFERROR(IF(B46="","",+EOMONTH(C45,0))+#REF!,"")</f>
        <v/>
      </c>
      <c r="D46" s="27" t="str">
        <f t="shared" si="3"/>
        <v/>
      </c>
      <c r="E46" s="28" t="str">
        <f t="shared" si="2"/>
        <v/>
      </c>
      <c r="F46" s="28" t="str">
        <f t="shared" si="4"/>
        <v/>
      </c>
      <c r="G46" s="29" t="str">
        <f>IFERROR(G45-COMPARATIVO!E46,"")</f>
        <v/>
      </c>
      <c r="H46" s="28" t="str">
        <f>+IF(G46="","",IFERROR(+#REF!,""))</f>
        <v/>
      </c>
      <c r="I46" s="73" t="str">
        <f t="shared" si="0"/>
        <v/>
      </c>
    </row>
    <row r="47" spans="2:9" hidden="1">
      <c r="B47" s="3" t="str">
        <f t="shared" si="1"/>
        <v/>
      </c>
      <c r="C47" s="77" t="str">
        <f>IFERROR(IF(B47="","",+EOMONTH(C46,0))+#REF!,"")</f>
        <v/>
      </c>
      <c r="D47" s="27" t="str">
        <f t="shared" si="3"/>
        <v/>
      </c>
      <c r="E47" s="28" t="str">
        <f t="shared" si="2"/>
        <v/>
      </c>
      <c r="F47" s="28" t="str">
        <f t="shared" si="4"/>
        <v/>
      </c>
      <c r="G47" s="29" t="str">
        <f>IFERROR(G46-COMPARATIVO!E47,"")</f>
        <v/>
      </c>
      <c r="H47" s="28" t="str">
        <f>+IF(G47="","",IFERROR(+#REF!,""))</f>
        <v/>
      </c>
      <c r="I47" s="73" t="str">
        <f t="shared" si="0"/>
        <v/>
      </c>
    </row>
    <row r="48" spans="2:9" hidden="1">
      <c r="B48" s="3" t="str">
        <f t="shared" si="1"/>
        <v/>
      </c>
      <c r="C48" s="77" t="str">
        <f>IFERROR(IF(B48="","",+EOMONTH(C47,0))+#REF!,"")</f>
        <v/>
      </c>
      <c r="D48" s="27" t="str">
        <f t="shared" si="3"/>
        <v/>
      </c>
      <c r="E48" s="28" t="str">
        <f t="shared" si="2"/>
        <v/>
      </c>
      <c r="F48" s="28" t="str">
        <f t="shared" si="4"/>
        <v/>
      </c>
      <c r="G48" s="29" t="str">
        <f>IFERROR(G47-COMPARATIVO!E48,"")</f>
        <v/>
      </c>
      <c r="H48" s="28" t="str">
        <f>+IF(G48="","",IFERROR(+#REF!,""))</f>
        <v/>
      </c>
      <c r="I48" s="73" t="str">
        <f t="shared" si="0"/>
        <v/>
      </c>
    </row>
    <row r="49" spans="2:9" hidden="1">
      <c r="B49" s="3" t="str">
        <f t="shared" si="1"/>
        <v/>
      </c>
      <c r="C49" s="77" t="str">
        <f>IFERROR(IF(B49="","",+EOMONTH(C48,0))+#REF!,"")</f>
        <v/>
      </c>
      <c r="D49" s="27" t="str">
        <f t="shared" si="3"/>
        <v/>
      </c>
      <c r="E49" s="28" t="str">
        <f t="shared" si="2"/>
        <v/>
      </c>
      <c r="F49" s="28" t="str">
        <f t="shared" si="4"/>
        <v/>
      </c>
      <c r="G49" s="29" t="str">
        <f>IFERROR(G48-COMPARATIVO!E49,"")</f>
        <v/>
      </c>
      <c r="H49" s="28" t="str">
        <f>+IF(G49="","",IFERROR(+#REF!,""))</f>
        <v/>
      </c>
      <c r="I49" s="73" t="str">
        <f t="shared" si="0"/>
        <v/>
      </c>
    </row>
    <row r="50" spans="2:9" hidden="1">
      <c r="B50" s="3" t="str">
        <f t="shared" si="1"/>
        <v/>
      </c>
      <c r="C50" s="77" t="str">
        <f>IFERROR(IF(B50="","",+EOMONTH(C49,0))+#REF!,"")</f>
        <v/>
      </c>
      <c r="D50" s="27" t="str">
        <f t="shared" si="3"/>
        <v/>
      </c>
      <c r="E50" s="28" t="str">
        <f t="shared" si="2"/>
        <v/>
      </c>
      <c r="F50" s="28" t="str">
        <f t="shared" si="4"/>
        <v/>
      </c>
      <c r="G50" s="29" t="str">
        <f>IFERROR(G49-COMPARATIVO!E50,"")</f>
        <v/>
      </c>
      <c r="H50" s="28" t="str">
        <f>+IF(G50="","",IFERROR(+#REF!,""))</f>
        <v/>
      </c>
      <c r="I50" s="73" t="str">
        <f t="shared" si="0"/>
        <v/>
      </c>
    </row>
    <row r="51" spans="2:9" hidden="1">
      <c r="B51" s="3" t="str">
        <f t="shared" si="1"/>
        <v/>
      </c>
      <c r="C51" s="77" t="str">
        <f>IFERROR(IF(B51="","",+EOMONTH(C50,0))+#REF!,"")</f>
        <v/>
      </c>
      <c r="D51" s="27" t="str">
        <f t="shared" si="3"/>
        <v/>
      </c>
      <c r="E51" s="28" t="str">
        <f t="shared" si="2"/>
        <v/>
      </c>
      <c r="F51" s="28" t="str">
        <f t="shared" si="4"/>
        <v/>
      </c>
      <c r="G51" s="29" t="str">
        <f>IFERROR(G50-COMPARATIVO!E51,"")</f>
        <v/>
      </c>
      <c r="H51" s="28" t="str">
        <f>+IF(G51="","",IFERROR(+#REF!,""))</f>
        <v/>
      </c>
      <c r="I51" s="73" t="str">
        <f t="shared" si="0"/>
        <v/>
      </c>
    </row>
    <row r="52" spans="2:9" hidden="1">
      <c r="B52" s="3" t="str">
        <f t="shared" si="1"/>
        <v/>
      </c>
      <c r="C52" s="77" t="str">
        <f>IFERROR(IF(B52="","",+EOMONTH(C51,0))+#REF!,"")</f>
        <v/>
      </c>
      <c r="D52" s="27" t="str">
        <f t="shared" si="3"/>
        <v/>
      </c>
      <c r="E52" s="28" t="str">
        <f t="shared" si="2"/>
        <v/>
      </c>
      <c r="F52" s="28" t="str">
        <f t="shared" si="4"/>
        <v/>
      </c>
      <c r="G52" s="29" t="str">
        <f>IFERROR(G51-COMPARATIVO!E52,"")</f>
        <v/>
      </c>
      <c r="H52" s="28" t="str">
        <f>+IF(G52="","",IFERROR(+#REF!,""))</f>
        <v/>
      </c>
      <c r="I52" s="73" t="str">
        <f t="shared" si="0"/>
        <v/>
      </c>
    </row>
    <row r="53" spans="2:9" hidden="1">
      <c r="B53" s="3" t="str">
        <f t="shared" si="1"/>
        <v/>
      </c>
      <c r="C53" s="77" t="str">
        <f>IFERROR(IF(B53="","",+EOMONTH(C52,0))+#REF!,"")</f>
        <v/>
      </c>
      <c r="D53" s="27" t="str">
        <f t="shared" si="3"/>
        <v/>
      </c>
      <c r="E53" s="28" t="str">
        <f t="shared" si="2"/>
        <v/>
      </c>
      <c r="F53" s="28" t="str">
        <f t="shared" si="4"/>
        <v/>
      </c>
      <c r="G53" s="29" t="str">
        <f>IFERROR(G52-COMPARATIVO!E53,"")</f>
        <v/>
      </c>
      <c r="H53" s="28" t="str">
        <f>+IF(G53="","",IFERROR(+#REF!,""))</f>
        <v/>
      </c>
      <c r="I53" s="73" t="str">
        <f t="shared" si="0"/>
        <v/>
      </c>
    </row>
    <row r="54" spans="2:9" hidden="1">
      <c r="B54" s="3" t="str">
        <f t="shared" si="1"/>
        <v/>
      </c>
      <c r="C54" s="77" t="str">
        <f>IFERROR(IF(B54="","",+EOMONTH(C53,0))+#REF!,"")</f>
        <v/>
      </c>
      <c r="D54" s="27" t="str">
        <f t="shared" si="3"/>
        <v/>
      </c>
      <c r="E54" s="28" t="str">
        <f t="shared" si="2"/>
        <v/>
      </c>
      <c r="F54" s="28" t="str">
        <f t="shared" si="4"/>
        <v/>
      </c>
      <c r="G54" s="29" t="str">
        <f>IFERROR(G53-COMPARATIVO!E54,"")</f>
        <v/>
      </c>
      <c r="H54" s="28" t="str">
        <f>+IF(G54="","",IFERROR(+#REF!,""))</f>
        <v/>
      </c>
      <c r="I54" s="73" t="str">
        <f t="shared" si="0"/>
        <v/>
      </c>
    </row>
    <row r="55" spans="2:9" hidden="1">
      <c r="B55" s="3" t="str">
        <f t="shared" si="1"/>
        <v/>
      </c>
      <c r="C55" s="77" t="str">
        <f>IFERROR(IF(B55="","",+EOMONTH(C54,0))+#REF!,"")</f>
        <v/>
      </c>
      <c r="D55" s="27" t="str">
        <f t="shared" si="3"/>
        <v/>
      </c>
      <c r="E55" s="28" t="str">
        <f t="shared" si="2"/>
        <v/>
      </c>
      <c r="F55" s="28" t="str">
        <f t="shared" si="4"/>
        <v/>
      </c>
      <c r="G55" s="29" t="str">
        <f>IFERROR(G54-COMPARATIVO!E55,"")</f>
        <v/>
      </c>
      <c r="H55" s="28" t="str">
        <f>+IF(G55="","",IFERROR(+#REF!,""))</f>
        <v/>
      </c>
      <c r="I55" s="73" t="str">
        <f t="shared" si="0"/>
        <v/>
      </c>
    </row>
    <row r="56" spans="2:9" hidden="1">
      <c r="B56" s="3" t="str">
        <f t="shared" si="1"/>
        <v/>
      </c>
      <c r="C56" s="77" t="str">
        <f>IFERROR(IF(B56="","",+EOMONTH(C55,0))+#REF!,"")</f>
        <v/>
      </c>
      <c r="D56" s="27" t="str">
        <f t="shared" si="3"/>
        <v/>
      </c>
      <c r="E56" s="28" t="str">
        <f t="shared" si="2"/>
        <v/>
      </c>
      <c r="F56" s="28" t="str">
        <f t="shared" si="4"/>
        <v/>
      </c>
      <c r="G56" s="29" t="str">
        <f>IFERROR(G55-COMPARATIVO!E56,"")</f>
        <v/>
      </c>
      <c r="H56" s="28" t="str">
        <f>+IF(G56="","",IFERROR(+#REF!,""))</f>
        <v/>
      </c>
      <c r="I56" s="73" t="str">
        <f t="shared" si="0"/>
        <v/>
      </c>
    </row>
    <row r="57" spans="2:9" hidden="1">
      <c r="B57" s="3" t="str">
        <f t="shared" si="1"/>
        <v/>
      </c>
      <c r="C57" s="77" t="str">
        <f>IFERROR(IF(B57="","",+EOMONTH(C56,0))+#REF!,"")</f>
        <v/>
      </c>
      <c r="D57" s="27" t="str">
        <f t="shared" si="3"/>
        <v/>
      </c>
      <c r="E57" s="28" t="str">
        <f t="shared" si="2"/>
        <v/>
      </c>
      <c r="F57" s="28" t="str">
        <f t="shared" si="4"/>
        <v/>
      </c>
      <c r="G57" s="29" t="str">
        <f>IFERROR(G56-COMPARATIVO!E57,"")</f>
        <v/>
      </c>
      <c r="H57" s="28" t="str">
        <f>+IF(G57="","",IFERROR(+#REF!,""))</f>
        <v/>
      </c>
      <c r="I57" s="73" t="str">
        <f t="shared" si="0"/>
        <v/>
      </c>
    </row>
    <row r="58" spans="2:9" hidden="1">
      <c r="B58" s="3" t="str">
        <f t="shared" si="1"/>
        <v/>
      </c>
      <c r="C58" s="77" t="str">
        <f>IFERROR(IF(B58="","",+EOMONTH(C57,0))+#REF!,"")</f>
        <v/>
      </c>
      <c r="D58" s="27" t="str">
        <f t="shared" si="3"/>
        <v/>
      </c>
      <c r="E58" s="28" t="str">
        <f t="shared" si="2"/>
        <v/>
      </c>
      <c r="F58" s="28" t="str">
        <f t="shared" si="4"/>
        <v/>
      </c>
      <c r="G58" s="29" t="str">
        <f>IFERROR(G57-COMPARATIVO!E58,"")</f>
        <v/>
      </c>
      <c r="H58" s="28" t="str">
        <f>+IF(G58="","",IFERROR(+#REF!,""))</f>
        <v/>
      </c>
      <c r="I58" s="73" t="str">
        <f t="shared" si="0"/>
        <v/>
      </c>
    </row>
    <row r="59" spans="2:9" hidden="1">
      <c r="B59" s="3" t="str">
        <f t="shared" si="1"/>
        <v/>
      </c>
      <c r="C59" s="77" t="str">
        <f>IFERROR(IF(B59="","",+EOMONTH(C58,0))+#REF!,"")</f>
        <v/>
      </c>
      <c r="D59" s="27" t="str">
        <f t="shared" si="3"/>
        <v/>
      </c>
      <c r="E59" s="28" t="str">
        <f t="shared" si="2"/>
        <v/>
      </c>
      <c r="F59" s="28" t="str">
        <f t="shared" si="4"/>
        <v/>
      </c>
      <c r="G59" s="29" t="str">
        <f>IFERROR(G58-COMPARATIVO!E59,"")</f>
        <v/>
      </c>
      <c r="H59" s="28" t="str">
        <f>+IF(G59="","",IFERROR(+#REF!,""))</f>
        <v/>
      </c>
      <c r="I59" s="73" t="str">
        <f t="shared" si="0"/>
        <v/>
      </c>
    </row>
    <row r="60" spans="2:9" hidden="1">
      <c r="B60" s="3" t="str">
        <f t="shared" si="1"/>
        <v/>
      </c>
      <c r="C60" s="77" t="str">
        <f>IFERROR(IF(B60="","",+EOMONTH(C59,0))+#REF!,"")</f>
        <v/>
      </c>
      <c r="D60" s="27" t="str">
        <f t="shared" si="3"/>
        <v/>
      </c>
      <c r="E60" s="28" t="str">
        <f t="shared" si="2"/>
        <v/>
      </c>
      <c r="F60" s="28" t="str">
        <f t="shared" si="4"/>
        <v/>
      </c>
      <c r="G60" s="29" t="str">
        <f>IFERROR(G59-COMPARATIVO!E60,"")</f>
        <v/>
      </c>
      <c r="H60" s="28" t="str">
        <f>+IF(G60="","",IFERROR(+#REF!,""))</f>
        <v/>
      </c>
      <c r="I60" s="73" t="str">
        <f t="shared" si="0"/>
        <v/>
      </c>
    </row>
    <row r="61" spans="2:9" hidden="1">
      <c r="B61" s="3" t="str">
        <f t="shared" si="1"/>
        <v/>
      </c>
      <c r="C61" s="77" t="str">
        <f>IFERROR(IF(B61="","",+EOMONTH(C60,0))+#REF!,"")</f>
        <v/>
      </c>
      <c r="D61" s="27" t="str">
        <f t="shared" si="3"/>
        <v/>
      </c>
      <c r="E61" s="28" t="str">
        <f t="shared" si="2"/>
        <v/>
      </c>
      <c r="F61" s="28" t="str">
        <f t="shared" si="4"/>
        <v/>
      </c>
      <c r="G61" s="29" t="str">
        <f>IFERROR(G60-COMPARATIVO!E61,"")</f>
        <v/>
      </c>
      <c r="H61" s="28" t="str">
        <f>+IF(G61="","",IFERROR(+#REF!,""))</f>
        <v/>
      </c>
      <c r="I61" s="73" t="str">
        <f t="shared" si="0"/>
        <v/>
      </c>
    </row>
    <row r="62" spans="2:9" hidden="1">
      <c r="B62" s="3" t="str">
        <f t="shared" si="1"/>
        <v/>
      </c>
      <c r="C62" s="77" t="str">
        <f>IFERROR(IF(B62="","",+EOMONTH(C61,0))+#REF!,"")</f>
        <v/>
      </c>
      <c r="D62" s="27" t="str">
        <f t="shared" si="3"/>
        <v/>
      </c>
      <c r="E62" s="28" t="str">
        <f t="shared" si="2"/>
        <v/>
      </c>
      <c r="F62" s="28" t="str">
        <f t="shared" si="4"/>
        <v/>
      </c>
      <c r="G62" s="29" t="str">
        <f>IFERROR(G61-COMPARATIVO!E62,"")</f>
        <v/>
      </c>
      <c r="H62" s="28" t="str">
        <f>+IF(G62="","",IFERROR(+#REF!,""))</f>
        <v/>
      </c>
      <c r="I62" s="73" t="str">
        <f t="shared" si="0"/>
        <v/>
      </c>
    </row>
    <row r="63" spans="2:9" hidden="1">
      <c r="B63" s="3" t="str">
        <f t="shared" si="1"/>
        <v/>
      </c>
      <c r="C63" s="77" t="str">
        <f>IFERROR(IF(B63="","",+EOMONTH(C62,0))+#REF!,"")</f>
        <v/>
      </c>
      <c r="D63" s="27" t="str">
        <f t="shared" si="3"/>
        <v/>
      </c>
      <c r="E63" s="28" t="str">
        <f t="shared" si="2"/>
        <v/>
      </c>
      <c r="F63" s="28" t="str">
        <f t="shared" si="4"/>
        <v/>
      </c>
      <c r="G63" s="29" t="str">
        <f>IFERROR(G62-COMPARATIVO!E63,"")</f>
        <v/>
      </c>
      <c r="H63" s="28" t="str">
        <f>+IF(G63="","",IFERROR(+#REF!,""))</f>
        <v/>
      </c>
      <c r="I63" s="73" t="str">
        <f t="shared" si="0"/>
        <v/>
      </c>
    </row>
    <row r="64" spans="2:9" hidden="1">
      <c r="B64" s="3" t="str">
        <f t="shared" si="1"/>
        <v/>
      </c>
      <c r="C64" s="77" t="str">
        <f>IFERROR(IF(B64="","",+EOMONTH(C63,0))+#REF!,"")</f>
        <v/>
      </c>
      <c r="D64" s="27" t="str">
        <f t="shared" si="3"/>
        <v/>
      </c>
      <c r="E64" s="28" t="str">
        <f t="shared" si="2"/>
        <v/>
      </c>
      <c r="F64" s="28" t="str">
        <f t="shared" si="4"/>
        <v/>
      </c>
      <c r="G64" s="29" t="str">
        <f>IFERROR(G63-COMPARATIVO!E64,"")</f>
        <v/>
      </c>
      <c r="H64" s="28" t="str">
        <f>+IF(G64="","",IFERROR(+#REF!,""))</f>
        <v/>
      </c>
      <c r="I64" s="73" t="str">
        <f t="shared" si="0"/>
        <v/>
      </c>
    </row>
    <row r="65" spans="2:9" hidden="1">
      <c r="B65" s="3" t="str">
        <f t="shared" si="1"/>
        <v/>
      </c>
      <c r="C65" s="77" t="str">
        <f>IFERROR(IF(B65="","",+EOMONTH(C64,0))+#REF!,"")</f>
        <v/>
      </c>
      <c r="D65" s="27" t="str">
        <f t="shared" si="3"/>
        <v/>
      </c>
      <c r="E65" s="28" t="str">
        <f t="shared" si="2"/>
        <v/>
      </c>
      <c r="F65" s="28" t="str">
        <f t="shared" si="4"/>
        <v/>
      </c>
      <c r="G65" s="29" t="str">
        <f>IFERROR(G64-COMPARATIVO!E65,"")</f>
        <v/>
      </c>
      <c r="H65" s="28" t="str">
        <f>+IF(G65="","",IFERROR(+#REF!,""))</f>
        <v/>
      </c>
      <c r="I65" s="73" t="str">
        <f t="shared" si="0"/>
        <v/>
      </c>
    </row>
    <row r="66" spans="2:9" hidden="1">
      <c r="B66" s="3" t="str">
        <f t="shared" ref="B66:B129" si="5">+IF(D66="","",(B65+1))</f>
        <v/>
      </c>
      <c r="C66" s="77" t="str">
        <f>IFERROR(IF(B66="","",+EOMONTH(C65,0))+#REF!,"")</f>
        <v/>
      </c>
      <c r="D66" s="27" t="str">
        <f t="shared" si="3"/>
        <v/>
      </c>
      <c r="E66" s="28" t="str">
        <f t="shared" si="2"/>
        <v/>
      </c>
      <c r="F66" s="28" t="str">
        <f t="shared" si="4"/>
        <v/>
      </c>
      <c r="G66" s="29" t="str">
        <f>IFERROR(G65-COMPARATIVO!E66,"")</f>
        <v/>
      </c>
      <c r="H66" s="28" t="str">
        <f>+IF(G66="","",IFERROR(+#REF!,""))</f>
        <v/>
      </c>
      <c r="I66" s="73" t="str">
        <f t="shared" ref="I66:I129" si="6">IFERROR(+H66+D66,"")</f>
        <v/>
      </c>
    </row>
    <row r="67" spans="2:9" hidden="1">
      <c r="B67" s="3" t="str">
        <f t="shared" si="5"/>
        <v/>
      </c>
      <c r="C67" s="77" t="str">
        <f>IFERROR(IF(B67="","",+EOMONTH(C66,0))+#REF!,"")</f>
        <v/>
      </c>
      <c r="D67" s="27" t="str">
        <f t="shared" ref="D67:D130" si="7">IFERROR(IF(G66&gt;1,+D66,""),"")</f>
        <v/>
      </c>
      <c r="E67" s="28" t="str">
        <f t="shared" ref="E67:E130" si="8">IFERROR(+D67-F67,"")</f>
        <v/>
      </c>
      <c r="F67" s="28" t="str">
        <f t="shared" ref="F67:F130" si="9">IFERROR(G66*$E$10,"")</f>
        <v/>
      </c>
      <c r="G67" s="29" t="str">
        <f>IFERROR(G66-COMPARATIVO!E67,"")</f>
        <v/>
      </c>
      <c r="H67" s="28" t="str">
        <f>+IF(G67="","",IFERROR(+#REF!,""))</f>
        <v/>
      </c>
      <c r="I67" s="73" t="str">
        <f t="shared" si="6"/>
        <v/>
      </c>
    </row>
    <row r="68" spans="2:9" hidden="1">
      <c r="B68" s="3" t="str">
        <f t="shared" si="5"/>
        <v/>
      </c>
      <c r="C68" s="77" t="str">
        <f>IFERROR(IF(B68="","",+EOMONTH(C67,0))+#REF!,"")</f>
        <v/>
      </c>
      <c r="D68" s="27" t="str">
        <f t="shared" si="7"/>
        <v/>
      </c>
      <c r="E68" s="28" t="str">
        <f t="shared" si="8"/>
        <v/>
      </c>
      <c r="F68" s="28" t="str">
        <f t="shared" si="9"/>
        <v/>
      </c>
      <c r="G68" s="29" t="str">
        <f>IFERROR(G67-COMPARATIVO!E68,"")</f>
        <v/>
      </c>
      <c r="H68" s="28" t="str">
        <f>+IF(G68="","",IFERROR(+#REF!,""))</f>
        <v/>
      </c>
      <c r="I68" s="73" t="str">
        <f t="shared" si="6"/>
        <v/>
      </c>
    </row>
    <row r="69" spans="2:9" hidden="1">
      <c r="B69" s="3" t="str">
        <f t="shared" si="5"/>
        <v/>
      </c>
      <c r="C69" s="77" t="str">
        <f>IFERROR(IF(B69="","",+EOMONTH(C68,0))+#REF!,"")</f>
        <v/>
      </c>
      <c r="D69" s="27" t="str">
        <f t="shared" si="7"/>
        <v/>
      </c>
      <c r="E69" s="28" t="str">
        <f t="shared" si="8"/>
        <v/>
      </c>
      <c r="F69" s="28" t="str">
        <f t="shared" si="9"/>
        <v/>
      </c>
      <c r="G69" s="29" t="str">
        <f>IFERROR(G68-COMPARATIVO!E69,"")</f>
        <v/>
      </c>
      <c r="H69" s="28" t="str">
        <f>+IF(G69="","",IFERROR(+#REF!,""))</f>
        <v/>
      </c>
      <c r="I69" s="73" t="str">
        <f t="shared" si="6"/>
        <v/>
      </c>
    </row>
    <row r="70" spans="2:9" hidden="1">
      <c r="B70" s="3" t="str">
        <f t="shared" si="5"/>
        <v/>
      </c>
      <c r="C70" s="77" t="str">
        <f>IFERROR(IF(B70="","",+EOMONTH(C69,0))+#REF!,"")</f>
        <v/>
      </c>
      <c r="D70" s="27" t="str">
        <f t="shared" si="7"/>
        <v/>
      </c>
      <c r="E70" s="28" t="str">
        <f t="shared" si="8"/>
        <v/>
      </c>
      <c r="F70" s="28" t="str">
        <f t="shared" si="9"/>
        <v/>
      </c>
      <c r="G70" s="29" t="str">
        <f>IFERROR(G69-COMPARATIVO!E70,"")</f>
        <v/>
      </c>
      <c r="H70" s="28" t="str">
        <f>+IF(G70="","",IFERROR(+#REF!,""))</f>
        <v/>
      </c>
      <c r="I70" s="73" t="str">
        <f t="shared" si="6"/>
        <v/>
      </c>
    </row>
    <row r="71" spans="2:9" hidden="1">
      <c r="B71" s="3" t="str">
        <f t="shared" si="5"/>
        <v/>
      </c>
      <c r="C71" s="77" t="str">
        <f>IFERROR(IF(B71="","",+EOMONTH(C70,0))+#REF!,"")</f>
        <v/>
      </c>
      <c r="D71" s="27" t="str">
        <f t="shared" si="7"/>
        <v/>
      </c>
      <c r="E71" s="28" t="str">
        <f t="shared" si="8"/>
        <v/>
      </c>
      <c r="F71" s="28" t="str">
        <f t="shared" si="9"/>
        <v/>
      </c>
      <c r="G71" s="29" t="str">
        <f>IFERROR(G70-COMPARATIVO!E71,"")</f>
        <v/>
      </c>
      <c r="H71" s="28" t="str">
        <f>+IF(G71="","",IFERROR(+#REF!,""))</f>
        <v/>
      </c>
      <c r="I71" s="73" t="str">
        <f t="shared" si="6"/>
        <v/>
      </c>
    </row>
    <row r="72" spans="2:9" hidden="1">
      <c r="B72" s="3" t="str">
        <f t="shared" si="5"/>
        <v/>
      </c>
      <c r="C72" s="77" t="str">
        <f>IFERROR(IF(B72="","",+EOMONTH(C71,0))+#REF!,"")</f>
        <v/>
      </c>
      <c r="D72" s="27" t="str">
        <f t="shared" si="7"/>
        <v/>
      </c>
      <c r="E72" s="28" t="str">
        <f t="shared" si="8"/>
        <v/>
      </c>
      <c r="F72" s="28" t="str">
        <f t="shared" si="9"/>
        <v/>
      </c>
      <c r="G72" s="29" t="str">
        <f>IFERROR(G71-COMPARATIVO!E72,"")</f>
        <v/>
      </c>
      <c r="H72" s="28" t="str">
        <f>+IF(G72="","",IFERROR(+#REF!,""))</f>
        <v/>
      </c>
      <c r="I72" s="73" t="str">
        <f t="shared" si="6"/>
        <v/>
      </c>
    </row>
    <row r="73" spans="2:9" hidden="1">
      <c r="B73" s="3" t="str">
        <f t="shared" si="5"/>
        <v/>
      </c>
      <c r="C73" s="77" t="str">
        <f>IFERROR(IF(B73="","",+EOMONTH(C72,0))+#REF!,"")</f>
        <v/>
      </c>
      <c r="D73" s="27" t="str">
        <f t="shared" si="7"/>
        <v/>
      </c>
      <c r="E73" s="28" t="str">
        <f t="shared" si="8"/>
        <v/>
      </c>
      <c r="F73" s="28" t="str">
        <f t="shared" si="9"/>
        <v/>
      </c>
      <c r="G73" s="29" t="str">
        <f>IFERROR(G72-COMPARATIVO!E73,"")</f>
        <v/>
      </c>
      <c r="H73" s="28" t="str">
        <f>+IF(G73="","",IFERROR(+#REF!,""))</f>
        <v/>
      </c>
      <c r="I73" s="73" t="str">
        <f t="shared" si="6"/>
        <v/>
      </c>
    </row>
    <row r="74" spans="2:9" hidden="1">
      <c r="B74" s="3" t="str">
        <f t="shared" si="5"/>
        <v/>
      </c>
      <c r="C74" s="77" t="str">
        <f>IFERROR(IF(B74="","",+EOMONTH(C73,0))+#REF!,"")</f>
        <v/>
      </c>
      <c r="D74" s="27" t="str">
        <f t="shared" si="7"/>
        <v/>
      </c>
      <c r="E74" s="28" t="str">
        <f t="shared" si="8"/>
        <v/>
      </c>
      <c r="F74" s="28" t="str">
        <f t="shared" si="9"/>
        <v/>
      </c>
      <c r="G74" s="29" t="str">
        <f>IFERROR(G73-COMPARATIVO!E74,"")</f>
        <v/>
      </c>
      <c r="H74" s="28" t="str">
        <f>+IF(G74="","",IFERROR(+#REF!,""))</f>
        <v/>
      </c>
      <c r="I74" s="73" t="str">
        <f t="shared" si="6"/>
        <v/>
      </c>
    </row>
    <row r="75" spans="2:9" hidden="1">
      <c r="B75" s="3" t="str">
        <f t="shared" si="5"/>
        <v/>
      </c>
      <c r="C75" s="77" t="str">
        <f>IFERROR(IF(B75="","",+EOMONTH(C74,0))+#REF!,"")</f>
        <v/>
      </c>
      <c r="D75" s="27" t="str">
        <f t="shared" si="7"/>
        <v/>
      </c>
      <c r="E75" s="28" t="str">
        <f t="shared" si="8"/>
        <v/>
      </c>
      <c r="F75" s="28" t="str">
        <f t="shared" si="9"/>
        <v/>
      </c>
      <c r="G75" s="29" t="str">
        <f>IFERROR(G74-COMPARATIVO!E75,"")</f>
        <v/>
      </c>
      <c r="H75" s="28" t="str">
        <f>+IF(G75="","",IFERROR(+#REF!,""))</f>
        <v/>
      </c>
      <c r="I75" s="73" t="str">
        <f t="shared" si="6"/>
        <v/>
      </c>
    </row>
    <row r="76" spans="2:9" hidden="1">
      <c r="B76" s="3" t="str">
        <f t="shared" si="5"/>
        <v/>
      </c>
      <c r="C76" s="77" t="str">
        <f>IFERROR(IF(B76="","",+EOMONTH(C75,0))+#REF!,"")</f>
        <v/>
      </c>
      <c r="D76" s="27" t="str">
        <f t="shared" si="7"/>
        <v/>
      </c>
      <c r="E76" s="28" t="str">
        <f t="shared" si="8"/>
        <v/>
      </c>
      <c r="F76" s="28" t="str">
        <f t="shared" si="9"/>
        <v/>
      </c>
      <c r="G76" s="29" t="str">
        <f>IFERROR(G75-COMPARATIVO!E76,"")</f>
        <v/>
      </c>
      <c r="H76" s="28" t="str">
        <f>+IF(G76="","",IFERROR(+#REF!,""))</f>
        <v/>
      </c>
      <c r="I76" s="73" t="str">
        <f t="shared" si="6"/>
        <v/>
      </c>
    </row>
    <row r="77" spans="2:9" hidden="1">
      <c r="B77" s="3" t="str">
        <f t="shared" si="5"/>
        <v/>
      </c>
      <c r="C77" s="77" t="str">
        <f>IFERROR(IF(B77="","",+EOMONTH(C76,0))+#REF!,"")</f>
        <v/>
      </c>
      <c r="D77" s="27" t="str">
        <f t="shared" si="7"/>
        <v/>
      </c>
      <c r="E77" s="28" t="str">
        <f t="shared" si="8"/>
        <v/>
      </c>
      <c r="F77" s="28" t="str">
        <f t="shared" si="9"/>
        <v/>
      </c>
      <c r="G77" s="29" t="str">
        <f>IFERROR(G76-COMPARATIVO!E77,"")</f>
        <v/>
      </c>
      <c r="H77" s="28" t="str">
        <f>+IF(G77="","",IFERROR(+#REF!,""))</f>
        <v/>
      </c>
      <c r="I77" s="73" t="str">
        <f t="shared" si="6"/>
        <v/>
      </c>
    </row>
    <row r="78" spans="2:9" hidden="1">
      <c r="B78" s="3" t="str">
        <f t="shared" si="5"/>
        <v/>
      </c>
      <c r="C78" s="77" t="str">
        <f>IFERROR(IF(B78="","",+EOMONTH(C77,0))+#REF!,"")</f>
        <v/>
      </c>
      <c r="D78" s="27" t="str">
        <f t="shared" si="7"/>
        <v/>
      </c>
      <c r="E78" s="28" t="str">
        <f t="shared" si="8"/>
        <v/>
      </c>
      <c r="F78" s="28" t="str">
        <f t="shared" si="9"/>
        <v/>
      </c>
      <c r="G78" s="29" t="str">
        <f>IFERROR(G77-COMPARATIVO!E78,"")</f>
        <v/>
      </c>
      <c r="H78" s="28" t="str">
        <f>+IF(G78="","",IFERROR(+#REF!,""))</f>
        <v/>
      </c>
      <c r="I78" s="73" t="str">
        <f t="shared" si="6"/>
        <v/>
      </c>
    </row>
    <row r="79" spans="2:9" hidden="1">
      <c r="B79" s="3" t="str">
        <f t="shared" si="5"/>
        <v/>
      </c>
      <c r="C79" s="77" t="str">
        <f>IFERROR(IF(B79="","",+EOMONTH(C78,0))+#REF!,"")</f>
        <v/>
      </c>
      <c r="D79" s="27" t="str">
        <f t="shared" si="7"/>
        <v/>
      </c>
      <c r="E79" s="28" t="str">
        <f t="shared" si="8"/>
        <v/>
      </c>
      <c r="F79" s="28" t="str">
        <f t="shared" si="9"/>
        <v/>
      </c>
      <c r="G79" s="29" t="str">
        <f>IFERROR(G78-COMPARATIVO!E79,"")</f>
        <v/>
      </c>
      <c r="H79" s="28" t="str">
        <f>+IF(G79="","",IFERROR(+#REF!,""))</f>
        <v/>
      </c>
      <c r="I79" s="73" t="str">
        <f t="shared" si="6"/>
        <v/>
      </c>
    </row>
    <row r="80" spans="2:9" hidden="1">
      <c r="B80" s="3" t="str">
        <f t="shared" si="5"/>
        <v/>
      </c>
      <c r="C80" s="77" t="str">
        <f>IFERROR(IF(B80="","",+EOMONTH(C79,0))+#REF!,"")</f>
        <v/>
      </c>
      <c r="D80" s="27" t="str">
        <f t="shared" si="7"/>
        <v/>
      </c>
      <c r="E80" s="28" t="str">
        <f t="shared" si="8"/>
        <v/>
      </c>
      <c r="F80" s="28" t="str">
        <f t="shared" si="9"/>
        <v/>
      </c>
      <c r="G80" s="29" t="str">
        <f>IFERROR(G79-COMPARATIVO!E80,"")</f>
        <v/>
      </c>
      <c r="H80" s="28" t="str">
        <f>+IF(G80="","",IFERROR(+#REF!,""))</f>
        <v/>
      </c>
      <c r="I80" s="73" t="str">
        <f t="shared" si="6"/>
        <v/>
      </c>
    </row>
    <row r="81" spans="2:9" hidden="1">
      <c r="B81" s="3" t="str">
        <f t="shared" si="5"/>
        <v/>
      </c>
      <c r="C81" s="77" t="str">
        <f>IFERROR(IF(B81="","",+EOMONTH(C80,0))+#REF!,"")</f>
        <v/>
      </c>
      <c r="D81" s="27" t="str">
        <f t="shared" si="7"/>
        <v/>
      </c>
      <c r="E81" s="28" t="str">
        <f t="shared" si="8"/>
        <v/>
      </c>
      <c r="F81" s="28" t="str">
        <f t="shared" si="9"/>
        <v/>
      </c>
      <c r="G81" s="29" t="str">
        <f>IFERROR(G80-COMPARATIVO!E81,"")</f>
        <v/>
      </c>
      <c r="H81" s="28" t="str">
        <f>+IF(G81="","",IFERROR(+#REF!,""))</f>
        <v/>
      </c>
      <c r="I81" s="73" t="str">
        <f t="shared" si="6"/>
        <v/>
      </c>
    </row>
    <row r="82" spans="2:9" hidden="1">
      <c r="B82" s="3" t="str">
        <f t="shared" si="5"/>
        <v/>
      </c>
      <c r="C82" s="77" t="str">
        <f>IFERROR(IF(B82="","",+EOMONTH(C81,0))+#REF!,"")</f>
        <v/>
      </c>
      <c r="D82" s="27" t="str">
        <f t="shared" si="7"/>
        <v/>
      </c>
      <c r="E82" s="28" t="str">
        <f t="shared" si="8"/>
        <v/>
      </c>
      <c r="F82" s="28" t="str">
        <f t="shared" si="9"/>
        <v/>
      </c>
      <c r="G82" s="29" t="str">
        <f>IFERROR(G81-COMPARATIVO!E82,"")</f>
        <v/>
      </c>
      <c r="H82" s="28" t="str">
        <f>+IF(G82="","",IFERROR(+#REF!,""))</f>
        <v/>
      </c>
      <c r="I82" s="73" t="str">
        <f t="shared" si="6"/>
        <v/>
      </c>
    </row>
    <row r="83" spans="2:9" hidden="1">
      <c r="B83" s="3" t="str">
        <f t="shared" si="5"/>
        <v/>
      </c>
      <c r="C83" s="77" t="str">
        <f>IFERROR(IF(B83="","",+EOMONTH(C82,0))+#REF!,"")</f>
        <v/>
      </c>
      <c r="D83" s="27" t="str">
        <f t="shared" si="7"/>
        <v/>
      </c>
      <c r="E83" s="28" t="str">
        <f t="shared" si="8"/>
        <v/>
      </c>
      <c r="F83" s="28" t="str">
        <f t="shared" si="9"/>
        <v/>
      </c>
      <c r="G83" s="29" t="str">
        <f>IFERROR(G82-COMPARATIVO!E83,"")</f>
        <v/>
      </c>
      <c r="H83" s="28" t="str">
        <f>+IF(G83="","",IFERROR(+#REF!,""))</f>
        <v/>
      </c>
      <c r="I83" s="73" t="str">
        <f t="shared" si="6"/>
        <v/>
      </c>
    </row>
    <row r="84" spans="2:9" hidden="1">
      <c r="B84" s="3" t="str">
        <f t="shared" si="5"/>
        <v/>
      </c>
      <c r="C84" s="77" t="str">
        <f>IFERROR(IF(B84="","",+EOMONTH(C83,0))+#REF!,"")</f>
        <v/>
      </c>
      <c r="D84" s="27" t="str">
        <f t="shared" si="7"/>
        <v/>
      </c>
      <c r="E84" s="28" t="str">
        <f t="shared" si="8"/>
        <v/>
      </c>
      <c r="F84" s="28" t="str">
        <f t="shared" si="9"/>
        <v/>
      </c>
      <c r="G84" s="29" t="str">
        <f>IFERROR(G83-COMPARATIVO!E84,"")</f>
        <v/>
      </c>
      <c r="H84" s="28" t="str">
        <f>+IF(G84="","",IFERROR(+#REF!,""))</f>
        <v/>
      </c>
      <c r="I84" s="73" t="str">
        <f t="shared" si="6"/>
        <v/>
      </c>
    </row>
    <row r="85" spans="2:9" hidden="1">
      <c r="B85" s="3" t="str">
        <f t="shared" si="5"/>
        <v/>
      </c>
      <c r="C85" s="77" t="str">
        <f>IFERROR(IF(B85="","",+EOMONTH(C84,0))+#REF!,"")</f>
        <v/>
      </c>
      <c r="D85" s="27" t="str">
        <f t="shared" si="7"/>
        <v/>
      </c>
      <c r="E85" s="28" t="str">
        <f t="shared" si="8"/>
        <v/>
      </c>
      <c r="F85" s="28" t="str">
        <f t="shared" si="9"/>
        <v/>
      </c>
      <c r="G85" s="29" t="str">
        <f>IFERROR(G84-COMPARATIVO!E85,"")</f>
        <v/>
      </c>
      <c r="H85" s="28" t="str">
        <f>+IF(G85="","",IFERROR(+#REF!,""))</f>
        <v/>
      </c>
      <c r="I85" s="73" t="str">
        <f t="shared" si="6"/>
        <v/>
      </c>
    </row>
    <row r="86" spans="2:9" hidden="1">
      <c r="B86" s="3" t="str">
        <f t="shared" si="5"/>
        <v/>
      </c>
      <c r="C86" s="77" t="str">
        <f>IFERROR(IF(B86="","",+EOMONTH(C85,0))+#REF!,"")</f>
        <v/>
      </c>
      <c r="D86" s="27" t="str">
        <f t="shared" si="7"/>
        <v/>
      </c>
      <c r="E86" s="28" t="str">
        <f t="shared" si="8"/>
        <v/>
      </c>
      <c r="F86" s="28" t="str">
        <f t="shared" si="9"/>
        <v/>
      </c>
      <c r="G86" s="29" t="str">
        <f>IFERROR(G85-COMPARATIVO!E86,"")</f>
        <v/>
      </c>
      <c r="H86" s="28" t="str">
        <f>+IF(G86="","",IFERROR(+#REF!,""))</f>
        <v/>
      </c>
      <c r="I86" s="73" t="str">
        <f t="shared" si="6"/>
        <v/>
      </c>
    </row>
    <row r="87" spans="2:9" hidden="1">
      <c r="B87" s="3" t="str">
        <f t="shared" si="5"/>
        <v/>
      </c>
      <c r="C87" s="77" t="str">
        <f>IFERROR(IF(B87="","",+EOMONTH(C86,0))+#REF!,"")</f>
        <v/>
      </c>
      <c r="D87" s="27" t="str">
        <f t="shared" si="7"/>
        <v/>
      </c>
      <c r="E87" s="28" t="str">
        <f t="shared" si="8"/>
        <v/>
      </c>
      <c r="F87" s="28" t="str">
        <f t="shared" si="9"/>
        <v/>
      </c>
      <c r="G87" s="29" t="str">
        <f>IFERROR(G86-COMPARATIVO!E87,"")</f>
        <v/>
      </c>
      <c r="H87" s="28" t="str">
        <f>+IF(G87="","",IFERROR(+#REF!,""))</f>
        <v/>
      </c>
      <c r="I87" s="73" t="str">
        <f t="shared" si="6"/>
        <v/>
      </c>
    </row>
    <row r="88" spans="2:9" hidden="1">
      <c r="B88" s="3" t="str">
        <f t="shared" si="5"/>
        <v/>
      </c>
      <c r="C88" s="77" t="str">
        <f>IFERROR(IF(B88="","",+EOMONTH(C87,0))+#REF!,"")</f>
        <v/>
      </c>
      <c r="D88" s="27" t="str">
        <f t="shared" si="7"/>
        <v/>
      </c>
      <c r="E88" s="28" t="str">
        <f t="shared" si="8"/>
        <v/>
      </c>
      <c r="F88" s="28" t="str">
        <f t="shared" si="9"/>
        <v/>
      </c>
      <c r="G88" s="29" t="str">
        <f>IFERROR(G87-COMPARATIVO!E88,"")</f>
        <v/>
      </c>
      <c r="H88" s="28" t="str">
        <f>+IF(G88="","",IFERROR(+#REF!,""))</f>
        <v/>
      </c>
      <c r="I88" s="73" t="str">
        <f t="shared" si="6"/>
        <v/>
      </c>
    </row>
    <row r="89" spans="2:9" hidden="1">
      <c r="B89" s="3" t="str">
        <f t="shared" si="5"/>
        <v/>
      </c>
      <c r="C89" s="77" t="str">
        <f>IFERROR(IF(B89="","",+EOMONTH(C88,0))+#REF!,"")</f>
        <v/>
      </c>
      <c r="D89" s="27" t="str">
        <f t="shared" si="7"/>
        <v/>
      </c>
      <c r="E89" s="28" t="str">
        <f t="shared" si="8"/>
        <v/>
      </c>
      <c r="F89" s="28" t="str">
        <f t="shared" si="9"/>
        <v/>
      </c>
      <c r="G89" s="29" t="str">
        <f>IFERROR(G88-COMPARATIVO!E89,"")</f>
        <v/>
      </c>
      <c r="H89" s="28" t="str">
        <f>+IF(G89="","",IFERROR(+#REF!,""))</f>
        <v/>
      </c>
      <c r="I89" s="73" t="str">
        <f t="shared" si="6"/>
        <v/>
      </c>
    </row>
    <row r="90" spans="2:9" hidden="1">
      <c r="B90" s="3" t="str">
        <f t="shared" si="5"/>
        <v/>
      </c>
      <c r="C90" s="77" t="str">
        <f>IFERROR(IF(B90="","",+EOMONTH(C89,0))+#REF!,"")</f>
        <v/>
      </c>
      <c r="D90" s="27" t="str">
        <f t="shared" si="7"/>
        <v/>
      </c>
      <c r="E90" s="28" t="str">
        <f t="shared" si="8"/>
        <v/>
      </c>
      <c r="F90" s="28" t="str">
        <f t="shared" si="9"/>
        <v/>
      </c>
      <c r="G90" s="29" t="str">
        <f>IFERROR(G89-COMPARATIVO!E90,"")</f>
        <v/>
      </c>
      <c r="H90" s="28" t="str">
        <f>+IF(G90="","",IFERROR(+#REF!,""))</f>
        <v/>
      </c>
      <c r="I90" s="73" t="str">
        <f t="shared" si="6"/>
        <v/>
      </c>
    </row>
    <row r="91" spans="2:9" hidden="1">
      <c r="B91" s="3" t="str">
        <f t="shared" si="5"/>
        <v/>
      </c>
      <c r="C91" s="77" t="str">
        <f>IFERROR(IF(B91="","",+EOMONTH(C90,0))+#REF!,"")</f>
        <v/>
      </c>
      <c r="D91" s="27" t="str">
        <f t="shared" si="7"/>
        <v/>
      </c>
      <c r="E91" s="28" t="str">
        <f t="shared" si="8"/>
        <v/>
      </c>
      <c r="F91" s="28" t="str">
        <f t="shared" si="9"/>
        <v/>
      </c>
      <c r="G91" s="29" t="str">
        <f>IFERROR(G90-COMPARATIVO!E91,"")</f>
        <v/>
      </c>
      <c r="H91" s="28" t="str">
        <f>+IF(G91="","",IFERROR(+#REF!,""))</f>
        <v/>
      </c>
      <c r="I91" s="73" t="str">
        <f t="shared" si="6"/>
        <v/>
      </c>
    </row>
    <row r="92" spans="2:9" hidden="1">
      <c r="B92" s="3" t="str">
        <f t="shared" si="5"/>
        <v/>
      </c>
      <c r="C92" s="77" t="str">
        <f>IFERROR(IF(B92="","",+EOMONTH(C91,0))+#REF!,"")</f>
        <v/>
      </c>
      <c r="D92" s="27" t="str">
        <f t="shared" si="7"/>
        <v/>
      </c>
      <c r="E92" s="28" t="str">
        <f t="shared" si="8"/>
        <v/>
      </c>
      <c r="F92" s="28" t="str">
        <f t="shared" si="9"/>
        <v/>
      </c>
      <c r="G92" s="29" t="str">
        <f>IFERROR(G91-COMPARATIVO!E92,"")</f>
        <v/>
      </c>
      <c r="H92" s="28" t="str">
        <f>+IF(G92="","",IFERROR(+#REF!,""))</f>
        <v/>
      </c>
      <c r="I92" s="73" t="str">
        <f t="shared" si="6"/>
        <v/>
      </c>
    </row>
    <row r="93" spans="2:9" hidden="1">
      <c r="B93" s="3" t="str">
        <f t="shared" si="5"/>
        <v/>
      </c>
      <c r="C93" s="77" t="str">
        <f>IFERROR(IF(B93="","",+EOMONTH(C92,0))+#REF!,"")</f>
        <v/>
      </c>
      <c r="D93" s="27" t="str">
        <f t="shared" si="7"/>
        <v/>
      </c>
      <c r="E93" s="28" t="str">
        <f t="shared" si="8"/>
        <v/>
      </c>
      <c r="F93" s="28" t="str">
        <f t="shared" si="9"/>
        <v/>
      </c>
      <c r="G93" s="29" t="str">
        <f>IFERROR(G92-COMPARATIVO!E93,"")</f>
        <v/>
      </c>
      <c r="H93" s="28" t="str">
        <f>+IF(G93="","",IFERROR(+#REF!,""))</f>
        <v/>
      </c>
      <c r="I93" s="73" t="str">
        <f t="shared" si="6"/>
        <v/>
      </c>
    </row>
    <row r="94" spans="2:9" hidden="1">
      <c r="B94" s="3" t="str">
        <f t="shared" si="5"/>
        <v/>
      </c>
      <c r="C94" s="77" t="str">
        <f>IFERROR(IF(B94="","",+EOMONTH(C93,0))+#REF!,"")</f>
        <v/>
      </c>
      <c r="D94" s="27" t="str">
        <f t="shared" si="7"/>
        <v/>
      </c>
      <c r="E94" s="28" t="str">
        <f t="shared" si="8"/>
        <v/>
      </c>
      <c r="F94" s="28" t="str">
        <f t="shared" si="9"/>
        <v/>
      </c>
      <c r="G94" s="29" t="str">
        <f>IFERROR(G93-COMPARATIVO!E94,"")</f>
        <v/>
      </c>
      <c r="H94" s="28" t="str">
        <f>+IF(G94="","",IFERROR(+#REF!,""))</f>
        <v/>
      </c>
      <c r="I94" s="73" t="str">
        <f t="shared" si="6"/>
        <v/>
      </c>
    </row>
    <row r="95" spans="2:9" hidden="1">
      <c r="B95" s="3" t="str">
        <f t="shared" si="5"/>
        <v/>
      </c>
      <c r="C95" s="77" t="str">
        <f>IFERROR(IF(B95="","",+EOMONTH(C94,0))+#REF!,"")</f>
        <v/>
      </c>
      <c r="D95" s="27" t="str">
        <f t="shared" si="7"/>
        <v/>
      </c>
      <c r="E95" s="28" t="str">
        <f t="shared" si="8"/>
        <v/>
      </c>
      <c r="F95" s="28" t="str">
        <f t="shared" si="9"/>
        <v/>
      </c>
      <c r="G95" s="29" t="str">
        <f>IFERROR(G94-COMPARATIVO!E95,"")</f>
        <v/>
      </c>
      <c r="H95" s="28" t="str">
        <f>+IF(G95="","",IFERROR(+#REF!,""))</f>
        <v/>
      </c>
      <c r="I95" s="73" t="str">
        <f t="shared" si="6"/>
        <v/>
      </c>
    </row>
    <row r="96" spans="2:9" hidden="1">
      <c r="B96" s="3" t="str">
        <f t="shared" si="5"/>
        <v/>
      </c>
      <c r="C96" s="77" t="str">
        <f>IFERROR(IF(B96="","",+EOMONTH(C95,0))+#REF!,"")</f>
        <v/>
      </c>
      <c r="D96" s="27" t="str">
        <f t="shared" si="7"/>
        <v/>
      </c>
      <c r="E96" s="28" t="str">
        <f t="shared" si="8"/>
        <v/>
      </c>
      <c r="F96" s="28" t="str">
        <f t="shared" si="9"/>
        <v/>
      </c>
      <c r="G96" s="29" t="str">
        <f>IFERROR(G95-COMPARATIVO!E96,"")</f>
        <v/>
      </c>
      <c r="H96" s="28" t="str">
        <f>+IF(G96="","",IFERROR(+#REF!,""))</f>
        <v/>
      </c>
      <c r="I96" s="73" t="str">
        <f t="shared" si="6"/>
        <v/>
      </c>
    </row>
    <row r="97" spans="2:9" hidden="1">
      <c r="B97" s="3" t="str">
        <f t="shared" si="5"/>
        <v/>
      </c>
      <c r="C97" s="77" t="str">
        <f>IFERROR(IF(B97="","",+EOMONTH(C96,0))+#REF!,"")</f>
        <v/>
      </c>
      <c r="D97" s="27" t="str">
        <f t="shared" si="7"/>
        <v/>
      </c>
      <c r="E97" s="28" t="str">
        <f t="shared" si="8"/>
        <v/>
      </c>
      <c r="F97" s="28" t="str">
        <f t="shared" si="9"/>
        <v/>
      </c>
      <c r="G97" s="29" t="str">
        <f>IFERROR(G96-COMPARATIVO!E97,"")</f>
        <v/>
      </c>
      <c r="H97" s="28" t="str">
        <f>+IF(G97="","",IFERROR(+#REF!,""))</f>
        <v/>
      </c>
      <c r="I97" s="73" t="str">
        <f t="shared" si="6"/>
        <v/>
      </c>
    </row>
    <row r="98" spans="2:9" hidden="1">
      <c r="B98" s="3" t="str">
        <f t="shared" si="5"/>
        <v/>
      </c>
      <c r="C98" s="77" t="str">
        <f>IFERROR(IF(B98="","",+EOMONTH(C97,0))+#REF!,"")</f>
        <v/>
      </c>
      <c r="D98" s="27" t="str">
        <f t="shared" si="7"/>
        <v/>
      </c>
      <c r="E98" s="28" t="str">
        <f t="shared" si="8"/>
        <v/>
      </c>
      <c r="F98" s="28" t="str">
        <f t="shared" si="9"/>
        <v/>
      </c>
      <c r="G98" s="29" t="str">
        <f>IFERROR(G97-COMPARATIVO!E98,"")</f>
        <v/>
      </c>
      <c r="H98" s="28" t="str">
        <f>+IF(G98="","",IFERROR(+#REF!,""))</f>
        <v/>
      </c>
      <c r="I98" s="73" t="str">
        <f t="shared" si="6"/>
        <v/>
      </c>
    </row>
    <row r="99" spans="2:9" hidden="1">
      <c r="B99" s="3" t="str">
        <f t="shared" si="5"/>
        <v/>
      </c>
      <c r="C99" s="77" t="str">
        <f>IFERROR(IF(B99="","",+EOMONTH(C98,0))+#REF!,"")</f>
        <v/>
      </c>
      <c r="D99" s="27" t="str">
        <f t="shared" si="7"/>
        <v/>
      </c>
      <c r="E99" s="28" t="str">
        <f t="shared" si="8"/>
        <v/>
      </c>
      <c r="F99" s="28" t="str">
        <f t="shared" si="9"/>
        <v/>
      </c>
      <c r="G99" s="29" t="str">
        <f>IFERROR(G98-COMPARATIVO!E99,"")</f>
        <v/>
      </c>
      <c r="H99" s="28" t="str">
        <f>+IF(G99="","",IFERROR(+#REF!,""))</f>
        <v/>
      </c>
      <c r="I99" s="73" t="str">
        <f t="shared" si="6"/>
        <v/>
      </c>
    </row>
    <row r="100" spans="2:9" hidden="1">
      <c r="B100" s="3" t="str">
        <f t="shared" si="5"/>
        <v/>
      </c>
      <c r="C100" s="77" t="str">
        <f>IFERROR(IF(B100="","",+EOMONTH(C99,0))+#REF!,"")</f>
        <v/>
      </c>
      <c r="D100" s="27" t="str">
        <f t="shared" si="7"/>
        <v/>
      </c>
      <c r="E100" s="28" t="str">
        <f t="shared" si="8"/>
        <v/>
      </c>
      <c r="F100" s="28" t="str">
        <f t="shared" si="9"/>
        <v/>
      </c>
      <c r="G100" s="29" t="str">
        <f>IFERROR(G99-COMPARATIVO!E100,"")</f>
        <v/>
      </c>
      <c r="H100" s="28" t="str">
        <f>+IF(G100="","",IFERROR(+#REF!,""))</f>
        <v/>
      </c>
      <c r="I100" s="73" t="str">
        <f t="shared" si="6"/>
        <v/>
      </c>
    </row>
    <row r="101" spans="2:9" hidden="1">
      <c r="B101" s="3" t="str">
        <f t="shared" si="5"/>
        <v/>
      </c>
      <c r="C101" s="77" t="str">
        <f>IFERROR(IF(B101="","",+EOMONTH(C100,0))+#REF!,"")</f>
        <v/>
      </c>
      <c r="D101" s="27" t="str">
        <f t="shared" si="7"/>
        <v/>
      </c>
      <c r="E101" s="28" t="str">
        <f t="shared" si="8"/>
        <v/>
      </c>
      <c r="F101" s="28" t="str">
        <f t="shared" si="9"/>
        <v/>
      </c>
      <c r="G101" s="29" t="str">
        <f>IFERROR(G100-COMPARATIVO!E101,"")</f>
        <v/>
      </c>
      <c r="H101" s="28" t="str">
        <f>+IF(G101="","",IFERROR(+#REF!,""))</f>
        <v/>
      </c>
      <c r="I101" s="73" t="str">
        <f t="shared" si="6"/>
        <v/>
      </c>
    </row>
    <row r="102" spans="2:9" hidden="1">
      <c r="B102" s="3" t="str">
        <f t="shared" si="5"/>
        <v/>
      </c>
      <c r="C102" s="77" t="str">
        <f>IFERROR(IF(B102="","",+EOMONTH(C101,0))+#REF!,"")</f>
        <v/>
      </c>
      <c r="D102" s="27" t="str">
        <f t="shared" si="7"/>
        <v/>
      </c>
      <c r="E102" s="28" t="str">
        <f t="shared" si="8"/>
        <v/>
      </c>
      <c r="F102" s="28" t="str">
        <f t="shared" si="9"/>
        <v/>
      </c>
      <c r="G102" s="29" t="str">
        <f>IFERROR(G101-COMPARATIVO!E102,"")</f>
        <v/>
      </c>
      <c r="H102" s="28" t="str">
        <f>+IF(G102="","",IFERROR(+#REF!,""))</f>
        <v/>
      </c>
      <c r="I102" s="73" t="str">
        <f t="shared" si="6"/>
        <v/>
      </c>
    </row>
    <row r="103" spans="2:9" hidden="1">
      <c r="B103" s="3" t="str">
        <f t="shared" si="5"/>
        <v/>
      </c>
      <c r="C103" s="77" t="str">
        <f>IFERROR(IF(B103="","",+EOMONTH(C102,0))+#REF!,"")</f>
        <v/>
      </c>
      <c r="D103" s="27" t="str">
        <f t="shared" si="7"/>
        <v/>
      </c>
      <c r="E103" s="28" t="str">
        <f t="shared" si="8"/>
        <v/>
      </c>
      <c r="F103" s="28" t="str">
        <f t="shared" si="9"/>
        <v/>
      </c>
      <c r="G103" s="29" t="str">
        <f>IFERROR(G102-COMPARATIVO!E103,"")</f>
        <v/>
      </c>
      <c r="H103" s="28" t="str">
        <f>+IF(G103="","",IFERROR(+#REF!,""))</f>
        <v/>
      </c>
      <c r="I103" s="73" t="str">
        <f t="shared" si="6"/>
        <v/>
      </c>
    </row>
    <row r="104" spans="2:9" hidden="1">
      <c r="B104" s="3" t="str">
        <f t="shared" si="5"/>
        <v/>
      </c>
      <c r="C104" s="77" t="str">
        <f>IFERROR(IF(B104="","",+EOMONTH(C103,0))+#REF!,"")</f>
        <v/>
      </c>
      <c r="D104" s="27" t="str">
        <f t="shared" si="7"/>
        <v/>
      </c>
      <c r="E104" s="28" t="str">
        <f t="shared" si="8"/>
        <v/>
      </c>
      <c r="F104" s="28" t="str">
        <f t="shared" si="9"/>
        <v/>
      </c>
      <c r="G104" s="29" t="str">
        <f>IFERROR(G103-COMPARATIVO!E104,"")</f>
        <v/>
      </c>
      <c r="H104" s="28" t="str">
        <f>+IF(G104="","",IFERROR(+#REF!,""))</f>
        <v/>
      </c>
      <c r="I104" s="73" t="str">
        <f t="shared" si="6"/>
        <v/>
      </c>
    </row>
    <row r="105" spans="2:9" hidden="1">
      <c r="B105" s="3" t="str">
        <f t="shared" si="5"/>
        <v/>
      </c>
      <c r="C105" s="77" t="str">
        <f>IFERROR(IF(B105="","",+EOMONTH(C104,0))+#REF!,"")</f>
        <v/>
      </c>
      <c r="D105" s="27" t="str">
        <f t="shared" si="7"/>
        <v/>
      </c>
      <c r="E105" s="28" t="str">
        <f t="shared" si="8"/>
        <v/>
      </c>
      <c r="F105" s="28" t="str">
        <f t="shared" si="9"/>
        <v/>
      </c>
      <c r="G105" s="29" t="str">
        <f>IFERROR(G104-COMPARATIVO!E105,"")</f>
        <v/>
      </c>
      <c r="H105" s="28" t="str">
        <f>+IF(G105="","",IFERROR(+#REF!,""))</f>
        <v/>
      </c>
      <c r="I105" s="73" t="str">
        <f t="shared" si="6"/>
        <v/>
      </c>
    </row>
    <row r="106" spans="2:9" hidden="1">
      <c r="B106" s="3" t="str">
        <f t="shared" si="5"/>
        <v/>
      </c>
      <c r="C106" s="77" t="str">
        <f>IFERROR(IF(B106="","",+EOMONTH(C105,0))+#REF!,"")</f>
        <v/>
      </c>
      <c r="D106" s="27" t="str">
        <f t="shared" si="7"/>
        <v/>
      </c>
      <c r="E106" s="28" t="str">
        <f t="shared" si="8"/>
        <v/>
      </c>
      <c r="F106" s="28" t="str">
        <f t="shared" si="9"/>
        <v/>
      </c>
      <c r="G106" s="29" t="str">
        <f>IFERROR(G105-COMPARATIVO!E106,"")</f>
        <v/>
      </c>
      <c r="H106" s="28" t="str">
        <f>+IF(G106="","",IFERROR(+#REF!,""))</f>
        <v/>
      </c>
      <c r="I106" s="73" t="str">
        <f t="shared" si="6"/>
        <v/>
      </c>
    </row>
    <row r="107" spans="2:9" hidden="1">
      <c r="B107" s="3" t="str">
        <f t="shared" si="5"/>
        <v/>
      </c>
      <c r="C107" s="77" t="str">
        <f>IFERROR(IF(B107="","",+EOMONTH(C106,0))+#REF!,"")</f>
        <v/>
      </c>
      <c r="D107" s="27" t="str">
        <f t="shared" si="7"/>
        <v/>
      </c>
      <c r="E107" s="28" t="str">
        <f t="shared" si="8"/>
        <v/>
      </c>
      <c r="F107" s="28" t="str">
        <f t="shared" si="9"/>
        <v/>
      </c>
      <c r="G107" s="29" t="str">
        <f>IFERROR(G106-COMPARATIVO!E107,"")</f>
        <v/>
      </c>
      <c r="H107" s="28" t="str">
        <f>+IF(G107="","",IFERROR(+#REF!,""))</f>
        <v/>
      </c>
      <c r="I107" s="73" t="str">
        <f t="shared" si="6"/>
        <v/>
      </c>
    </row>
    <row r="108" spans="2:9" hidden="1">
      <c r="B108" s="3" t="str">
        <f t="shared" si="5"/>
        <v/>
      </c>
      <c r="C108" s="77" t="str">
        <f>IFERROR(IF(B108="","",+EOMONTH(C107,0))+#REF!,"")</f>
        <v/>
      </c>
      <c r="D108" s="27" t="str">
        <f t="shared" si="7"/>
        <v/>
      </c>
      <c r="E108" s="28" t="str">
        <f t="shared" si="8"/>
        <v/>
      </c>
      <c r="F108" s="28" t="str">
        <f t="shared" si="9"/>
        <v/>
      </c>
      <c r="G108" s="29" t="str">
        <f>IFERROR(G107-COMPARATIVO!E108,"")</f>
        <v/>
      </c>
      <c r="H108" s="28" t="str">
        <f>+IF(G108="","",IFERROR(+#REF!,""))</f>
        <v/>
      </c>
      <c r="I108" s="73" t="str">
        <f t="shared" si="6"/>
        <v/>
      </c>
    </row>
    <row r="109" spans="2:9" hidden="1">
      <c r="B109" s="3" t="str">
        <f t="shared" si="5"/>
        <v/>
      </c>
      <c r="C109" s="77" t="str">
        <f>IFERROR(IF(B109="","",+EOMONTH(C108,0))+#REF!,"")</f>
        <v/>
      </c>
      <c r="D109" s="27" t="str">
        <f t="shared" si="7"/>
        <v/>
      </c>
      <c r="E109" s="28" t="str">
        <f t="shared" si="8"/>
        <v/>
      </c>
      <c r="F109" s="28" t="str">
        <f t="shared" si="9"/>
        <v/>
      </c>
      <c r="G109" s="29" t="str">
        <f>IFERROR(G108-COMPARATIVO!E109,"")</f>
        <v/>
      </c>
      <c r="H109" s="28" t="str">
        <f>+IF(G109="","",IFERROR(+#REF!,""))</f>
        <v/>
      </c>
      <c r="I109" s="73" t="str">
        <f t="shared" si="6"/>
        <v/>
      </c>
    </row>
    <row r="110" spans="2:9" hidden="1">
      <c r="B110" s="3" t="str">
        <f t="shared" si="5"/>
        <v/>
      </c>
      <c r="C110" s="77" t="str">
        <f>IFERROR(IF(B110="","",+EOMONTH(C109,0))+#REF!,"")</f>
        <v/>
      </c>
      <c r="D110" s="27" t="str">
        <f t="shared" si="7"/>
        <v/>
      </c>
      <c r="E110" s="28" t="str">
        <f t="shared" si="8"/>
        <v/>
      </c>
      <c r="F110" s="28" t="str">
        <f t="shared" si="9"/>
        <v/>
      </c>
      <c r="G110" s="29" t="str">
        <f>IFERROR(G109-COMPARATIVO!E110,"")</f>
        <v/>
      </c>
      <c r="H110" s="28" t="str">
        <f>+IF(G110="","",IFERROR(+#REF!,""))</f>
        <v/>
      </c>
      <c r="I110" s="73" t="str">
        <f t="shared" si="6"/>
        <v/>
      </c>
    </row>
    <row r="111" spans="2:9" hidden="1">
      <c r="B111" s="3" t="str">
        <f t="shared" si="5"/>
        <v/>
      </c>
      <c r="C111" s="77" t="str">
        <f>IFERROR(IF(B111="","",+EOMONTH(C110,0))+#REF!,"")</f>
        <v/>
      </c>
      <c r="D111" s="27" t="str">
        <f t="shared" si="7"/>
        <v/>
      </c>
      <c r="E111" s="28" t="str">
        <f t="shared" si="8"/>
        <v/>
      </c>
      <c r="F111" s="28" t="str">
        <f t="shared" si="9"/>
        <v/>
      </c>
      <c r="G111" s="29" t="str">
        <f>IFERROR(G110-COMPARATIVO!E111,"")</f>
        <v/>
      </c>
      <c r="H111" s="28" t="str">
        <f>+IF(G111="","",IFERROR(+#REF!,""))</f>
        <v/>
      </c>
      <c r="I111" s="73" t="str">
        <f t="shared" si="6"/>
        <v/>
      </c>
    </row>
    <row r="112" spans="2:9" hidden="1">
      <c r="B112" s="3" t="str">
        <f t="shared" si="5"/>
        <v/>
      </c>
      <c r="C112" s="77" t="str">
        <f>IFERROR(IF(B112="","",+EOMONTH(C111,0))+#REF!,"")</f>
        <v/>
      </c>
      <c r="D112" s="27" t="str">
        <f t="shared" si="7"/>
        <v/>
      </c>
      <c r="E112" s="28" t="str">
        <f t="shared" si="8"/>
        <v/>
      </c>
      <c r="F112" s="28" t="str">
        <f t="shared" si="9"/>
        <v/>
      </c>
      <c r="G112" s="29" t="str">
        <f>IFERROR(G111-COMPARATIVO!E112,"")</f>
        <v/>
      </c>
      <c r="H112" s="28" t="str">
        <f>+IF(G112="","",IFERROR(+#REF!,""))</f>
        <v/>
      </c>
      <c r="I112" s="73" t="str">
        <f t="shared" si="6"/>
        <v/>
      </c>
    </row>
    <row r="113" spans="2:9" hidden="1">
      <c r="B113" s="3" t="str">
        <f t="shared" si="5"/>
        <v/>
      </c>
      <c r="C113" s="77" t="str">
        <f>IFERROR(IF(B113="","",+EOMONTH(C112,0))+#REF!,"")</f>
        <v/>
      </c>
      <c r="D113" s="27" t="str">
        <f t="shared" si="7"/>
        <v/>
      </c>
      <c r="E113" s="28" t="str">
        <f t="shared" si="8"/>
        <v/>
      </c>
      <c r="F113" s="28" t="str">
        <f t="shared" si="9"/>
        <v/>
      </c>
      <c r="G113" s="29" t="str">
        <f>IFERROR(G112-COMPARATIVO!E113,"")</f>
        <v/>
      </c>
      <c r="H113" s="28" t="str">
        <f>+IF(G113="","",IFERROR(+#REF!,""))</f>
        <v/>
      </c>
      <c r="I113" s="73" t="str">
        <f t="shared" si="6"/>
        <v/>
      </c>
    </row>
    <row r="114" spans="2:9" hidden="1">
      <c r="B114" s="3" t="str">
        <f t="shared" si="5"/>
        <v/>
      </c>
      <c r="C114" s="77" t="str">
        <f>IFERROR(IF(B114="","",+EOMONTH(C113,0))+#REF!,"")</f>
        <v/>
      </c>
      <c r="D114" s="27" t="str">
        <f t="shared" si="7"/>
        <v/>
      </c>
      <c r="E114" s="28" t="str">
        <f t="shared" si="8"/>
        <v/>
      </c>
      <c r="F114" s="28" t="str">
        <f t="shared" si="9"/>
        <v/>
      </c>
      <c r="G114" s="29" t="str">
        <f>IFERROR(G113-COMPARATIVO!E114,"")</f>
        <v/>
      </c>
      <c r="H114" s="28" t="str">
        <f>+IF(G114="","",IFERROR(+#REF!,""))</f>
        <v/>
      </c>
      <c r="I114" s="73" t="str">
        <f t="shared" si="6"/>
        <v/>
      </c>
    </row>
    <row r="115" spans="2:9" hidden="1">
      <c r="B115" s="3" t="str">
        <f t="shared" si="5"/>
        <v/>
      </c>
      <c r="C115" s="77" t="str">
        <f>IFERROR(IF(B115="","",+EOMONTH(C114,0))+#REF!,"")</f>
        <v/>
      </c>
      <c r="D115" s="27" t="str">
        <f t="shared" si="7"/>
        <v/>
      </c>
      <c r="E115" s="28" t="str">
        <f t="shared" si="8"/>
        <v/>
      </c>
      <c r="F115" s="28" t="str">
        <f t="shared" si="9"/>
        <v/>
      </c>
      <c r="G115" s="29" t="str">
        <f>IFERROR(G114-COMPARATIVO!E115,"")</f>
        <v/>
      </c>
      <c r="H115" s="28" t="str">
        <f>+IF(G115="","",IFERROR(+#REF!,""))</f>
        <v/>
      </c>
      <c r="I115" s="73" t="str">
        <f t="shared" si="6"/>
        <v/>
      </c>
    </row>
    <row r="116" spans="2:9" hidden="1">
      <c r="B116" s="3" t="str">
        <f t="shared" si="5"/>
        <v/>
      </c>
      <c r="C116" s="77" t="str">
        <f>IFERROR(IF(B116="","",+EOMONTH(C115,0))+#REF!,"")</f>
        <v/>
      </c>
      <c r="D116" s="27" t="str">
        <f t="shared" si="7"/>
        <v/>
      </c>
      <c r="E116" s="28" t="str">
        <f t="shared" si="8"/>
        <v/>
      </c>
      <c r="F116" s="28" t="str">
        <f t="shared" si="9"/>
        <v/>
      </c>
      <c r="G116" s="29" t="str">
        <f>IFERROR(G115-COMPARATIVO!E116,"")</f>
        <v/>
      </c>
      <c r="H116" s="28" t="str">
        <f>+IF(G116="","",IFERROR(+#REF!,""))</f>
        <v/>
      </c>
      <c r="I116" s="73" t="str">
        <f t="shared" si="6"/>
        <v/>
      </c>
    </row>
    <row r="117" spans="2:9" hidden="1">
      <c r="B117" s="3" t="str">
        <f t="shared" si="5"/>
        <v/>
      </c>
      <c r="C117" s="77" t="str">
        <f>IFERROR(IF(B117="","",+EOMONTH(C116,0))+#REF!,"")</f>
        <v/>
      </c>
      <c r="D117" s="27" t="str">
        <f t="shared" si="7"/>
        <v/>
      </c>
      <c r="E117" s="28" t="str">
        <f t="shared" si="8"/>
        <v/>
      </c>
      <c r="F117" s="28" t="str">
        <f t="shared" si="9"/>
        <v/>
      </c>
      <c r="G117" s="29" t="str">
        <f>IFERROR(G116-COMPARATIVO!E117,"")</f>
        <v/>
      </c>
      <c r="H117" s="28" t="str">
        <f>+IF(G117="","",IFERROR(+#REF!,""))</f>
        <v/>
      </c>
      <c r="I117" s="73" t="str">
        <f t="shared" si="6"/>
        <v/>
      </c>
    </row>
    <row r="118" spans="2:9" hidden="1">
      <c r="B118" s="3" t="str">
        <f t="shared" si="5"/>
        <v/>
      </c>
      <c r="C118" s="77" t="str">
        <f>IFERROR(IF(B118="","",+EOMONTH(C117,0))+#REF!,"")</f>
        <v/>
      </c>
      <c r="D118" s="27" t="str">
        <f t="shared" si="7"/>
        <v/>
      </c>
      <c r="E118" s="28" t="str">
        <f t="shared" si="8"/>
        <v/>
      </c>
      <c r="F118" s="28" t="str">
        <f t="shared" si="9"/>
        <v/>
      </c>
      <c r="G118" s="29" t="str">
        <f>IFERROR(G117-COMPARATIVO!E118,"")</f>
        <v/>
      </c>
      <c r="H118" s="28" t="str">
        <f>+IF(G118="","",IFERROR(+#REF!,""))</f>
        <v/>
      </c>
      <c r="I118" s="73" t="str">
        <f t="shared" si="6"/>
        <v/>
      </c>
    </row>
    <row r="119" spans="2:9" hidden="1">
      <c r="B119" s="3" t="str">
        <f t="shared" si="5"/>
        <v/>
      </c>
      <c r="C119" s="77" t="str">
        <f>IFERROR(IF(B119="","",+EOMONTH(C118,0))+#REF!,"")</f>
        <v/>
      </c>
      <c r="D119" s="27" t="str">
        <f t="shared" si="7"/>
        <v/>
      </c>
      <c r="E119" s="28" t="str">
        <f t="shared" si="8"/>
        <v/>
      </c>
      <c r="F119" s="28" t="str">
        <f t="shared" si="9"/>
        <v/>
      </c>
      <c r="G119" s="29" t="str">
        <f>IFERROR(G118-COMPARATIVO!E119,"")</f>
        <v/>
      </c>
      <c r="H119" s="28" t="str">
        <f>+IF(G119="","",IFERROR(+#REF!,""))</f>
        <v/>
      </c>
      <c r="I119" s="73" t="str">
        <f t="shared" si="6"/>
        <v/>
      </c>
    </row>
    <row r="120" spans="2:9" hidden="1">
      <c r="B120" s="3" t="str">
        <f t="shared" si="5"/>
        <v/>
      </c>
      <c r="C120" s="77" t="str">
        <f>IFERROR(IF(B120="","",+EOMONTH(C119,0))+#REF!,"")</f>
        <v/>
      </c>
      <c r="D120" s="27" t="str">
        <f t="shared" si="7"/>
        <v/>
      </c>
      <c r="E120" s="28" t="str">
        <f t="shared" si="8"/>
        <v/>
      </c>
      <c r="F120" s="28" t="str">
        <f t="shared" si="9"/>
        <v/>
      </c>
      <c r="G120" s="29" t="str">
        <f>IFERROR(G119-COMPARATIVO!E120,"")</f>
        <v/>
      </c>
      <c r="H120" s="28" t="str">
        <f>+IF(G120="","",IFERROR(+#REF!,""))</f>
        <v/>
      </c>
      <c r="I120" s="73" t="str">
        <f t="shared" si="6"/>
        <v/>
      </c>
    </row>
    <row r="121" spans="2:9" hidden="1">
      <c r="B121" s="3" t="str">
        <f t="shared" si="5"/>
        <v/>
      </c>
      <c r="C121" s="77" t="str">
        <f>IFERROR(IF(B121="","",+EOMONTH(C120,0))+#REF!,"")</f>
        <v/>
      </c>
      <c r="D121" s="27" t="str">
        <f t="shared" si="7"/>
        <v/>
      </c>
      <c r="E121" s="28" t="str">
        <f t="shared" si="8"/>
        <v/>
      </c>
      <c r="F121" s="28" t="str">
        <f t="shared" si="9"/>
        <v/>
      </c>
      <c r="G121" s="29" t="str">
        <f>IFERROR(G120-COMPARATIVO!E121,"")</f>
        <v/>
      </c>
      <c r="H121" s="28" t="str">
        <f>+IF(G121="","",IFERROR(+#REF!,""))</f>
        <v/>
      </c>
      <c r="I121" s="73" t="str">
        <f t="shared" si="6"/>
        <v/>
      </c>
    </row>
    <row r="122" spans="2:9" hidden="1">
      <c r="B122" s="3" t="str">
        <f t="shared" si="5"/>
        <v/>
      </c>
      <c r="C122" s="77" t="str">
        <f>IFERROR(IF(B122="","",+EOMONTH(C121,0))+#REF!,"")</f>
        <v/>
      </c>
      <c r="D122" s="27" t="str">
        <f t="shared" si="7"/>
        <v/>
      </c>
      <c r="E122" s="28" t="str">
        <f t="shared" si="8"/>
        <v/>
      </c>
      <c r="F122" s="28" t="str">
        <f t="shared" si="9"/>
        <v/>
      </c>
      <c r="G122" s="29" t="str">
        <f>IFERROR(G121-COMPARATIVO!E122,"")</f>
        <v/>
      </c>
      <c r="H122" s="28" t="str">
        <f>+IF(G122="","",IFERROR(+#REF!,""))</f>
        <v/>
      </c>
      <c r="I122" s="73" t="str">
        <f t="shared" si="6"/>
        <v/>
      </c>
    </row>
    <row r="123" spans="2:9" hidden="1">
      <c r="B123" s="3" t="str">
        <f t="shared" si="5"/>
        <v/>
      </c>
      <c r="C123" s="77" t="str">
        <f>IFERROR(IF(B123="","",+EOMONTH(C122,0))+#REF!,"")</f>
        <v/>
      </c>
      <c r="D123" s="27" t="str">
        <f t="shared" si="7"/>
        <v/>
      </c>
      <c r="E123" s="28" t="str">
        <f t="shared" si="8"/>
        <v/>
      </c>
      <c r="F123" s="28" t="str">
        <f t="shared" si="9"/>
        <v/>
      </c>
      <c r="G123" s="29" t="str">
        <f>IFERROR(G122-COMPARATIVO!E123,"")</f>
        <v/>
      </c>
      <c r="H123" s="28" t="str">
        <f>+IF(G123="","",IFERROR(+#REF!,""))</f>
        <v/>
      </c>
      <c r="I123" s="73" t="str">
        <f t="shared" si="6"/>
        <v/>
      </c>
    </row>
    <row r="124" spans="2:9" hidden="1">
      <c r="B124" s="3" t="str">
        <f t="shared" si="5"/>
        <v/>
      </c>
      <c r="C124" s="77" t="str">
        <f>IFERROR(IF(B124="","",+EOMONTH(C123,0))+#REF!,"")</f>
        <v/>
      </c>
      <c r="D124" s="27" t="str">
        <f t="shared" si="7"/>
        <v/>
      </c>
      <c r="E124" s="28" t="str">
        <f t="shared" si="8"/>
        <v/>
      </c>
      <c r="F124" s="28" t="str">
        <f t="shared" si="9"/>
        <v/>
      </c>
      <c r="G124" s="29" t="str">
        <f>IFERROR(G123-COMPARATIVO!E124,"")</f>
        <v/>
      </c>
      <c r="H124" s="28" t="str">
        <f>+IF(G124="","",IFERROR(+#REF!,""))</f>
        <v/>
      </c>
      <c r="I124" s="73" t="str">
        <f t="shared" si="6"/>
        <v/>
      </c>
    </row>
    <row r="125" spans="2:9" hidden="1">
      <c r="B125" s="3" t="str">
        <f t="shared" si="5"/>
        <v/>
      </c>
      <c r="C125" s="77" t="str">
        <f>IFERROR(IF(B125="","",+EOMONTH(C124,0))+#REF!,"")</f>
        <v/>
      </c>
      <c r="D125" s="27" t="str">
        <f t="shared" si="7"/>
        <v/>
      </c>
      <c r="E125" s="28" t="str">
        <f t="shared" si="8"/>
        <v/>
      </c>
      <c r="F125" s="28" t="str">
        <f t="shared" si="9"/>
        <v/>
      </c>
      <c r="G125" s="29" t="str">
        <f>IFERROR(G124-COMPARATIVO!E125,"")</f>
        <v/>
      </c>
      <c r="H125" s="28" t="str">
        <f>+IF(G125="","",IFERROR(+#REF!,""))</f>
        <v/>
      </c>
      <c r="I125" s="73" t="str">
        <f t="shared" si="6"/>
        <v/>
      </c>
    </row>
    <row r="126" spans="2:9" hidden="1">
      <c r="B126" s="3" t="str">
        <f t="shared" si="5"/>
        <v/>
      </c>
      <c r="C126" s="77" t="str">
        <f>IFERROR(IF(B126="","",+EOMONTH(C125,0))+#REF!,"")</f>
        <v/>
      </c>
      <c r="D126" s="27" t="str">
        <f t="shared" si="7"/>
        <v/>
      </c>
      <c r="E126" s="28" t="str">
        <f t="shared" si="8"/>
        <v/>
      </c>
      <c r="F126" s="28" t="str">
        <f t="shared" si="9"/>
        <v/>
      </c>
      <c r="G126" s="29" t="str">
        <f>IFERROR(G125-COMPARATIVO!E126,"")</f>
        <v/>
      </c>
      <c r="H126" s="28" t="str">
        <f>+IF(G126="","",IFERROR(+#REF!,""))</f>
        <v/>
      </c>
      <c r="I126" s="73" t="str">
        <f t="shared" si="6"/>
        <v/>
      </c>
    </row>
    <row r="127" spans="2:9" hidden="1">
      <c r="B127" s="3" t="str">
        <f t="shared" si="5"/>
        <v/>
      </c>
      <c r="C127" s="77" t="str">
        <f>IFERROR(IF(B127="","",+EOMONTH(C126,0))+#REF!,"")</f>
        <v/>
      </c>
      <c r="D127" s="27" t="str">
        <f t="shared" si="7"/>
        <v/>
      </c>
      <c r="E127" s="28" t="str">
        <f t="shared" si="8"/>
        <v/>
      </c>
      <c r="F127" s="28" t="str">
        <f t="shared" si="9"/>
        <v/>
      </c>
      <c r="G127" s="29" t="str">
        <f>IFERROR(G126-COMPARATIVO!E127,"")</f>
        <v/>
      </c>
      <c r="H127" s="28" t="str">
        <f>+IF(G127="","",IFERROR(+#REF!,""))</f>
        <v/>
      </c>
      <c r="I127" s="73" t="str">
        <f t="shared" si="6"/>
        <v/>
      </c>
    </row>
    <row r="128" spans="2:9" hidden="1">
      <c r="B128" s="3" t="str">
        <f t="shared" si="5"/>
        <v/>
      </c>
      <c r="C128" s="77" t="str">
        <f>IFERROR(IF(B128="","",+EOMONTH(C127,0))+#REF!,"")</f>
        <v/>
      </c>
      <c r="D128" s="27" t="str">
        <f t="shared" si="7"/>
        <v/>
      </c>
      <c r="E128" s="28" t="str">
        <f t="shared" si="8"/>
        <v/>
      </c>
      <c r="F128" s="28" t="str">
        <f t="shared" si="9"/>
        <v/>
      </c>
      <c r="G128" s="29" t="str">
        <f>IFERROR(G127-COMPARATIVO!E128,"")</f>
        <v/>
      </c>
      <c r="H128" s="28" t="str">
        <f>+IF(G128="","",IFERROR(+#REF!,""))</f>
        <v/>
      </c>
      <c r="I128" s="73" t="str">
        <f t="shared" si="6"/>
        <v/>
      </c>
    </row>
    <row r="129" spans="2:9" hidden="1">
      <c r="B129" s="3" t="str">
        <f t="shared" si="5"/>
        <v/>
      </c>
      <c r="C129" s="77" t="str">
        <f>IFERROR(IF(B129="","",+EOMONTH(C128,0))+#REF!,"")</f>
        <v/>
      </c>
      <c r="D129" s="27" t="str">
        <f t="shared" si="7"/>
        <v/>
      </c>
      <c r="E129" s="28" t="str">
        <f t="shared" si="8"/>
        <v/>
      </c>
      <c r="F129" s="28" t="str">
        <f t="shared" si="9"/>
        <v/>
      </c>
      <c r="G129" s="29" t="str">
        <f>IFERROR(G128-COMPARATIVO!E129,"")</f>
        <v/>
      </c>
      <c r="H129" s="28" t="str">
        <f>+IF(G129="","",IFERROR(+#REF!,""))</f>
        <v/>
      </c>
      <c r="I129" s="73" t="str">
        <f t="shared" si="6"/>
        <v/>
      </c>
    </row>
    <row r="130" spans="2:9" hidden="1">
      <c r="B130" s="3" t="str">
        <f t="shared" ref="B130:B180" si="10">+IF(D130="","",(B129+1))</f>
        <v/>
      </c>
      <c r="C130" s="77" t="str">
        <f>IFERROR(IF(B130="","",+EOMONTH(C129,0))+#REF!,"")</f>
        <v/>
      </c>
      <c r="D130" s="27" t="str">
        <f t="shared" si="7"/>
        <v/>
      </c>
      <c r="E130" s="28" t="str">
        <f t="shared" si="8"/>
        <v/>
      </c>
      <c r="F130" s="28" t="str">
        <f t="shared" si="9"/>
        <v/>
      </c>
      <c r="G130" s="29" t="str">
        <f>IFERROR(G129-COMPARATIVO!E130,"")</f>
        <v/>
      </c>
      <c r="H130" s="28" t="str">
        <f>+IF(G130="","",IFERROR(+#REF!,""))</f>
        <v/>
      </c>
      <c r="I130" s="73" t="str">
        <f t="shared" ref="I130:I180" si="11">IFERROR(+H130+D130,"")</f>
        <v/>
      </c>
    </row>
    <row r="131" spans="2:9" hidden="1">
      <c r="B131" s="3" t="str">
        <f t="shared" si="10"/>
        <v/>
      </c>
      <c r="C131" s="77" t="str">
        <f>IFERROR(IF(B131="","",+EOMONTH(C130,0))+#REF!,"")</f>
        <v/>
      </c>
      <c r="D131" s="27" t="str">
        <f t="shared" ref="D131:D180" si="12">IFERROR(IF(G130&gt;1,+D130,""),"")</f>
        <v/>
      </c>
      <c r="E131" s="28" t="str">
        <f t="shared" ref="E131:E180" si="13">IFERROR(+D131-F131,"")</f>
        <v/>
      </c>
      <c r="F131" s="28" t="str">
        <f t="shared" ref="F131:F180" si="14">IFERROR(G130*$E$10,"")</f>
        <v/>
      </c>
      <c r="G131" s="29" t="str">
        <f>IFERROR(G130-COMPARATIVO!E131,"")</f>
        <v/>
      </c>
      <c r="H131" s="28" t="str">
        <f>+IF(G131="","",IFERROR(+#REF!,""))</f>
        <v/>
      </c>
      <c r="I131" s="73" t="str">
        <f t="shared" si="11"/>
        <v/>
      </c>
    </row>
    <row r="132" spans="2:9" hidden="1">
      <c r="B132" s="3" t="str">
        <f t="shared" si="10"/>
        <v/>
      </c>
      <c r="C132" s="77" t="str">
        <f>IFERROR(IF(B132="","",+EOMONTH(C131,0))+#REF!,"")</f>
        <v/>
      </c>
      <c r="D132" s="27" t="str">
        <f t="shared" si="12"/>
        <v/>
      </c>
      <c r="E132" s="28" t="str">
        <f t="shared" si="13"/>
        <v/>
      </c>
      <c r="F132" s="28" t="str">
        <f t="shared" si="14"/>
        <v/>
      </c>
      <c r="G132" s="29" t="str">
        <f>IFERROR(G131-COMPARATIVO!E132,"")</f>
        <v/>
      </c>
      <c r="H132" s="28" t="str">
        <f>+IF(G132="","",IFERROR(+#REF!,""))</f>
        <v/>
      </c>
      <c r="I132" s="73" t="str">
        <f t="shared" si="11"/>
        <v/>
      </c>
    </row>
    <row r="133" spans="2:9" hidden="1">
      <c r="B133" s="3" t="str">
        <f t="shared" si="10"/>
        <v/>
      </c>
      <c r="C133" s="77" t="str">
        <f>IFERROR(IF(B133="","",+EOMONTH(C132,0))+#REF!,"")</f>
        <v/>
      </c>
      <c r="D133" s="27" t="str">
        <f t="shared" si="12"/>
        <v/>
      </c>
      <c r="E133" s="28" t="str">
        <f t="shared" si="13"/>
        <v/>
      </c>
      <c r="F133" s="28" t="str">
        <f t="shared" si="14"/>
        <v/>
      </c>
      <c r="G133" s="29" t="str">
        <f>IFERROR(G132-COMPARATIVO!E133,"")</f>
        <v/>
      </c>
      <c r="H133" s="28" t="str">
        <f>+IF(G133="","",IFERROR(+#REF!,""))</f>
        <v/>
      </c>
      <c r="I133" s="73" t="str">
        <f t="shared" si="11"/>
        <v/>
      </c>
    </row>
    <row r="134" spans="2:9" hidden="1">
      <c r="B134" s="3" t="str">
        <f t="shared" si="10"/>
        <v/>
      </c>
      <c r="C134" s="77" t="str">
        <f>IFERROR(IF(B134="","",+EOMONTH(C133,0))+#REF!,"")</f>
        <v/>
      </c>
      <c r="D134" s="27" t="str">
        <f t="shared" si="12"/>
        <v/>
      </c>
      <c r="E134" s="28" t="str">
        <f t="shared" si="13"/>
        <v/>
      </c>
      <c r="F134" s="28" t="str">
        <f t="shared" si="14"/>
        <v/>
      </c>
      <c r="G134" s="29" t="str">
        <f>IFERROR(G133-COMPARATIVO!E134,"")</f>
        <v/>
      </c>
      <c r="H134" s="28" t="str">
        <f>+IF(G134="","",IFERROR(+#REF!,""))</f>
        <v/>
      </c>
      <c r="I134" s="73" t="str">
        <f t="shared" si="11"/>
        <v/>
      </c>
    </row>
    <row r="135" spans="2:9" hidden="1">
      <c r="B135" s="3" t="str">
        <f t="shared" si="10"/>
        <v/>
      </c>
      <c r="C135" s="77" t="str">
        <f>IFERROR(IF(B135="","",+EOMONTH(C134,0))+#REF!,"")</f>
        <v/>
      </c>
      <c r="D135" s="27" t="str">
        <f t="shared" si="12"/>
        <v/>
      </c>
      <c r="E135" s="28" t="str">
        <f t="shared" si="13"/>
        <v/>
      </c>
      <c r="F135" s="28" t="str">
        <f t="shared" si="14"/>
        <v/>
      </c>
      <c r="G135" s="29" t="str">
        <f>IFERROR(G134-COMPARATIVO!E135,"")</f>
        <v/>
      </c>
      <c r="H135" s="28" t="str">
        <f>+IF(G135="","",IFERROR(+#REF!,""))</f>
        <v/>
      </c>
      <c r="I135" s="73" t="str">
        <f t="shared" si="11"/>
        <v/>
      </c>
    </row>
    <row r="136" spans="2:9" hidden="1">
      <c r="B136" s="3" t="str">
        <f t="shared" si="10"/>
        <v/>
      </c>
      <c r="C136" s="77" t="str">
        <f>IFERROR(IF(B136="","",+EOMONTH(C135,0))+#REF!,"")</f>
        <v/>
      </c>
      <c r="D136" s="27" t="str">
        <f t="shared" si="12"/>
        <v/>
      </c>
      <c r="E136" s="28" t="str">
        <f t="shared" si="13"/>
        <v/>
      </c>
      <c r="F136" s="28" t="str">
        <f t="shared" si="14"/>
        <v/>
      </c>
      <c r="G136" s="29" t="str">
        <f>IFERROR(G135-COMPARATIVO!E136,"")</f>
        <v/>
      </c>
      <c r="H136" s="28" t="str">
        <f>+IF(G136="","",IFERROR(+#REF!,""))</f>
        <v/>
      </c>
      <c r="I136" s="73" t="str">
        <f t="shared" si="11"/>
        <v/>
      </c>
    </row>
    <row r="137" spans="2:9" hidden="1">
      <c r="B137" s="3" t="str">
        <f t="shared" si="10"/>
        <v/>
      </c>
      <c r="C137" s="77" t="str">
        <f>IFERROR(IF(B137="","",+EOMONTH(C136,0))+#REF!,"")</f>
        <v/>
      </c>
      <c r="D137" s="27" t="str">
        <f t="shared" si="12"/>
        <v/>
      </c>
      <c r="E137" s="28" t="str">
        <f t="shared" si="13"/>
        <v/>
      </c>
      <c r="F137" s="28" t="str">
        <f t="shared" si="14"/>
        <v/>
      </c>
      <c r="G137" s="29" t="str">
        <f>IFERROR(G136-COMPARATIVO!E137,"")</f>
        <v/>
      </c>
      <c r="H137" s="28" t="str">
        <f>+IF(G137="","",IFERROR(+#REF!,""))</f>
        <v/>
      </c>
      <c r="I137" s="73" t="str">
        <f t="shared" si="11"/>
        <v/>
      </c>
    </row>
    <row r="138" spans="2:9" hidden="1">
      <c r="B138" s="3" t="str">
        <f t="shared" si="10"/>
        <v/>
      </c>
      <c r="C138" s="77" t="str">
        <f>IFERROR(IF(B138="","",+EOMONTH(C137,0))+#REF!,"")</f>
        <v/>
      </c>
      <c r="D138" s="27" t="str">
        <f t="shared" si="12"/>
        <v/>
      </c>
      <c r="E138" s="28" t="str">
        <f t="shared" si="13"/>
        <v/>
      </c>
      <c r="F138" s="28" t="str">
        <f t="shared" si="14"/>
        <v/>
      </c>
      <c r="G138" s="29" t="str">
        <f>IFERROR(G137-COMPARATIVO!E138,"")</f>
        <v/>
      </c>
      <c r="H138" s="28" t="str">
        <f>+IF(G138="","",IFERROR(+#REF!,""))</f>
        <v/>
      </c>
      <c r="I138" s="73" t="str">
        <f t="shared" si="11"/>
        <v/>
      </c>
    </row>
    <row r="139" spans="2:9" hidden="1">
      <c r="B139" s="3" t="str">
        <f t="shared" si="10"/>
        <v/>
      </c>
      <c r="C139" s="77" t="str">
        <f>IFERROR(IF(B139="","",+EOMONTH(C138,0))+#REF!,"")</f>
        <v/>
      </c>
      <c r="D139" s="27" t="str">
        <f t="shared" si="12"/>
        <v/>
      </c>
      <c r="E139" s="28" t="str">
        <f t="shared" si="13"/>
        <v/>
      </c>
      <c r="F139" s="28" t="str">
        <f t="shared" si="14"/>
        <v/>
      </c>
      <c r="G139" s="29" t="str">
        <f>IFERROR(G138-COMPARATIVO!E139,"")</f>
        <v/>
      </c>
      <c r="H139" s="28" t="str">
        <f>+IF(G139="","",IFERROR(+#REF!,""))</f>
        <v/>
      </c>
      <c r="I139" s="73" t="str">
        <f t="shared" si="11"/>
        <v/>
      </c>
    </row>
    <row r="140" spans="2:9" hidden="1">
      <c r="B140" s="3" t="str">
        <f t="shared" si="10"/>
        <v/>
      </c>
      <c r="C140" s="77" t="str">
        <f>IFERROR(IF(B140="","",+EOMONTH(C139,0))+#REF!,"")</f>
        <v/>
      </c>
      <c r="D140" s="27" t="str">
        <f t="shared" si="12"/>
        <v/>
      </c>
      <c r="E140" s="28" t="str">
        <f t="shared" si="13"/>
        <v/>
      </c>
      <c r="F140" s="28" t="str">
        <f t="shared" si="14"/>
        <v/>
      </c>
      <c r="G140" s="29" t="str">
        <f>IFERROR(G139-COMPARATIVO!E140,"")</f>
        <v/>
      </c>
      <c r="H140" s="28" t="str">
        <f>+IF(G140="","",IFERROR(+#REF!,""))</f>
        <v/>
      </c>
      <c r="I140" s="73" t="str">
        <f t="shared" si="11"/>
        <v/>
      </c>
    </row>
    <row r="141" spans="2:9" hidden="1">
      <c r="B141" s="3" t="str">
        <f t="shared" si="10"/>
        <v/>
      </c>
      <c r="C141" s="77" t="str">
        <f>IFERROR(IF(B141="","",+EOMONTH(C140,0))+#REF!,"")</f>
        <v/>
      </c>
      <c r="D141" s="27" t="str">
        <f t="shared" si="12"/>
        <v/>
      </c>
      <c r="E141" s="28" t="str">
        <f t="shared" si="13"/>
        <v/>
      </c>
      <c r="F141" s="28" t="str">
        <f t="shared" si="14"/>
        <v/>
      </c>
      <c r="G141" s="29" t="str">
        <f>IFERROR(G140-COMPARATIVO!E141,"")</f>
        <v/>
      </c>
      <c r="H141" s="28" t="str">
        <f>+IF(G141="","",IFERROR(+#REF!,""))</f>
        <v/>
      </c>
      <c r="I141" s="73" t="str">
        <f t="shared" si="11"/>
        <v/>
      </c>
    </row>
    <row r="142" spans="2:9" hidden="1">
      <c r="B142" s="3" t="str">
        <f t="shared" si="10"/>
        <v/>
      </c>
      <c r="C142" s="77" t="str">
        <f>IFERROR(IF(B142="","",+EOMONTH(C141,0))+#REF!,"")</f>
        <v/>
      </c>
      <c r="D142" s="27" t="str">
        <f t="shared" si="12"/>
        <v/>
      </c>
      <c r="E142" s="28" t="str">
        <f t="shared" si="13"/>
        <v/>
      </c>
      <c r="F142" s="28" t="str">
        <f t="shared" si="14"/>
        <v/>
      </c>
      <c r="G142" s="29" t="str">
        <f>IFERROR(G141-COMPARATIVO!E142,"")</f>
        <v/>
      </c>
      <c r="H142" s="28" t="str">
        <f>+IF(G142="","",IFERROR(+#REF!,""))</f>
        <v/>
      </c>
      <c r="I142" s="73" t="str">
        <f t="shared" si="11"/>
        <v/>
      </c>
    </row>
    <row r="143" spans="2:9" hidden="1">
      <c r="B143" s="3" t="str">
        <f t="shared" si="10"/>
        <v/>
      </c>
      <c r="C143" s="77" t="str">
        <f>IFERROR(IF(B143="","",+EOMONTH(C142,0))+#REF!,"")</f>
        <v/>
      </c>
      <c r="D143" s="27" t="str">
        <f t="shared" si="12"/>
        <v/>
      </c>
      <c r="E143" s="28" t="str">
        <f t="shared" si="13"/>
        <v/>
      </c>
      <c r="F143" s="28" t="str">
        <f t="shared" si="14"/>
        <v/>
      </c>
      <c r="G143" s="29" t="str">
        <f>IFERROR(G142-COMPARATIVO!E143,"")</f>
        <v/>
      </c>
      <c r="H143" s="28" t="str">
        <f>+IF(G143="","",IFERROR(+#REF!,""))</f>
        <v/>
      </c>
      <c r="I143" s="73" t="str">
        <f t="shared" si="11"/>
        <v/>
      </c>
    </row>
    <row r="144" spans="2:9" hidden="1">
      <c r="B144" s="3" t="str">
        <f t="shared" si="10"/>
        <v/>
      </c>
      <c r="C144" s="77" t="str">
        <f>IFERROR(IF(B144="","",+EOMONTH(C143,0))+#REF!,"")</f>
        <v/>
      </c>
      <c r="D144" s="27" t="str">
        <f t="shared" si="12"/>
        <v/>
      </c>
      <c r="E144" s="28" t="str">
        <f t="shared" si="13"/>
        <v/>
      </c>
      <c r="F144" s="28" t="str">
        <f t="shared" si="14"/>
        <v/>
      </c>
      <c r="G144" s="29" t="str">
        <f>IFERROR(G143-COMPARATIVO!E144,"")</f>
        <v/>
      </c>
      <c r="H144" s="28" t="str">
        <f>+IF(G144="","",IFERROR(+#REF!,""))</f>
        <v/>
      </c>
      <c r="I144" s="73" t="str">
        <f t="shared" si="11"/>
        <v/>
      </c>
    </row>
    <row r="145" spans="2:9" hidden="1">
      <c r="B145" s="3" t="str">
        <f t="shared" si="10"/>
        <v/>
      </c>
      <c r="C145" s="77" t="str">
        <f>IFERROR(IF(B145="","",+EOMONTH(C144,0))+#REF!,"")</f>
        <v/>
      </c>
      <c r="D145" s="27" t="str">
        <f t="shared" si="12"/>
        <v/>
      </c>
      <c r="E145" s="28" t="str">
        <f t="shared" si="13"/>
        <v/>
      </c>
      <c r="F145" s="28" t="str">
        <f t="shared" si="14"/>
        <v/>
      </c>
      <c r="G145" s="29" t="str">
        <f>IFERROR(G144-COMPARATIVO!E145,"")</f>
        <v/>
      </c>
      <c r="H145" s="28" t="str">
        <f>+IF(G145="","",IFERROR(+#REF!,""))</f>
        <v/>
      </c>
      <c r="I145" s="73" t="str">
        <f t="shared" si="11"/>
        <v/>
      </c>
    </row>
    <row r="146" spans="2:9" hidden="1">
      <c r="B146" s="3" t="str">
        <f t="shared" si="10"/>
        <v/>
      </c>
      <c r="C146" s="77" t="str">
        <f>IFERROR(IF(B146="","",+EOMONTH(C145,0))+#REF!,"")</f>
        <v/>
      </c>
      <c r="D146" s="27" t="str">
        <f t="shared" si="12"/>
        <v/>
      </c>
      <c r="E146" s="28" t="str">
        <f t="shared" si="13"/>
        <v/>
      </c>
      <c r="F146" s="28" t="str">
        <f t="shared" si="14"/>
        <v/>
      </c>
      <c r="G146" s="29" t="str">
        <f>IFERROR(G145-COMPARATIVO!E146,"")</f>
        <v/>
      </c>
      <c r="H146" s="28" t="str">
        <f>+IF(G146="","",IFERROR(+#REF!,""))</f>
        <v/>
      </c>
      <c r="I146" s="73" t="str">
        <f t="shared" si="11"/>
        <v/>
      </c>
    </row>
    <row r="147" spans="2:9" hidden="1">
      <c r="B147" s="3" t="str">
        <f t="shared" si="10"/>
        <v/>
      </c>
      <c r="C147" s="77" t="str">
        <f>IFERROR(IF(B147="","",+EOMONTH(C146,0))+#REF!,"")</f>
        <v/>
      </c>
      <c r="D147" s="27" t="str">
        <f t="shared" si="12"/>
        <v/>
      </c>
      <c r="E147" s="28" t="str">
        <f t="shared" si="13"/>
        <v/>
      </c>
      <c r="F147" s="28" t="str">
        <f t="shared" si="14"/>
        <v/>
      </c>
      <c r="G147" s="29" t="str">
        <f>IFERROR(G146-COMPARATIVO!E147,"")</f>
        <v/>
      </c>
      <c r="H147" s="28" t="str">
        <f>+IF(G147="","",IFERROR(+#REF!,""))</f>
        <v/>
      </c>
      <c r="I147" s="73" t="str">
        <f t="shared" si="11"/>
        <v/>
      </c>
    </row>
    <row r="148" spans="2:9" hidden="1">
      <c r="B148" s="3" t="str">
        <f t="shared" si="10"/>
        <v/>
      </c>
      <c r="C148" s="77" t="str">
        <f>IFERROR(IF(B148="","",+EOMONTH(C147,0))+#REF!,"")</f>
        <v/>
      </c>
      <c r="D148" s="27" t="str">
        <f t="shared" si="12"/>
        <v/>
      </c>
      <c r="E148" s="28" t="str">
        <f t="shared" si="13"/>
        <v/>
      </c>
      <c r="F148" s="28" t="str">
        <f t="shared" si="14"/>
        <v/>
      </c>
      <c r="G148" s="29" t="str">
        <f>IFERROR(G147-COMPARATIVO!E148,"")</f>
        <v/>
      </c>
      <c r="H148" s="28" t="str">
        <f>+IF(G148="","",IFERROR(+#REF!,""))</f>
        <v/>
      </c>
      <c r="I148" s="73" t="str">
        <f t="shared" si="11"/>
        <v/>
      </c>
    </row>
    <row r="149" spans="2:9" hidden="1">
      <c r="B149" s="3" t="str">
        <f t="shared" si="10"/>
        <v/>
      </c>
      <c r="C149" s="77" t="str">
        <f>IFERROR(IF(B149="","",+EOMONTH(C148,0))+#REF!,"")</f>
        <v/>
      </c>
      <c r="D149" s="27" t="str">
        <f t="shared" si="12"/>
        <v/>
      </c>
      <c r="E149" s="28" t="str">
        <f t="shared" si="13"/>
        <v/>
      </c>
      <c r="F149" s="28" t="str">
        <f t="shared" si="14"/>
        <v/>
      </c>
      <c r="G149" s="29" t="str">
        <f>IFERROR(G148-COMPARATIVO!E149,"")</f>
        <v/>
      </c>
      <c r="H149" s="28" t="str">
        <f>+IF(G149="","",IFERROR(+#REF!,""))</f>
        <v/>
      </c>
      <c r="I149" s="73" t="str">
        <f t="shared" si="11"/>
        <v/>
      </c>
    </row>
    <row r="150" spans="2:9" hidden="1">
      <c r="B150" s="3" t="str">
        <f t="shared" si="10"/>
        <v/>
      </c>
      <c r="C150" s="77" t="str">
        <f>IFERROR(IF(B150="","",+EOMONTH(C149,0))+#REF!,"")</f>
        <v/>
      </c>
      <c r="D150" s="27" t="str">
        <f t="shared" si="12"/>
        <v/>
      </c>
      <c r="E150" s="28" t="str">
        <f t="shared" si="13"/>
        <v/>
      </c>
      <c r="F150" s="28" t="str">
        <f t="shared" si="14"/>
        <v/>
      </c>
      <c r="G150" s="29" t="str">
        <f>IFERROR(G149-COMPARATIVO!E150,"")</f>
        <v/>
      </c>
      <c r="H150" s="28" t="str">
        <f>+IF(G150="","",IFERROR(+#REF!,""))</f>
        <v/>
      </c>
      <c r="I150" s="73" t="str">
        <f t="shared" si="11"/>
        <v/>
      </c>
    </row>
    <row r="151" spans="2:9" hidden="1">
      <c r="B151" s="3" t="str">
        <f t="shared" si="10"/>
        <v/>
      </c>
      <c r="C151" s="77" t="str">
        <f>IFERROR(IF(B151="","",+EOMONTH(C150,0))+#REF!,"")</f>
        <v/>
      </c>
      <c r="D151" s="27" t="str">
        <f t="shared" si="12"/>
        <v/>
      </c>
      <c r="E151" s="28" t="str">
        <f t="shared" si="13"/>
        <v/>
      </c>
      <c r="F151" s="28" t="str">
        <f t="shared" si="14"/>
        <v/>
      </c>
      <c r="G151" s="29" t="str">
        <f>IFERROR(G150-COMPARATIVO!E151,"")</f>
        <v/>
      </c>
      <c r="H151" s="28" t="str">
        <f>+IF(G151="","",IFERROR(+#REF!,""))</f>
        <v/>
      </c>
      <c r="I151" s="73" t="str">
        <f t="shared" si="11"/>
        <v/>
      </c>
    </row>
    <row r="152" spans="2:9" hidden="1">
      <c r="B152" s="3" t="str">
        <f t="shared" si="10"/>
        <v/>
      </c>
      <c r="C152" s="77" t="str">
        <f>IFERROR(IF(B152="","",+EOMONTH(C151,0))+#REF!,"")</f>
        <v/>
      </c>
      <c r="D152" s="27" t="str">
        <f t="shared" si="12"/>
        <v/>
      </c>
      <c r="E152" s="28" t="str">
        <f t="shared" si="13"/>
        <v/>
      </c>
      <c r="F152" s="28" t="str">
        <f t="shared" si="14"/>
        <v/>
      </c>
      <c r="G152" s="29" t="str">
        <f>IFERROR(G151-COMPARATIVO!E152,"")</f>
        <v/>
      </c>
      <c r="H152" s="28" t="str">
        <f>+IF(G152="","",IFERROR(+#REF!,""))</f>
        <v/>
      </c>
      <c r="I152" s="73" t="str">
        <f t="shared" si="11"/>
        <v/>
      </c>
    </row>
    <row r="153" spans="2:9" hidden="1">
      <c r="B153" s="3" t="str">
        <f t="shared" si="10"/>
        <v/>
      </c>
      <c r="C153" s="77" t="str">
        <f>IFERROR(IF(B153="","",+EOMONTH(C152,0))+#REF!,"")</f>
        <v/>
      </c>
      <c r="D153" s="27" t="str">
        <f t="shared" si="12"/>
        <v/>
      </c>
      <c r="E153" s="28" t="str">
        <f t="shared" si="13"/>
        <v/>
      </c>
      <c r="F153" s="28" t="str">
        <f t="shared" si="14"/>
        <v/>
      </c>
      <c r="G153" s="29" t="str">
        <f>IFERROR(G152-COMPARATIVO!E153,"")</f>
        <v/>
      </c>
      <c r="H153" s="28" t="str">
        <f>+IF(G153="","",IFERROR(+#REF!,""))</f>
        <v/>
      </c>
      <c r="I153" s="73" t="str">
        <f t="shared" si="11"/>
        <v/>
      </c>
    </row>
    <row r="154" spans="2:9" hidden="1">
      <c r="B154" s="3" t="str">
        <f t="shared" si="10"/>
        <v/>
      </c>
      <c r="C154" s="77" t="str">
        <f>IFERROR(IF(B154="","",+EOMONTH(C153,0))+#REF!,"")</f>
        <v/>
      </c>
      <c r="D154" s="27" t="str">
        <f t="shared" si="12"/>
        <v/>
      </c>
      <c r="E154" s="28" t="str">
        <f t="shared" si="13"/>
        <v/>
      </c>
      <c r="F154" s="28" t="str">
        <f t="shared" si="14"/>
        <v/>
      </c>
      <c r="G154" s="29" t="str">
        <f>IFERROR(G153-COMPARATIVO!E154,"")</f>
        <v/>
      </c>
      <c r="H154" s="28" t="str">
        <f>+IF(G154="","",IFERROR(+#REF!,""))</f>
        <v/>
      </c>
      <c r="I154" s="73" t="str">
        <f t="shared" si="11"/>
        <v/>
      </c>
    </row>
    <row r="155" spans="2:9" hidden="1">
      <c r="B155" s="3" t="str">
        <f t="shared" si="10"/>
        <v/>
      </c>
      <c r="C155" s="77" t="str">
        <f>IFERROR(IF(B155="","",+EOMONTH(C154,0))+#REF!,"")</f>
        <v/>
      </c>
      <c r="D155" s="27" t="str">
        <f t="shared" si="12"/>
        <v/>
      </c>
      <c r="E155" s="28" t="str">
        <f t="shared" si="13"/>
        <v/>
      </c>
      <c r="F155" s="28" t="str">
        <f t="shared" si="14"/>
        <v/>
      </c>
      <c r="G155" s="29" t="str">
        <f>IFERROR(G154-COMPARATIVO!E155,"")</f>
        <v/>
      </c>
      <c r="H155" s="28" t="str">
        <f>+IF(G155="","",IFERROR(+#REF!,""))</f>
        <v/>
      </c>
      <c r="I155" s="73" t="str">
        <f t="shared" si="11"/>
        <v/>
      </c>
    </row>
    <row r="156" spans="2:9" hidden="1">
      <c r="B156" s="3" t="str">
        <f t="shared" si="10"/>
        <v/>
      </c>
      <c r="C156" s="77" t="str">
        <f>IFERROR(IF(B156="","",+EOMONTH(C155,0))+#REF!,"")</f>
        <v/>
      </c>
      <c r="D156" s="27" t="str">
        <f t="shared" si="12"/>
        <v/>
      </c>
      <c r="E156" s="28" t="str">
        <f t="shared" si="13"/>
        <v/>
      </c>
      <c r="F156" s="28" t="str">
        <f t="shared" si="14"/>
        <v/>
      </c>
      <c r="G156" s="29" t="str">
        <f>IFERROR(G155-COMPARATIVO!E156,"")</f>
        <v/>
      </c>
      <c r="H156" s="28" t="str">
        <f>+IF(G156="","",IFERROR(+#REF!,""))</f>
        <v/>
      </c>
      <c r="I156" s="73" t="str">
        <f t="shared" si="11"/>
        <v/>
      </c>
    </row>
    <row r="157" spans="2:9" hidden="1">
      <c r="B157" s="3" t="str">
        <f t="shared" si="10"/>
        <v/>
      </c>
      <c r="C157" s="77" t="str">
        <f>IFERROR(IF(B157="","",+EOMONTH(C156,0))+#REF!,"")</f>
        <v/>
      </c>
      <c r="D157" s="27" t="str">
        <f t="shared" si="12"/>
        <v/>
      </c>
      <c r="E157" s="28" t="str">
        <f t="shared" si="13"/>
        <v/>
      </c>
      <c r="F157" s="28" t="str">
        <f t="shared" si="14"/>
        <v/>
      </c>
      <c r="G157" s="29" t="str">
        <f>IFERROR(G156-COMPARATIVO!E157,"")</f>
        <v/>
      </c>
      <c r="H157" s="28" t="str">
        <f>+IF(G157="","",IFERROR(+#REF!,""))</f>
        <v/>
      </c>
      <c r="I157" s="73" t="str">
        <f t="shared" si="11"/>
        <v/>
      </c>
    </row>
    <row r="158" spans="2:9" hidden="1">
      <c r="B158" s="3" t="str">
        <f t="shared" si="10"/>
        <v/>
      </c>
      <c r="C158" s="77" t="str">
        <f>IFERROR(IF(B158="","",+EOMONTH(C157,0))+#REF!,"")</f>
        <v/>
      </c>
      <c r="D158" s="27" t="str">
        <f t="shared" si="12"/>
        <v/>
      </c>
      <c r="E158" s="28" t="str">
        <f t="shared" si="13"/>
        <v/>
      </c>
      <c r="F158" s="28" t="str">
        <f t="shared" si="14"/>
        <v/>
      </c>
      <c r="G158" s="29" t="str">
        <f>IFERROR(G157-COMPARATIVO!E158,"")</f>
        <v/>
      </c>
      <c r="H158" s="28" t="str">
        <f>+IF(G158="","",IFERROR(+#REF!,""))</f>
        <v/>
      </c>
      <c r="I158" s="73" t="str">
        <f t="shared" si="11"/>
        <v/>
      </c>
    </row>
    <row r="159" spans="2:9" hidden="1">
      <c r="B159" s="3" t="str">
        <f t="shared" si="10"/>
        <v/>
      </c>
      <c r="C159" s="77" t="str">
        <f>IFERROR(IF(B159="","",+EOMONTH(C158,0))+#REF!,"")</f>
        <v/>
      </c>
      <c r="D159" s="27" t="str">
        <f t="shared" si="12"/>
        <v/>
      </c>
      <c r="E159" s="28" t="str">
        <f t="shared" si="13"/>
        <v/>
      </c>
      <c r="F159" s="28" t="str">
        <f t="shared" si="14"/>
        <v/>
      </c>
      <c r="G159" s="29" t="str">
        <f>IFERROR(G158-COMPARATIVO!E159,"")</f>
        <v/>
      </c>
      <c r="H159" s="28" t="str">
        <f>+IF(G159="","",IFERROR(+#REF!,""))</f>
        <v/>
      </c>
      <c r="I159" s="73" t="str">
        <f t="shared" si="11"/>
        <v/>
      </c>
    </row>
    <row r="160" spans="2:9" hidden="1">
      <c r="B160" s="3" t="str">
        <f t="shared" si="10"/>
        <v/>
      </c>
      <c r="C160" s="77" t="str">
        <f>IFERROR(IF(B160="","",+EOMONTH(C159,0))+#REF!,"")</f>
        <v/>
      </c>
      <c r="D160" s="27" t="str">
        <f t="shared" si="12"/>
        <v/>
      </c>
      <c r="E160" s="28" t="str">
        <f t="shared" si="13"/>
        <v/>
      </c>
      <c r="F160" s="28" t="str">
        <f t="shared" si="14"/>
        <v/>
      </c>
      <c r="G160" s="29" t="str">
        <f>IFERROR(G159-COMPARATIVO!E160,"")</f>
        <v/>
      </c>
      <c r="H160" s="28" t="str">
        <f>+IF(G160="","",IFERROR(+#REF!,""))</f>
        <v/>
      </c>
      <c r="I160" s="73" t="str">
        <f t="shared" si="11"/>
        <v/>
      </c>
    </row>
    <row r="161" spans="2:9" hidden="1">
      <c r="B161" s="3" t="str">
        <f t="shared" si="10"/>
        <v/>
      </c>
      <c r="C161" s="77" t="str">
        <f>IFERROR(IF(B161="","",+EOMONTH(C160,0))+#REF!,"")</f>
        <v/>
      </c>
      <c r="D161" s="27" t="str">
        <f t="shared" si="12"/>
        <v/>
      </c>
      <c r="E161" s="28" t="str">
        <f t="shared" si="13"/>
        <v/>
      </c>
      <c r="F161" s="28" t="str">
        <f t="shared" si="14"/>
        <v/>
      </c>
      <c r="G161" s="29" t="str">
        <f>IFERROR(G160-COMPARATIVO!E161,"")</f>
        <v/>
      </c>
      <c r="H161" s="28" t="str">
        <f>+IF(G161="","",IFERROR(+#REF!,""))</f>
        <v/>
      </c>
      <c r="I161" s="73" t="str">
        <f t="shared" si="11"/>
        <v/>
      </c>
    </row>
    <row r="162" spans="2:9" hidden="1">
      <c r="B162" s="3" t="str">
        <f t="shared" si="10"/>
        <v/>
      </c>
      <c r="C162" s="77" t="str">
        <f>IFERROR(IF(B162="","",+EOMONTH(C161,0))+#REF!,"")</f>
        <v/>
      </c>
      <c r="D162" s="27" t="str">
        <f t="shared" si="12"/>
        <v/>
      </c>
      <c r="E162" s="28" t="str">
        <f t="shared" si="13"/>
        <v/>
      </c>
      <c r="F162" s="28" t="str">
        <f t="shared" si="14"/>
        <v/>
      </c>
      <c r="G162" s="29" t="str">
        <f>IFERROR(G161-COMPARATIVO!E162,"")</f>
        <v/>
      </c>
      <c r="H162" s="28" t="str">
        <f>+IF(G162="","",IFERROR(+#REF!,""))</f>
        <v/>
      </c>
      <c r="I162" s="73" t="str">
        <f t="shared" si="11"/>
        <v/>
      </c>
    </row>
    <row r="163" spans="2:9" hidden="1">
      <c r="B163" s="3" t="str">
        <f t="shared" si="10"/>
        <v/>
      </c>
      <c r="C163" s="77" t="str">
        <f>IFERROR(IF(B163="","",+EOMONTH(C162,0))+#REF!,"")</f>
        <v/>
      </c>
      <c r="D163" s="27" t="str">
        <f t="shared" si="12"/>
        <v/>
      </c>
      <c r="E163" s="28" t="str">
        <f t="shared" si="13"/>
        <v/>
      </c>
      <c r="F163" s="28" t="str">
        <f t="shared" si="14"/>
        <v/>
      </c>
      <c r="G163" s="29" t="str">
        <f>IFERROR(G162-COMPARATIVO!E163,"")</f>
        <v/>
      </c>
      <c r="H163" s="28" t="str">
        <f>+IF(G163="","",IFERROR(+#REF!,""))</f>
        <v/>
      </c>
      <c r="I163" s="73" t="str">
        <f t="shared" si="11"/>
        <v/>
      </c>
    </row>
    <row r="164" spans="2:9" hidden="1">
      <c r="B164" s="3" t="str">
        <f t="shared" si="10"/>
        <v/>
      </c>
      <c r="C164" s="77" t="str">
        <f>IFERROR(IF(B164="","",+EOMONTH(C163,0))+#REF!,"")</f>
        <v/>
      </c>
      <c r="D164" s="27" t="str">
        <f t="shared" si="12"/>
        <v/>
      </c>
      <c r="E164" s="28" t="str">
        <f t="shared" si="13"/>
        <v/>
      </c>
      <c r="F164" s="28" t="str">
        <f t="shared" si="14"/>
        <v/>
      </c>
      <c r="G164" s="29" t="str">
        <f>IFERROR(G163-COMPARATIVO!E164,"")</f>
        <v/>
      </c>
      <c r="H164" s="28" t="str">
        <f>+IF(G164="","",IFERROR(+#REF!,""))</f>
        <v/>
      </c>
      <c r="I164" s="73" t="str">
        <f t="shared" si="11"/>
        <v/>
      </c>
    </row>
    <row r="165" spans="2:9" hidden="1">
      <c r="B165" s="3" t="str">
        <f t="shared" si="10"/>
        <v/>
      </c>
      <c r="C165" s="77" t="str">
        <f>IFERROR(IF(B165="","",+EOMONTH(C164,0))+#REF!,"")</f>
        <v/>
      </c>
      <c r="D165" s="27" t="str">
        <f t="shared" si="12"/>
        <v/>
      </c>
      <c r="E165" s="28" t="str">
        <f t="shared" si="13"/>
        <v/>
      </c>
      <c r="F165" s="28" t="str">
        <f t="shared" si="14"/>
        <v/>
      </c>
      <c r="G165" s="29" t="str">
        <f>IFERROR(G164-COMPARATIVO!E165,"")</f>
        <v/>
      </c>
      <c r="H165" s="28" t="str">
        <f>+IF(G165="","",IFERROR(+#REF!,""))</f>
        <v/>
      </c>
      <c r="I165" s="73" t="str">
        <f t="shared" si="11"/>
        <v/>
      </c>
    </row>
    <row r="166" spans="2:9" hidden="1">
      <c r="B166" s="3" t="str">
        <f t="shared" si="10"/>
        <v/>
      </c>
      <c r="C166" s="77" t="str">
        <f>IFERROR(IF(B166="","",+EOMONTH(C165,0))+#REF!,"")</f>
        <v/>
      </c>
      <c r="D166" s="27" t="str">
        <f t="shared" si="12"/>
        <v/>
      </c>
      <c r="E166" s="28" t="str">
        <f t="shared" si="13"/>
        <v/>
      </c>
      <c r="F166" s="28" t="str">
        <f t="shared" si="14"/>
        <v/>
      </c>
      <c r="G166" s="29" t="str">
        <f>IFERROR(G165-COMPARATIVO!E166,"")</f>
        <v/>
      </c>
      <c r="H166" s="28" t="str">
        <f>+IF(G166="","",IFERROR(+#REF!,""))</f>
        <v/>
      </c>
      <c r="I166" s="73" t="str">
        <f t="shared" si="11"/>
        <v/>
      </c>
    </row>
    <row r="167" spans="2:9" hidden="1">
      <c r="B167" s="3" t="str">
        <f t="shared" si="10"/>
        <v/>
      </c>
      <c r="C167" s="77" t="str">
        <f>IFERROR(IF(B167="","",+EOMONTH(C166,0))+#REF!,"")</f>
        <v/>
      </c>
      <c r="D167" s="27" t="str">
        <f t="shared" si="12"/>
        <v/>
      </c>
      <c r="E167" s="28" t="str">
        <f t="shared" si="13"/>
        <v/>
      </c>
      <c r="F167" s="28" t="str">
        <f t="shared" si="14"/>
        <v/>
      </c>
      <c r="G167" s="29" t="str">
        <f>IFERROR(G166-COMPARATIVO!E167,"")</f>
        <v/>
      </c>
      <c r="H167" s="28" t="str">
        <f>+IF(G167="","",IFERROR(+#REF!,""))</f>
        <v/>
      </c>
      <c r="I167" s="73" t="str">
        <f t="shared" si="11"/>
        <v/>
      </c>
    </row>
    <row r="168" spans="2:9" hidden="1">
      <c r="B168" s="3" t="str">
        <f t="shared" si="10"/>
        <v/>
      </c>
      <c r="C168" s="77" t="str">
        <f>IFERROR(IF(B168="","",+EOMONTH(C167,0))+#REF!,"")</f>
        <v/>
      </c>
      <c r="D168" s="27" t="str">
        <f t="shared" si="12"/>
        <v/>
      </c>
      <c r="E168" s="28" t="str">
        <f t="shared" si="13"/>
        <v/>
      </c>
      <c r="F168" s="28" t="str">
        <f t="shared" si="14"/>
        <v/>
      </c>
      <c r="G168" s="29" t="str">
        <f>IFERROR(G167-COMPARATIVO!E168,"")</f>
        <v/>
      </c>
      <c r="H168" s="28" t="str">
        <f>+IF(G168="","",IFERROR(+#REF!,""))</f>
        <v/>
      </c>
      <c r="I168" s="73" t="str">
        <f t="shared" si="11"/>
        <v/>
      </c>
    </row>
    <row r="169" spans="2:9" hidden="1">
      <c r="B169" s="3" t="str">
        <f t="shared" si="10"/>
        <v/>
      </c>
      <c r="C169" s="77" t="str">
        <f>IFERROR(IF(B169="","",+EOMONTH(C168,0))+#REF!,"")</f>
        <v/>
      </c>
      <c r="D169" s="27" t="str">
        <f t="shared" si="12"/>
        <v/>
      </c>
      <c r="E169" s="28" t="str">
        <f t="shared" si="13"/>
        <v/>
      </c>
      <c r="F169" s="28" t="str">
        <f t="shared" si="14"/>
        <v/>
      </c>
      <c r="G169" s="29" t="str">
        <f>IFERROR(G168-COMPARATIVO!E169,"")</f>
        <v/>
      </c>
      <c r="H169" s="28" t="str">
        <f>+IF(G169="","",IFERROR(+#REF!,""))</f>
        <v/>
      </c>
      <c r="I169" s="73" t="str">
        <f t="shared" si="11"/>
        <v/>
      </c>
    </row>
    <row r="170" spans="2:9" hidden="1">
      <c r="B170" s="3" t="str">
        <f t="shared" si="10"/>
        <v/>
      </c>
      <c r="C170" s="77" t="str">
        <f>IFERROR(IF(B170="","",+EOMONTH(C169,0))+#REF!,"")</f>
        <v/>
      </c>
      <c r="D170" s="27" t="str">
        <f t="shared" si="12"/>
        <v/>
      </c>
      <c r="E170" s="28" t="str">
        <f t="shared" si="13"/>
        <v/>
      </c>
      <c r="F170" s="28" t="str">
        <f t="shared" si="14"/>
        <v/>
      </c>
      <c r="G170" s="29" t="str">
        <f>IFERROR(G169-COMPARATIVO!E170,"")</f>
        <v/>
      </c>
      <c r="H170" s="28" t="str">
        <f>+IF(G170="","",IFERROR(+#REF!,""))</f>
        <v/>
      </c>
      <c r="I170" s="73" t="str">
        <f t="shared" si="11"/>
        <v/>
      </c>
    </row>
    <row r="171" spans="2:9" hidden="1">
      <c r="B171" s="3" t="str">
        <f t="shared" si="10"/>
        <v/>
      </c>
      <c r="C171" s="77" t="str">
        <f>IFERROR(IF(B171="","",+EOMONTH(C170,0))+#REF!,"")</f>
        <v/>
      </c>
      <c r="D171" s="27" t="str">
        <f t="shared" si="12"/>
        <v/>
      </c>
      <c r="E171" s="28" t="str">
        <f t="shared" si="13"/>
        <v/>
      </c>
      <c r="F171" s="28" t="str">
        <f t="shared" si="14"/>
        <v/>
      </c>
      <c r="G171" s="29" t="str">
        <f>IFERROR(G170-COMPARATIVO!E171,"")</f>
        <v/>
      </c>
      <c r="H171" s="28" t="str">
        <f>+IF(G171="","",IFERROR(+#REF!,""))</f>
        <v/>
      </c>
      <c r="I171" s="73" t="str">
        <f t="shared" si="11"/>
        <v/>
      </c>
    </row>
    <row r="172" spans="2:9" hidden="1">
      <c r="B172" s="3" t="str">
        <f t="shared" si="10"/>
        <v/>
      </c>
      <c r="C172" s="77" t="str">
        <f>IFERROR(IF(B172="","",+EOMONTH(C171,0))+#REF!,"")</f>
        <v/>
      </c>
      <c r="D172" s="27" t="str">
        <f t="shared" si="12"/>
        <v/>
      </c>
      <c r="E172" s="28" t="str">
        <f t="shared" si="13"/>
        <v/>
      </c>
      <c r="F172" s="28" t="str">
        <f t="shared" si="14"/>
        <v/>
      </c>
      <c r="G172" s="29" t="str">
        <f>IFERROR(G171-COMPARATIVO!E172,"")</f>
        <v/>
      </c>
      <c r="H172" s="28" t="str">
        <f>+IF(G172="","",IFERROR(+#REF!,""))</f>
        <v/>
      </c>
      <c r="I172" s="73" t="str">
        <f t="shared" si="11"/>
        <v/>
      </c>
    </row>
    <row r="173" spans="2:9" hidden="1">
      <c r="B173" s="3" t="str">
        <f t="shared" si="10"/>
        <v/>
      </c>
      <c r="C173" s="77" t="str">
        <f>IFERROR(IF(B173="","",+EOMONTH(C172,0))+#REF!,"")</f>
        <v/>
      </c>
      <c r="D173" s="27" t="str">
        <f t="shared" si="12"/>
        <v/>
      </c>
      <c r="E173" s="28" t="str">
        <f t="shared" si="13"/>
        <v/>
      </c>
      <c r="F173" s="28" t="str">
        <f t="shared" si="14"/>
        <v/>
      </c>
      <c r="G173" s="29" t="str">
        <f>IFERROR(G172-COMPARATIVO!E173,"")</f>
        <v/>
      </c>
      <c r="H173" s="28" t="str">
        <f>+IF(G173="","",IFERROR(+#REF!,""))</f>
        <v/>
      </c>
      <c r="I173" s="73" t="str">
        <f t="shared" si="11"/>
        <v/>
      </c>
    </row>
    <row r="174" spans="2:9" hidden="1">
      <c r="B174" s="3" t="str">
        <f t="shared" si="10"/>
        <v/>
      </c>
      <c r="C174" s="77" t="str">
        <f>IFERROR(IF(B174="","",+EOMONTH(C173,0))+#REF!,"")</f>
        <v/>
      </c>
      <c r="D174" s="27" t="str">
        <f t="shared" si="12"/>
        <v/>
      </c>
      <c r="E174" s="28" t="str">
        <f t="shared" si="13"/>
        <v/>
      </c>
      <c r="F174" s="28" t="str">
        <f t="shared" si="14"/>
        <v/>
      </c>
      <c r="G174" s="29" t="str">
        <f>IFERROR(G173-COMPARATIVO!E174,"")</f>
        <v/>
      </c>
      <c r="H174" s="28" t="str">
        <f>+IF(G174="","",IFERROR(+#REF!,""))</f>
        <v/>
      </c>
      <c r="I174" s="73" t="str">
        <f t="shared" si="11"/>
        <v/>
      </c>
    </row>
    <row r="175" spans="2:9" hidden="1">
      <c r="B175" s="3" t="str">
        <f t="shared" si="10"/>
        <v/>
      </c>
      <c r="C175" s="77" t="str">
        <f>IFERROR(IF(B175="","",+EOMONTH(C174,0))+#REF!,"")</f>
        <v/>
      </c>
      <c r="D175" s="27" t="str">
        <f t="shared" si="12"/>
        <v/>
      </c>
      <c r="E175" s="28" t="str">
        <f t="shared" si="13"/>
        <v/>
      </c>
      <c r="F175" s="28" t="str">
        <f t="shared" si="14"/>
        <v/>
      </c>
      <c r="G175" s="29" t="str">
        <f>IFERROR(G174-COMPARATIVO!E175,"")</f>
        <v/>
      </c>
      <c r="H175" s="28" t="str">
        <f>+IF(G175="","",IFERROR(+#REF!,""))</f>
        <v/>
      </c>
      <c r="I175" s="73" t="str">
        <f t="shared" si="11"/>
        <v/>
      </c>
    </row>
    <row r="176" spans="2:9" hidden="1">
      <c r="B176" s="3" t="str">
        <f t="shared" si="10"/>
        <v/>
      </c>
      <c r="C176" s="77" t="str">
        <f>IFERROR(IF(B176="","",+EOMONTH(C175,0))+#REF!,"")</f>
        <v/>
      </c>
      <c r="D176" s="27" t="str">
        <f t="shared" si="12"/>
        <v/>
      </c>
      <c r="E176" s="28" t="str">
        <f t="shared" si="13"/>
        <v/>
      </c>
      <c r="F176" s="28" t="str">
        <f t="shared" si="14"/>
        <v/>
      </c>
      <c r="G176" s="29" t="str">
        <f>IFERROR(G175-COMPARATIVO!E176,"")</f>
        <v/>
      </c>
      <c r="H176" s="28" t="str">
        <f>+IF(G176="","",IFERROR(+#REF!,""))</f>
        <v/>
      </c>
      <c r="I176" s="73" t="str">
        <f t="shared" si="11"/>
        <v/>
      </c>
    </row>
    <row r="177" spans="2:9" hidden="1">
      <c r="B177" s="3" t="str">
        <f t="shared" si="10"/>
        <v/>
      </c>
      <c r="C177" s="77" t="str">
        <f>IFERROR(IF(B177="","",+EOMONTH(C176,0))+#REF!,"")</f>
        <v/>
      </c>
      <c r="D177" s="27" t="str">
        <f t="shared" si="12"/>
        <v/>
      </c>
      <c r="E177" s="28" t="str">
        <f t="shared" si="13"/>
        <v/>
      </c>
      <c r="F177" s="28" t="str">
        <f t="shared" si="14"/>
        <v/>
      </c>
      <c r="G177" s="29" t="str">
        <f>IFERROR(G176-COMPARATIVO!E177,"")</f>
        <v/>
      </c>
      <c r="H177" s="28" t="str">
        <f>+IF(G177="","",IFERROR(+#REF!,""))</f>
        <v/>
      </c>
      <c r="I177" s="73" t="str">
        <f t="shared" si="11"/>
        <v/>
      </c>
    </row>
    <row r="178" spans="2:9" hidden="1">
      <c r="B178" s="3" t="str">
        <f t="shared" si="10"/>
        <v/>
      </c>
      <c r="C178" s="77" t="str">
        <f>IFERROR(IF(B178="","",+EOMONTH(C177,0))+#REF!,"")</f>
        <v/>
      </c>
      <c r="D178" s="27" t="str">
        <f t="shared" si="12"/>
        <v/>
      </c>
      <c r="E178" s="28" t="str">
        <f t="shared" si="13"/>
        <v/>
      </c>
      <c r="F178" s="28" t="str">
        <f t="shared" si="14"/>
        <v/>
      </c>
      <c r="G178" s="29" t="str">
        <f>IFERROR(G177-COMPARATIVO!E178,"")</f>
        <v/>
      </c>
      <c r="H178" s="28" t="str">
        <f>+IF(G178="","",IFERROR(+#REF!,""))</f>
        <v/>
      </c>
      <c r="I178" s="73" t="str">
        <f t="shared" si="11"/>
        <v/>
      </c>
    </row>
    <row r="179" spans="2:9" hidden="1">
      <c r="B179" s="3" t="str">
        <f t="shared" si="10"/>
        <v/>
      </c>
      <c r="C179" s="77" t="str">
        <f>IFERROR(IF(B179="","",+EOMONTH(C178,0))+#REF!,"")</f>
        <v/>
      </c>
      <c r="D179" s="27" t="str">
        <f t="shared" si="12"/>
        <v/>
      </c>
      <c r="E179" s="28" t="str">
        <f t="shared" si="13"/>
        <v/>
      </c>
      <c r="F179" s="28" t="str">
        <f t="shared" si="14"/>
        <v/>
      </c>
      <c r="G179" s="29" t="str">
        <f>IFERROR(G178-COMPARATIVO!E179,"")</f>
        <v/>
      </c>
      <c r="H179" s="28" t="str">
        <f>+IF(G179="","",IFERROR(+#REF!,""))</f>
        <v/>
      </c>
      <c r="I179" s="73" t="str">
        <f t="shared" si="11"/>
        <v/>
      </c>
    </row>
    <row r="180" spans="2:9" hidden="1">
      <c r="B180" s="3" t="str">
        <f t="shared" si="10"/>
        <v/>
      </c>
      <c r="C180" s="77" t="str">
        <f>IFERROR(IF(B180="","",+EOMONTH(C179,0))+#REF!,"")</f>
        <v/>
      </c>
      <c r="D180" s="27" t="str">
        <f t="shared" si="12"/>
        <v/>
      </c>
      <c r="E180" s="28" t="str">
        <f t="shared" si="13"/>
        <v/>
      </c>
      <c r="F180" s="28" t="str">
        <f t="shared" si="14"/>
        <v/>
      </c>
      <c r="G180" s="29" t="str">
        <f>IFERROR(G179-COMPARATIVO!E180,"")</f>
        <v/>
      </c>
      <c r="H180" s="28" t="str">
        <f>+IF(G180="","",IFERROR(+#REF!,""))</f>
        <v/>
      </c>
      <c r="I180" s="73" t="str">
        <f t="shared" si="11"/>
        <v/>
      </c>
    </row>
    <row r="181" spans="2:9" hidden="1">
      <c r="B181" s="3"/>
      <c r="C181" s="27"/>
      <c r="D181" s="28"/>
      <c r="E181" s="28"/>
      <c r="F181" s="29"/>
    </row>
    <row r="182" spans="2:9" hidden="1">
      <c r="B182" s="3"/>
      <c r="C182" s="27"/>
      <c r="D182" s="28"/>
      <c r="E182" s="28"/>
      <c r="F182" s="29"/>
      <c r="G182" s="29"/>
      <c r="H182" s="28"/>
    </row>
    <row r="183" spans="2:9" hidden="1">
      <c r="B183" s="3"/>
      <c r="C183" s="27"/>
      <c r="D183" s="28"/>
      <c r="E183" s="28"/>
      <c r="F183" s="29"/>
      <c r="G183" s="29"/>
      <c r="H183" s="28"/>
    </row>
    <row r="184" spans="2:9" hidden="1">
      <c r="B184" s="3"/>
      <c r="C184" s="27"/>
      <c r="D184" s="28"/>
      <c r="E184" s="28"/>
      <c r="F184" s="29"/>
      <c r="G184" s="29"/>
      <c r="H184" s="28"/>
    </row>
    <row r="185" spans="2:9" hidden="1">
      <c r="B185" s="30"/>
      <c r="C185" s="31"/>
      <c r="D185" s="32"/>
      <c r="E185" s="32"/>
      <c r="F185" s="33"/>
      <c r="G185" s="33"/>
      <c r="H185" s="32"/>
    </row>
    <row r="186" spans="2:9" hidden="1">
      <c r="B186" s="30"/>
      <c r="C186" s="31"/>
      <c r="D186" s="32"/>
      <c r="E186" s="32"/>
      <c r="F186" s="33"/>
      <c r="G186" s="33"/>
      <c r="H186" s="32"/>
    </row>
    <row r="187" spans="2:9" hidden="1">
      <c r="B187" s="30"/>
      <c r="C187" s="31"/>
      <c r="D187" s="32"/>
      <c r="E187" s="32"/>
      <c r="F187" s="33"/>
      <c r="G187" s="33"/>
      <c r="H187" s="32"/>
    </row>
    <row r="188" spans="2:9" hidden="1">
      <c r="B188" s="30"/>
      <c r="C188" s="31"/>
      <c r="D188" s="32"/>
      <c r="E188" s="32"/>
      <c r="F188" s="33"/>
      <c r="G188" s="33"/>
      <c r="H188" s="32"/>
    </row>
    <row r="189" spans="2:9" hidden="1">
      <c r="B189" s="30"/>
      <c r="C189" s="31"/>
      <c r="D189" s="32"/>
      <c r="E189" s="32"/>
      <c r="F189" s="33"/>
      <c r="G189" s="33"/>
      <c r="H189" s="32"/>
    </row>
    <row r="190" spans="2:9" hidden="1">
      <c r="B190" s="30"/>
      <c r="C190" s="31"/>
      <c r="D190" s="32"/>
      <c r="E190" s="32"/>
      <c r="F190" s="33"/>
      <c r="G190" s="33"/>
      <c r="H190" s="32"/>
    </row>
    <row r="191" spans="2:9" hidden="1">
      <c r="B191" s="30"/>
      <c r="C191" s="31"/>
      <c r="D191" s="32"/>
      <c r="E191" s="32"/>
      <c r="F191" s="33"/>
      <c r="G191" s="33"/>
      <c r="H191" s="32"/>
    </row>
    <row r="192" spans="2:9" hidden="1">
      <c r="B192" s="30"/>
      <c r="C192" s="31"/>
      <c r="D192" s="32"/>
      <c r="E192" s="32"/>
      <c r="F192" s="33"/>
      <c r="G192" s="33"/>
      <c r="H192" s="32"/>
    </row>
    <row r="193" spans="2:8" hidden="1">
      <c r="B193" s="30"/>
      <c r="C193" s="31"/>
      <c r="D193" s="32"/>
      <c r="E193" s="32"/>
      <c r="F193" s="33"/>
      <c r="G193" s="33"/>
      <c r="H193" s="32"/>
    </row>
    <row r="194" spans="2:8" hidden="1">
      <c r="B194" s="30"/>
      <c r="C194" s="31"/>
      <c r="D194" s="32"/>
      <c r="E194" s="32"/>
      <c r="F194" s="33"/>
      <c r="G194" s="33"/>
      <c r="H194" s="32"/>
    </row>
    <row r="195" spans="2:8" hidden="1">
      <c r="B195" s="30"/>
      <c r="C195" s="31"/>
      <c r="D195" s="32"/>
      <c r="E195" s="32"/>
      <c r="F195" s="33"/>
      <c r="G195" s="33"/>
      <c r="H195" s="32"/>
    </row>
    <row r="196" spans="2:8" hidden="1">
      <c r="B196" s="30"/>
      <c r="C196" s="31"/>
      <c r="D196" s="32"/>
      <c r="E196" s="32"/>
      <c r="F196" s="33"/>
      <c r="G196" s="33"/>
      <c r="H196" s="32"/>
    </row>
    <row r="197" spans="2:8" hidden="1">
      <c r="B197" s="30"/>
      <c r="C197" s="31"/>
      <c r="D197" s="32"/>
      <c r="E197" s="32"/>
      <c r="F197" s="33"/>
      <c r="G197" s="33"/>
      <c r="H197" s="32"/>
    </row>
    <row r="198" spans="2:8" hidden="1">
      <c r="B198" s="30"/>
      <c r="C198" s="31"/>
      <c r="D198" s="32"/>
      <c r="E198" s="32"/>
      <c r="F198" s="33"/>
      <c r="G198" s="33"/>
      <c r="H198" s="32"/>
    </row>
    <row r="199" spans="2:8" hidden="1">
      <c r="B199" s="30"/>
      <c r="C199" s="31"/>
      <c r="D199" s="32"/>
      <c r="E199" s="32"/>
      <c r="F199" s="33"/>
      <c r="G199" s="33"/>
      <c r="H199" s="32"/>
    </row>
    <row r="200" spans="2:8" hidden="1">
      <c r="B200" s="30"/>
      <c r="C200" s="31"/>
      <c r="D200" s="32"/>
      <c r="E200" s="32"/>
      <c r="F200" s="33"/>
      <c r="G200" s="33"/>
      <c r="H200" s="32"/>
    </row>
    <row r="201" spans="2:8" hidden="1">
      <c r="B201" s="30"/>
      <c r="C201" s="31"/>
      <c r="D201" s="32"/>
      <c r="E201" s="32"/>
      <c r="F201" s="33"/>
      <c r="G201" s="33"/>
      <c r="H201" s="32"/>
    </row>
    <row r="202" spans="2:8" hidden="1">
      <c r="B202" s="30"/>
      <c r="C202" s="31"/>
      <c r="D202" s="32"/>
      <c r="E202" s="32"/>
      <c r="F202" s="33"/>
      <c r="G202" s="33"/>
      <c r="H202" s="32"/>
    </row>
    <row r="203" spans="2:8" hidden="1">
      <c r="B203" s="30"/>
      <c r="C203" s="31"/>
      <c r="D203" s="32"/>
      <c r="E203" s="32"/>
      <c r="F203" s="33"/>
      <c r="G203" s="33"/>
      <c r="H203" s="32"/>
    </row>
    <row r="204" spans="2:8" hidden="1">
      <c r="B204" s="30"/>
      <c r="C204" s="31"/>
      <c r="D204" s="32"/>
      <c r="E204" s="32"/>
      <c r="F204" s="33"/>
      <c r="G204" s="33"/>
      <c r="H204" s="32"/>
    </row>
    <row r="205" spans="2:8" hidden="1">
      <c r="B205" s="30"/>
      <c r="C205" s="31"/>
      <c r="D205" s="32"/>
      <c r="E205" s="32"/>
      <c r="F205" s="33"/>
      <c r="G205" s="33"/>
      <c r="H205" s="32"/>
    </row>
    <row r="206" spans="2:8" hidden="1">
      <c r="B206" s="30"/>
      <c r="C206" s="31"/>
      <c r="D206" s="32"/>
      <c r="E206" s="32"/>
      <c r="F206" s="33"/>
      <c r="G206" s="33"/>
      <c r="H206" s="32"/>
    </row>
    <row r="207" spans="2:8" hidden="1">
      <c r="B207" s="30"/>
      <c r="C207" s="31"/>
      <c r="D207" s="32"/>
      <c r="E207" s="32"/>
      <c r="F207" s="33"/>
      <c r="G207" s="33"/>
      <c r="H207" s="32"/>
    </row>
    <row r="208" spans="2:8" hidden="1">
      <c r="B208" s="30"/>
      <c r="C208" s="31"/>
      <c r="D208" s="32"/>
      <c r="E208" s="32"/>
      <c r="F208" s="33"/>
      <c r="G208" s="33"/>
      <c r="H208" s="32"/>
    </row>
    <row r="209" spans="2:8" hidden="1">
      <c r="B209" s="30"/>
      <c r="C209" s="31"/>
      <c r="D209" s="32"/>
      <c r="E209" s="32"/>
      <c r="F209" s="33"/>
      <c r="G209" s="33"/>
      <c r="H209" s="32"/>
    </row>
    <row r="210" spans="2:8" hidden="1">
      <c r="B210" s="30"/>
      <c r="C210" s="31"/>
      <c r="D210" s="32"/>
      <c r="E210" s="32"/>
      <c r="F210" s="33"/>
      <c r="G210" s="33"/>
      <c r="H210" s="32"/>
    </row>
    <row r="211" spans="2:8" hidden="1">
      <c r="B211" s="30"/>
      <c r="C211" s="31"/>
      <c r="D211" s="32"/>
      <c r="E211" s="32"/>
      <c r="F211" s="33"/>
      <c r="G211" s="33"/>
      <c r="H211" s="32"/>
    </row>
    <row r="212" spans="2:8" hidden="1">
      <c r="B212" s="30"/>
      <c r="C212" s="31"/>
      <c r="D212" s="32"/>
      <c r="E212" s="32"/>
      <c r="F212" s="33"/>
      <c r="G212" s="33"/>
      <c r="H212" s="32"/>
    </row>
    <row r="213" spans="2:8" hidden="1">
      <c r="B213" s="30"/>
      <c r="C213" s="31"/>
      <c r="D213" s="32"/>
      <c r="E213" s="32"/>
      <c r="F213" s="33"/>
      <c r="G213" s="33"/>
      <c r="H213" s="32"/>
    </row>
    <row r="214" spans="2:8" hidden="1">
      <c r="B214" s="30"/>
      <c r="C214" s="31"/>
      <c r="D214" s="32"/>
      <c r="E214" s="32"/>
      <c r="F214" s="33"/>
      <c r="G214" s="33"/>
      <c r="H214" s="32"/>
    </row>
    <row r="215" spans="2:8" hidden="1">
      <c r="B215" s="30"/>
      <c r="C215" s="31"/>
      <c r="D215" s="32"/>
      <c r="E215" s="32"/>
      <c r="F215" s="33"/>
      <c r="G215" s="33"/>
      <c r="H215" s="32"/>
    </row>
    <row r="216" spans="2:8" hidden="1">
      <c r="B216" s="30"/>
      <c r="C216" s="31"/>
      <c r="D216" s="32"/>
      <c r="E216" s="32"/>
      <c r="F216" s="33"/>
      <c r="G216" s="33"/>
      <c r="H216" s="32"/>
    </row>
    <row r="217" spans="2:8" hidden="1">
      <c r="B217" s="30"/>
      <c r="C217" s="31"/>
      <c r="D217" s="32"/>
      <c r="E217" s="32"/>
      <c r="F217" s="33"/>
      <c r="G217" s="33"/>
      <c r="H217" s="32"/>
    </row>
    <row r="218" spans="2:8" hidden="1">
      <c r="B218" s="30"/>
      <c r="C218" s="31"/>
      <c r="D218" s="32"/>
      <c r="E218" s="32"/>
      <c r="F218" s="33"/>
      <c r="G218" s="33"/>
      <c r="H218" s="32"/>
    </row>
    <row r="219" spans="2:8" hidden="1">
      <c r="B219" s="30"/>
      <c r="C219" s="31"/>
      <c r="D219" s="32"/>
      <c r="E219" s="32"/>
      <c r="F219" s="33"/>
      <c r="G219" s="33"/>
      <c r="H219" s="32"/>
    </row>
    <row r="220" spans="2:8" hidden="1">
      <c r="B220" s="30"/>
      <c r="C220" s="31"/>
      <c r="D220" s="32"/>
      <c r="E220" s="32"/>
      <c r="F220" s="33"/>
      <c r="G220" s="33"/>
      <c r="H220" s="32"/>
    </row>
    <row r="221" spans="2:8" hidden="1">
      <c r="B221" s="30"/>
      <c r="C221" s="31"/>
      <c r="D221" s="32"/>
      <c r="E221" s="32"/>
      <c r="F221" s="33"/>
      <c r="G221" s="33"/>
      <c r="H221" s="32"/>
    </row>
    <row r="222" spans="2:8" hidden="1">
      <c r="B222" s="30"/>
      <c r="C222" s="31"/>
      <c r="D222" s="32"/>
      <c r="E222" s="32"/>
      <c r="F222" s="33"/>
      <c r="G222" s="33"/>
      <c r="H222" s="32"/>
    </row>
    <row r="223" spans="2:8" hidden="1">
      <c r="B223" s="30"/>
      <c r="C223" s="31"/>
      <c r="D223" s="32"/>
      <c r="E223" s="32"/>
      <c r="F223" s="33"/>
      <c r="G223" s="33"/>
      <c r="H223" s="32"/>
    </row>
    <row r="224" spans="2:8" hidden="1">
      <c r="B224" s="30"/>
      <c r="C224" s="31"/>
      <c r="D224" s="32"/>
      <c r="E224" s="32"/>
      <c r="F224" s="33"/>
      <c r="G224" s="33"/>
      <c r="H224" s="32"/>
    </row>
    <row r="225" spans="2:8" hidden="1">
      <c r="B225" s="30"/>
      <c r="C225" s="31"/>
      <c r="D225" s="32"/>
      <c r="E225" s="32"/>
      <c r="F225" s="33"/>
      <c r="G225" s="33"/>
      <c r="H225" s="32"/>
    </row>
    <row r="226" spans="2:8" hidden="1">
      <c r="B226" s="30"/>
      <c r="C226" s="31"/>
      <c r="D226" s="32"/>
      <c r="E226" s="32"/>
      <c r="F226" s="33"/>
      <c r="G226" s="33"/>
      <c r="H226" s="32"/>
    </row>
    <row r="227" spans="2:8" hidden="1">
      <c r="B227" s="30"/>
      <c r="C227" s="31"/>
      <c r="D227" s="32"/>
      <c r="E227" s="32"/>
      <c r="F227" s="33"/>
      <c r="G227" s="33"/>
      <c r="H227" s="32"/>
    </row>
    <row r="228" spans="2:8" hidden="1">
      <c r="B228" s="30"/>
      <c r="C228" s="31"/>
      <c r="D228" s="32"/>
      <c r="E228" s="32"/>
      <c r="F228" s="33"/>
      <c r="G228" s="33"/>
      <c r="H228" s="32"/>
    </row>
    <row r="229" spans="2:8" hidden="1">
      <c r="B229" s="30"/>
      <c r="C229" s="31"/>
      <c r="D229" s="32"/>
      <c r="E229" s="32"/>
      <c r="F229" s="33"/>
      <c r="G229" s="33"/>
      <c r="H229" s="32"/>
    </row>
    <row r="230" spans="2:8" hidden="1">
      <c r="B230" s="30"/>
      <c r="C230" s="31"/>
      <c r="D230" s="32"/>
      <c r="E230" s="32"/>
      <c r="F230" s="33"/>
      <c r="G230" s="33"/>
      <c r="H230" s="32"/>
    </row>
    <row r="231" spans="2:8" hidden="1">
      <c r="B231" s="30"/>
      <c r="C231" s="31"/>
      <c r="D231" s="32"/>
      <c r="E231" s="32"/>
      <c r="F231" s="33"/>
      <c r="G231" s="33"/>
      <c r="H231" s="32"/>
    </row>
    <row r="232" spans="2:8" hidden="1">
      <c r="B232" s="30"/>
      <c r="C232" s="31"/>
      <c r="D232" s="32"/>
      <c r="E232" s="32"/>
      <c r="F232" s="33"/>
      <c r="G232" s="33"/>
      <c r="H232" s="32"/>
    </row>
    <row r="233" spans="2:8" hidden="1">
      <c r="B233" s="30"/>
      <c r="C233" s="31"/>
      <c r="D233" s="32"/>
      <c r="E233" s="32"/>
      <c r="F233" s="33"/>
      <c r="G233" s="33"/>
      <c r="H233" s="32"/>
    </row>
    <row r="234" spans="2:8" hidden="1">
      <c r="B234" s="30"/>
      <c r="C234" s="31"/>
      <c r="D234" s="32"/>
      <c r="E234" s="32"/>
      <c r="F234" s="33"/>
      <c r="G234" s="33"/>
      <c r="H234" s="32"/>
    </row>
    <row r="235" spans="2:8" hidden="1">
      <c r="B235" s="30"/>
      <c r="C235" s="31"/>
      <c r="D235" s="32"/>
      <c r="E235" s="32"/>
      <c r="F235" s="33"/>
      <c r="G235" s="33"/>
      <c r="H235" s="32"/>
    </row>
    <row r="236" spans="2:8" hidden="1">
      <c r="B236" s="30"/>
      <c r="C236" s="31"/>
      <c r="D236" s="32"/>
      <c r="E236" s="32"/>
      <c r="F236" s="33"/>
      <c r="G236" s="33"/>
      <c r="H236" s="32"/>
    </row>
    <row r="237" spans="2:8" hidden="1">
      <c r="B237" s="30"/>
      <c r="C237" s="31"/>
      <c r="D237" s="32"/>
      <c r="E237" s="32"/>
      <c r="F237" s="33"/>
      <c r="G237" s="33"/>
      <c r="H237" s="32"/>
    </row>
    <row r="238" spans="2:8" hidden="1">
      <c r="B238" s="30"/>
      <c r="C238" s="31"/>
      <c r="D238" s="32"/>
      <c r="E238" s="32"/>
      <c r="F238" s="33"/>
      <c r="G238" s="33"/>
      <c r="H238" s="32"/>
    </row>
    <row r="239" spans="2:8" hidden="1">
      <c r="B239" s="30"/>
      <c r="C239" s="31"/>
      <c r="D239" s="32"/>
      <c r="E239" s="32"/>
      <c r="F239" s="33"/>
      <c r="G239" s="33"/>
      <c r="H239" s="32"/>
    </row>
    <row r="240" spans="2:8" hidden="1">
      <c r="B240" s="30"/>
      <c r="C240" s="31"/>
      <c r="D240" s="32"/>
      <c r="E240" s="32"/>
      <c r="F240" s="33"/>
      <c r="G240" s="33"/>
      <c r="H240" s="32"/>
    </row>
    <row r="241" spans="2:8" hidden="1">
      <c r="B241" s="30"/>
      <c r="C241" s="31"/>
      <c r="D241" s="32"/>
      <c r="E241" s="32"/>
      <c r="F241" s="33"/>
      <c r="G241" s="33"/>
      <c r="H241" s="32"/>
    </row>
    <row r="242" spans="2:8" hidden="1">
      <c r="B242" s="30"/>
      <c r="C242" s="31"/>
      <c r="D242" s="32"/>
      <c r="E242" s="32"/>
      <c r="F242" s="33"/>
      <c r="G242" s="33"/>
      <c r="H242" s="32"/>
    </row>
    <row r="243" spans="2:8" hidden="1">
      <c r="B243" s="30"/>
      <c r="C243" s="31"/>
      <c r="D243" s="32"/>
      <c r="E243" s="32"/>
      <c r="F243" s="33"/>
      <c r="G243" s="33"/>
      <c r="H243" s="32"/>
    </row>
    <row r="244" spans="2:8" hidden="1">
      <c r="B244" s="30"/>
      <c r="C244" s="31"/>
      <c r="D244" s="32"/>
      <c r="E244" s="32"/>
      <c r="F244" s="33"/>
      <c r="G244" s="33"/>
      <c r="H244" s="32"/>
    </row>
    <row r="245" spans="2:8" hidden="1">
      <c r="B245" s="30"/>
      <c r="C245" s="31"/>
      <c r="D245" s="32"/>
      <c r="E245" s="32"/>
      <c r="F245" s="33"/>
      <c r="G245" s="33"/>
      <c r="H245" s="32"/>
    </row>
    <row r="246" spans="2:8" hidden="1">
      <c r="B246" s="30"/>
      <c r="C246" s="31"/>
      <c r="D246" s="32"/>
      <c r="E246" s="32"/>
      <c r="F246" s="33"/>
      <c r="G246" s="33"/>
      <c r="H246" s="32"/>
    </row>
    <row r="247" spans="2:8" hidden="1">
      <c r="B247" s="30"/>
      <c r="C247" s="31"/>
      <c r="D247" s="32"/>
      <c r="E247" s="32"/>
      <c r="F247" s="33"/>
      <c r="G247" s="33"/>
      <c r="H247" s="32"/>
    </row>
    <row r="248" spans="2:8" hidden="1">
      <c r="B248" s="30"/>
      <c r="C248" s="31"/>
      <c r="D248" s="32"/>
      <c r="E248" s="32"/>
      <c r="F248" s="33"/>
      <c r="G248" s="33"/>
      <c r="H248" s="32"/>
    </row>
    <row r="249" spans="2:8" hidden="1">
      <c r="B249" s="30"/>
      <c r="C249" s="31"/>
      <c r="D249" s="32"/>
      <c r="E249" s="32"/>
      <c r="F249" s="33"/>
      <c r="G249" s="33"/>
      <c r="H249" s="32"/>
    </row>
    <row r="250" spans="2:8" hidden="1">
      <c r="B250" s="30"/>
      <c r="C250" s="31"/>
      <c r="D250" s="32"/>
      <c r="E250" s="32"/>
      <c r="F250" s="33"/>
      <c r="G250" s="33"/>
      <c r="H250" s="32"/>
    </row>
    <row r="251" spans="2:8" hidden="1">
      <c r="B251" s="30"/>
      <c r="C251" s="31"/>
      <c r="D251" s="32"/>
      <c r="E251" s="32"/>
      <c r="F251" s="33"/>
      <c r="G251" s="33"/>
      <c r="H251" s="32"/>
    </row>
    <row r="252" spans="2:8" hidden="1">
      <c r="B252" s="30"/>
      <c r="C252" s="31"/>
      <c r="D252" s="32"/>
      <c r="E252" s="32"/>
      <c r="F252" s="33"/>
      <c r="G252" s="33"/>
      <c r="H252" s="32"/>
    </row>
    <row r="253" spans="2:8" hidden="1">
      <c r="B253" s="30"/>
      <c r="C253" s="31"/>
      <c r="D253" s="32"/>
      <c r="E253" s="32"/>
      <c r="F253" s="33"/>
      <c r="G253" s="33"/>
      <c r="H253" s="32"/>
    </row>
    <row r="254" spans="2:8" hidden="1">
      <c r="B254" s="30"/>
      <c r="C254" s="31"/>
      <c r="D254" s="32"/>
      <c r="E254" s="32"/>
      <c r="F254" s="33"/>
      <c r="G254" s="33"/>
      <c r="H254" s="32"/>
    </row>
    <row r="255" spans="2:8" hidden="1">
      <c r="B255" s="30"/>
      <c r="C255" s="31"/>
      <c r="D255" s="32"/>
      <c r="E255" s="32"/>
      <c r="F255" s="33"/>
      <c r="G255" s="33"/>
      <c r="H255" s="32"/>
    </row>
    <row r="256" spans="2:8" hidden="1">
      <c r="B256" s="30"/>
      <c r="C256" s="31"/>
      <c r="D256" s="32"/>
      <c r="E256" s="32"/>
      <c r="F256" s="33"/>
      <c r="G256" s="33"/>
      <c r="H256" s="32"/>
    </row>
    <row r="257" spans="2:8" hidden="1">
      <c r="B257" s="30"/>
      <c r="C257" s="31"/>
      <c r="D257" s="32"/>
      <c r="E257" s="32"/>
      <c r="F257" s="33"/>
      <c r="G257" s="33"/>
      <c r="H257" s="32"/>
    </row>
    <row r="258" spans="2:8" hidden="1">
      <c r="B258" s="30"/>
      <c r="C258" s="31"/>
      <c r="D258" s="32"/>
      <c r="E258" s="32"/>
      <c r="F258" s="33"/>
      <c r="G258" s="33"/>
      <c r="H258" s="32"/>
    </row>
    <row r="259" spans="2:8" hidden="1">
      <c r="B259" s="30"/>
      <c r="C259" s="31"/>
      <c r="D259" s="32"/>
      <c r="E259" s="32"/>
      <c r="F259" s="33"/>
      <c r="G259" s="33"/>
      <c r="H259" s="32"/>
    </row>
    <row r="260" spans="2:8" hidden="1">
      <c r="B260" s="30"/>
      <c r="C260" s="31"/>
      <c r="D260" s="32"/>
      <c r="E260" s="32"/>
      <c r="F260" s="33"/>
      <c r="G260" s="33"/>
      <c r="H260" s="32"/>
    </row>
    <row r="261" spans="2:8" hidden="1">
      <c r="B261" s="30"/>
      <c r="C261" s="31"/>
      <c r="D261" s="32"/>
      <c r="E261" s="32"/>
      <c r="F261" s="33"/>
      <c r="G261" s="33"/>
      <c r="H261" s="32"/>
    </row>
    <row r="262" spans="2:8" hidden="1">
      <c r="B262" s="30"/>
      <c r="C262" s="31"/>
      <c r="D262" s="32"/>
      <c r="E262" s="32"/>
      <c r="F262" s="33"/>
      <c r="G262" s="33"/>
      <c r="H262" s="32"/>
    </row>
    <row r="263" spans="2:8" hidden="1">
      <c r="B263" s="30"/>
      <c r="C263" s="31"/>
      <c r="D263" s="32"/>
      <c r="E263" s="32"/>
      <c r="F263" s="33"/>
      <c r="G263" s="33"/>
      <c r="H263" s="32"/>
    </row>
    <row r="264" spans="2:8" hidden="1">
      <c r="B264" s="30"/>
      <c r="C264" s="31"/>
      <c r="D264" s="32"/>
      <c r="E264" s="32"/>
      <c r="F264" s="33"/>
      <c r="G264" s="33"/>
      <c r="H264" s="32"/>
    </row>
    <row r="265" spans="2:8" hidden="1">
      <c r="C265" s="31"/>
      <c r="D265" s="32"/>
      <c r="E265" s="32"/>
      <c r="F265" s="33"/>
      <c r="G265" s="33"/>
      <c r="H265" s="32"/>
    </row>
    <row r="266" spans="2:8" hidden="1">
      <c r="C266" s="31"/>
      <c r="D266" s="32"/>
      <c r="E266" s="32"/>
      <c r="F266" s="33"/>
      <c r="G266" s="33"/>
      <c r="H266" s="32"/>
    </row>
  </sheetData>
  <sheetProtection algorithmName="SHA-512" hashValue="Aqp5V9ip80+2V1YNS2ekzrq7qOBc1F0jBBDCGesBrQQIICz39w4Enu6PDKj+49NWMut9+CaUgrchJ/bkxVaqcg==" saltValue="pvnNT4FX/RAn7nboQ/5Hmw==" spinCount="100000" sheet="1" objects="1" scenarios="1"/>
  <mergeCells count="36">
    <mergeCell ref="I17:K17"/>
    <mergeCell ref="L17:N17"/>
    <mergeCell ref="B15:G17"/>
    <mergeCell ref="L12:N12"/>
    <mergeCell ref="I13:K13"/>
    <mergeCell ref="L13:N13"/>
    <mergeCell ref="E13:G13"/>
    <mergeCell ref="E14:G14"/>
    <mergeCell ref="B2:N2"/>
    <mergeCell ref="I15:K15"/>
    <mergeCell ref="L15:N15"/>
    <mergeCell ref="L11:N11"/>
    <mergeCell ref="L7:N7"/>
    <mergeCell ref="I8:K8"/>
    <mergeCell ref="L8:N8"/>
    <mergeCell ref="L9:N9"/>
    <mergeCell ref="I10:K10"/>
    <mergeCell ref="L10:N10"/>
    <mergeCell ref="I4:N4"/>
    <mergeCell ref="L6:N6"/>
    <mergeCell ref="L5:N5"/>
    <mergeCell ref="I6:K6"/>
    <mergeCell ref="E12:G12"/>
    <mergeCell ref="B13:D13"/>
    <mergeCell ref="E11:G11"/>
    <mergeCell ref="E7:G7"/>
    <mergeCell ref="B8:D8"/>
    <mergeCell ref="E8:G8"/>
    <mergeCell ref="E9:G9"/>
    <mergeCell ref="B10:D10"/>
    <mergeCell ref="E10:G10"/>
    <mergeCell ref="E5:G5"/>
    <mergeCell ref="B6:D6"/>
    <mergeCell ref="E6:G6"/>
    <mergeCell ref="B4:G4"/>
    <mergeCell ref="E3:G3"/>
  </mergeCells>
  <conditionalFormatting sqref="E8">
    <cfRule type="cellIs" dxfId="16" priority="8" operator="greaterThan">
      <formula>#REF!</formula>
    </cfRule>
    <cfRule type="cellIs" dxfId="15" priority="9" operator="lessThan">
      <formula>#REF!</formula>
    </cfRule>
  </conditionalFormatting>
  <conditionalFormatting sqref="H8">
    <cfRule type="containsText" dxfId="14" priority="5" operator="containsText" text="VALIDAR PLAZO">
      <formula>NOT(ISERROR(SEARCH("VALIDAR PLAZO",H8)))</formula>
    </cfRule>
    <cfRule type="dataBar" priority="6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{94DE48C8-EAAD-46A4-B90F-37AFD095664B}</x14:id>
        </ext>
      </extLst>
    </cfRule>
  </conditionalFormatting>
  <conditionalFormatting sqref="I16 I18:I180">
    <cfRule type="notContainsBlanks" dxfId="13" priority="7">
      <formula>LEN(TRIM(I16))&gt;0</formula>
    </cfRule>
  </conditionalFormatting>
  <conditionalFormatting sqref="L8">
    <cfRule type="cellIs" dxfId="12" priority="1" operator="greaterThan">
      <formula>#REF!</formula>
    </cfRule>
    <cfRule type="cellIs" dxfId="11" priority="2" operator="lessThan">
      <formula>#REF!</formula>
    </cfRule>
  </conditionalFormatting>
  <pageMargins left="0.7" right="0.7" top="0.75" bottom="0.75" header="0.3" footer="0.3"/>
  <pageSetup paperSize="9" orientation="portrait" r:id="rId1"/>
  <ignoredErrors>
    <ignoredError sqref="L6 L8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DE48C8-EAAD-46A4-B90F-37AFD09566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J44"/>
  <sheetViews>
    <sheetView showGridLines="0" showRowColHeaders="0" zoomScaleNormal="100" workbookViewId="0">
      <selection activeCell="I38" sqref="I38"/>
    </sheetView>
  </sheetViews>
  <sheetFormatPr baseColWidth="10" defaultColWidth="0" defaultRowHeight="15" zeroHeight="1"/>
  <cols>
    <col min="1" max="1" width="10.85546875" customWidth="1"/>
    <col min="2" max="2" width="10.85546875" style="34" customWidth="1"/>
    <col min="3" max="3" width="37.42578125" customWidth="1"/>
    <col min="4" max="4" width="5.85546875" style="37" hidden="1" customWidth="1"/>
    <col min="5" max="5" width="21.42578125" style="34" customWidth="1"/>
    <col min="6" max="6" width="10.7109375" customWidth="1"/>
    <col min="7" max="7" width="12.42578125" style="7" hidden="1" customWidth="1"/>
    <col min="8" max="8" width="25.5703125" customWidth="1"/>
    <col min="9" max="9" width="11.140625" customWidth="1"/>
    <col min="10" max="10" width="8.85546875" customWidth="1"/>
    <col min="11" max="16384" width="10.85546875" hidden="1"/>
  </cols>
  <sheetData>
    <row r="1" spans="2:9" ht="6.95" customHeight="1" thickBot="1"/>
    <row r="2" spans="2:9" ht="29.25" thickBot="1">
      <c r="B2" s="258" t="s">
        <v>35</v>
      </c>
      <c r="C2" s="259"/>
      <c r="D2" s="259"/>
      <c r="E2" s="260"/>
    </row>
    <row r="3" spans="2:9" ht="3.95" customHeight="1" thickBot="1"/>
    <row r="4" spans="2:9" ht="15.75" thickBot="1">
      <c r="B4" s="261" t="s">
        <v>36</v>
      </c>
      <c r="C4" s="262"/>
      <c r="D4" s="262"/>
      <c r="E4" s="263"/>
      <c r="H4" s="53" t="s">
        <v>37</v>
      </c>
      <c r="I4" s="57" t="s">
        <v>38</v>
      </c>
    </row>
    <row r="5" spans="2:9" ht="15.75" thickBot="1">
      <c r="B5" s="40"/>
      <c r="C5" t="s">
        <v>39</v>
      </c>
      <c r="D5" s="47">
        <v>1</v>
      </c>
      <c r="E5" s="55">
        <v>1000000</v>
      </c>
      <c r="H5" s="54" t="s">
        <v>40</v>
      </c>
      <c r="I5" s="58">
        <v>3</v>
      </c>
    </row>
    <row r="6" spans="2:9" ht="15.75" thickBot="1">
      <c r="B6" s="40"/>
      <c r="C6" s="51" t="s">
        <v>41</v>
      </c>
      <c r="D6" s="49">
        <v>0.3</v>
      </c>
      <c r="E6" s="56">
        <v>0</v>
      </c>
    </row>
    <row r="7" spans="2:9" ht="15.75" thickBot="1">
      <c r="B7" s="261" t="s">
        <v>42</v>
      </c>
      <c r="C7" s="262"/>
      <c r="D7" s="262"/>
      <c r="E7" s="163">
        <f>+(E5*D5)+(E6*D6)</f>
        <v>1000000</v>
      </c>
    </row>
    <row r="8" spans="2:9" ht="6" customHeight="1" thickBot="1">
      <c r="E8" s="35"/>
    </row>
    <row r="9" spans="2:9" ht="15.75" thickBot="1">
      <c r="B9" s="261" t="s">
        <v>43</v>
      </c>
      <c r="C9" s="262"/>
      <c r="D9" s="262"/>
      <c r="E9" s="263"/>
    </row>
    <row r="10" spans="2:9">
      <c r="B10" s="40"/>
      <c r="C10" t="s">
        <v>44</v>
      </c>
      <c r="D10" s="47">
        <v>0.8</v>
      </c>
      <c r="E10" s="55">
        <v>0</v>
      </c>
    </row>
    <row r="11" spans="2:9">
      <c r="B11" s="40"/>
      <c r="C11" s="48" t="s">
        <v>45</v>
      </c>
      <c r="D11" s="49">
        <v>0.5</v>
      </c>
      <c r="E11" s="56">
        <v>0</v>
      </c>
    </row>
    <row r="12" spans="2:9">
      <c r="B12" s="40"/>
      <c r="C12" t="s">
        <v>46</v>
      </c>
      <c r="D12" s="47">
        <v>0.3</v>
      </c>
      <c r="E12" s="55">
        <v>0</v>
      </c>
    </row>
    <row r="13" spans="2:9">
      <c r="B13" s="40"/>
      <c r="C13" s="48" t="s">
        <v>47</v>
      </c>
      <c r="D13" s="49">
        <v>0.8</v>
      </c>
      <c r="E13" s="56">
        <v>0</v>
      </c>
    </row>
    <row r="14" spans="2:9">
      <c r="B14" s="40"/>
      <c r="C14" t="s">
        <v>48</v>
      </c>
      <c r="D14" s="47">
        <v>0.3</v>
      </c>
      <c r="E14" s="55">
        <v>0</v>
      </c>
    </row>
    <row r="15" spans="2:9">
      <c r="B15" s="40"/>
      <c r="C15" s="48" t="s">
        <v>49</v>
      </c>
      <c r="D15" s="49">
        <v>0.7</v>
      </c>
      <c r="E15" s="56">
        <v>0</v>
      </c>
    </row>
    <row r="16" spans="2:9" ht="15.75" thickBot="1">
      <c r="B16" s="40"/>
      <c r="C16" t="s">
        <v>50</v>
      </c>
      <c r="D16" s="47">
        <v>1</v>
      </c>
      <c r="E16" s="55">
        <v>0</v>
      </c>
    </row>
    <row r="17" spans="2:7" ht="15.75" thickBot="1">
      <c r="B17" s="261" t="s">
        <v>51</v>
      </c>
      <c r="C17" s="262"/>
      <c r="D17" s="262"/>
      <c r="E17" s="163">
        <f>+(E10*D10)+(E11*D11)+(E12*D12)+(E13*D13)+(E14*D14)+(E15*D15)+(E16*D16)</f>
        <v>0</v>
      </c>
    </row>
    <row r="18" spans="2:7" ht="5.45" customHeight="1" thickBot="1">
      <c r="D18" s="47"/>
      <c r="E18" s="50"/>
    </row>
    <row r="19" spans="2:7" ht="15.75" thickBot="1">
      <c r="B19" s="261" t="s">
        <v>52</v>
      </c>
      <c r="C19" s="262"/>
      <c r="D19" s="262"/>
      <c r="E19" s="163">
        <f>+E17+E7</f>
        <v>1000000</v>
      </c>
    </row>
    <row r="20" spans="2:7" ht="8.4499999999999993" customHeight="1" thickBot="1"/>
    <row r="21" spans="2:7" ht="15.75" thickBot="1">
      <c r="B21" s="261" t="s">
        <v>53</v>
      </c>
      <c r="C21" s="262"/>
      <c r="D21" s="262"/>
      <c r="E21" s="263"/>
    </row>
    <row r="22" spans="2:7">
      <c r="B22" s="40"/>
      <c r="C22" t="s">
        <v>54</v>
      </c>
      <c r="E22" s="55">
        <v>300000</v>
      </c>
    </row>
    <row r="23" spans="2:7">
      <c r="B23" s="40"/>
      <c r="C23" s="48" t="s">
        <v>55</v>
      </c>
      <c r="D23" s="52"/>
      <c r="E23" s="56">
        <v>150000</v>
      </c>
    </row>
    <row r="24" spans="2:7">
      <c r="B24" s="40"/>
      <c r="C24" t="s">
        <v>56</v>
      </c>
      <c r="E24" s="55">
        <v>119200</v>
      </c>
    </row>
    <row r="25" spans="2:7">
      <c r="B25" s="40"/>
      <c r="C25" s="48" t="s">
        <v>57</v>
      </c>
      <c r="D25" s="52"/>
      <c r="E25" s="56">
        <v>0</v>
      </c>
    </row>
    <row r="26" spans="2:7">
      <c r="B26" s="40"/>
      <c r="C26" t="s">
        <v>58</v>
      </c>
      <c r="E26" s="55">
        <v>0</v>
      </c>
    </row>
    <row r="27" spans="2:7" ht="15.75" thickBot="1">
      <c r="B27" s="40"/>
      <c r="C27" s="48" t="s">
        <v>59</v>
      </c>
      <c r="D27" s="52"/>
      <c r="E27" s="56">
        <v>1000000</v>
      </c>
    </row>
    <row r="28" spans="2:7" ht="15.75" hidden="1" thickBot="1">
      <c r="B28" s="41"/>
      <c r="C28" s="42" t="s">
        <v>60</v>
      </c>
      <c r="D28" s="43"/>
      <c r="E28" s="44">
        <f>+E19*ITEM!C12</f>
        <v>400000</v>
      </c>
    </row>
    <row r="29" spans="2:7" ht="15.75" thickBot="1">
      <c r="B29" s="261" t="s">
        <v>61</v>
      </c>
      <c r="C29" s="262"/>
      <c r="D29" s="262"/>
      <c r="E29" s="163">
        <f>+SUM(E22:E27)</f>
        <v>1569200</v>
      </c>
      <c r="G29" s="66">
        <f>+E29+E28</f>
        <v>1969200</v>
      </c>
    </row>
    <row r="30" spans="2:7" ht="5.45" customHeight="1" thickBot="1"/>
    <row r="31" spans="2:7" ht="15.75" thickBot="1">
      <c r="B31" s="261" t="s">
        <v>62</v>
      </c>
      <c r="C31" s="262"/>
      <c r="D31" s="262"/>
      <c r="E31" s="163">
        <f>+E19-E29</f>
        <v>-569200</v>
      </c>
      <c r="F31" s="38"/>
      <c r="G31" s="66">
        <f>+E19-G29</f>
        <v>-969200</v>
      </c>
    </row>
    <row r="32" spans="2:7" ht="6" customHeight="1" thickBot="1"/>
    <row r="33" spans="2:8" ht="19.5" thickBot="1">
      <c r="B33" s="45"/>
      <c r="C33" s="68" t="s">
        <v>63</v>
      </c>
      <c r="D33" s="46"/>
      <c r="E33" s="69">
        <f ca="1">+SIMULADOR!E27</f>
        <v>1184850</v>
      </c>
      <c r="G33" s="66">
        <f ca="1">+E33</f>
        <v>1184850</v>
      </c>
    </row>
    <row r="34" spans="2:8" ht="6" customHeight="1" thickBot="1"/>
    <row r="35" spans="2:8" ht="16.5" thickBot="1">
      <c r="B35" s="265" t="s">
        <v>64</v>
      </c>
      <c r="C35" s="266"/>
      <c r="D35" s="266"/>
      <c r="E35" s="164">
        <f ca="1">+E31-E33</f>
        <v>-1754050</v>
      </c>
      <c r="G35" s="1">
        <f ca="1">+G31-G33</f>
        <v>-2154050</v>
      </c>
    </row>
    <row r="36" spans="2:8" ht="7.5" customHeight="1">
      <c r="E36" s="36"/>
      <c r="G36" s="67">
        <f ca="1">+G31/G33</f>
        <v>-0.81799383888255894</v>
      </c>
    </row>
    <row r="37" spans="2:8" hidden="1">
      <c r="G37" s="67"/>
    </row>
    <row r="38" spans="2:8">
      <c r="B38" s="257"/>
      <c r="C38" s="257"/>
      <c r="G38" s="67"/>
    </row>
    <row r="39" spans="2:8" ht="21">
      <c r="B39" s="257" t="s">
        <v>65</v>
      </c>
      <c r="C39" s="257"/>
      <c r="D39" s="264" t="str">
        <f ca="1">IFERROR(+IF(G36&gt;=1,"VIABLE","NO VIABLE"), "FALTAN DATOS")</f>
        <v>NO VIABLE</v>
      </c>
      <c r="E39" s="264"/>
      <c r="F39" s="110">
        <f ca="1">+G36</f>
        <v>-0.81799383888255894</v>
      </c>
      <c r="G39" s="107"/>
    </row>
    <row r="40" spans="2:8" ht="6.75" customHeight="1"/>
    <row r="41" spans="2:8" ht="21">
      <c r="B41" s="255" t="s">
        <v>66</v>
      </c>
      <c r="C41" s="255"/>
      <c r="D41" s="256">
        <f>+G31</f>
        <v>-969200</v>
      </c>
      <c r="E41" s="256"/>
    </row>
    <row r="42" spans="2:8" ht="21">
      <c r="B42" s="255" t="s">
        <v>67</v>
      </c>
      <c r="C42" s="255"/>
      <c r="D42" s="267">
        <f>+SIMULADOR!E18</f>
        <v>36</v>
      </c>
      <c r="E42" s="267"/>
    </row>
    <row r="43" spans="2:8" ht="23.25">
      <c r="B43" s="268" t="s">
        <v>68</v>
      </c>
      <c r="C43" s="268"/>
      <c r="D43" s="269">
        <f ca="1">ROUNDDOWN(+((SIMULADOR!$E$16*'CAPACIDAD PAGO'!$D$41:$E$41)/SIMULADOR!$E$27),-5)</f>
        <v>-28600000</v>
      </c>
      <c r="E43" s="269"/>
      <c r="H43" s="103"/>
    </row>
    <row r="44" spans="2:8" ht="9" customHeight="1">
      <c r="B44" s="257"/>
      <c r="C44" s="257"/>
      <c r="D44" s="270"/>
      <c r="E44" s="264"/>
    </row>
  </sheetData>
  <sheetProtection algorithmName="SHA-512" hashValue="+Huvu0DNqebXdRrmzzfdj3LZvqPmghrTnHn0D+4RbSNqiAqkyhEZU7TSr67BF8r4RZzV+dRBeQh0NodDmfNQEQ==" saltValue="+yaPZFqDFKZ86iQauWtjDw==" spinCount="100000" sheet="1" objects="1" scenarios="1"/>
  <mergeCells count="21">
    <mergeCell ref="B42:C42"/>
    <mergeCell ref="D42:E42"/>
    <mergeCell ref="B43:C43"/>
    <mergeCell ref="D43:E43"/>
    <mergeCell ref="B44:C44"/>
    <mergeCell ref="D44:E44"/>
    <mergeCell ref="B41:C41"/>
    <mergeCell ref="D41:E41"/>
    <mergeCell ref="B38:C38"/>
    <mergeCell ref="B39:C39"/>
    <mergeCell ref="B2:E2"/>
    <mergeCell ref="B4:E4"/>
    <mergeCell ref="B9:E9"/>
    <mergeCell ref="B19:D19"/>
    <mergeCell ref="B7:D7"/>
    <mergeCell ref="D39:E39"/>
    <mergeCell ref="B35:D35"/>
    <mergeCell ref="B21:E21"/>
    <mergeCell ref="B17:D17"/>
    <mergeCell ref="B29:D29"/>
    <mergeCell ref="B31:D31"/>
  </mergeCells>
  <conditionalFormatting sqref="D39">
    <cfRule type="containsText" dxfId="10" priority="22" operator="containsText" text="&quot;FALTAN DATOS&quot;">
      <formula>NOT(ISERROR(SEARCH("""FALTAN DATOS""",D39)))</formula>
    </cfRule>
    <cfRule type="containsText" dxfId="9" priority="23" operator="containsText" text="NO VIABLE">
      <formula>NOT(ISERROR(SEARCH("NO VIABLE",D39)))</formula>
    </cfRule>
    <cfRule type="cellIs" dxfId="8" priority="24" operator="equal">
      <formula>"VIABLE"</formula>
    </cfRule>
  </conditionalFormatting>
  <conditionalFormatting sqref="D41:D44">
    <cfRule type="containsText" dxfId="7" priority="6" operator="containsText" text="&quot;FALTAN DATOS&quot;">
      <formula>NOT(ISERROR(SEARCH("""FALTAN DATOS""",D41)))</formula>
    </cfRule>
    <cfRule type="containsText" dxfId="6" priority="7" operator="containsText" text="NO VIABLE">
      <formula>NOT(ISERROR(SEARCH("NO VIABLE",D41)))</formula>
    </cfRule>
    <cfRule type="cellIs" dxfId="5" priority="8" operator="equal">
      <formula>"VIABLE"</formula>
    </cfRule>
  </conditionalFormatting>
  <conditionalFormatting sqref="D41:E44">
    <cfRule type="containsText" dxfId="4" priority="5" operator="containsText" text="FALTAN DATOS">
      <formula>NOT(ISERROR(SEARCH("FALTAN DATOS",D41)))</formula>
    </cfRule>
  </conditionalFormatting>
  <conditionalFormatting sqref="D39:G39">
    <cfRule type="containsText" dxfId="3" priority="1" operator="containsText" text="FALTAN DATOS">
      <formula>NOT(ISERROR(SEARCH("FALTAN DATOS",D39)))</formula>
    </cfRule>
  </conditionalFormatting>
  <conditionalFormatting sqref="F39">
    <cfRule type="containsText" dxfId="2" priority="2" operator="containsText" text="&quot;FALTAN DATOS&quot;">
      <formula>NOT(ISERROR(SEARCH("""FALTAN DATOS""",F39)))</formula>
    </cfRule>
    <cfRule type="containsText" dxfId="1" priority="3" operator="containsText" text="NO VIABLE">
      <formula>NOT(ISERROR(SEARCH("NO VIABLE",F39)))</formula>
    </cfRule>
    <cfRule type="cellIs" dxfId="0" priority="4" operator="equal">
      <formula>"VIABLE"</formula>
    </cfRule>
  </conditionalFormatting>
  <dataValidations count="2">
    <dataValidation type="list" allowBlank="1" showInputMessage="1" showErrorMessage="1" sqref="I4" xr:uid="{00000000-0002-0000-0200-000000000000}">
      <formula1>"SI,NO"</formula1>
    </dataValidation>
    <dataValidation type="list" allowBlank="1" showInputMessage="1" showErrorMessage="1" sqref="I5" xr:uid="{00000000-0002-0000-0200-000001000000}">
      <formula1>"0,1,2,3,4,5,6,7,8,Más"</formula1>
    </dataValidation>
  </dataValidations>
  <pageMargins left="0.7" right="0.7" top="0.75" bottom="0.75" header="0.3" footer="0.3"/>
  <pageSetup paperSize="9" orientation="portrait" r:id="rId1"/>
  <ignoredErrors>
    <ignoredError sqref="E3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D132"/>
  <sheetViews>
    <sheetView topLeftCell="A30" zoomScaleNormal="100" workbookViewId="0">
      <selection activeCell="N70" sqref="N70"/>
    </sheetView>
  </sheetViews>
  <sheetFormatPr baseColWidth="10" defaultColWidth="10.85546875" defaultRowHeight="11.25"/>
  <cols>
    <col min="1" max="1" width="1.5703125" style="7" customWidth="1"/>
    <col min="2" max="2" width="34.5703125" style="7" bestFit="1" customWidth="1"/>
    <col min="3" max="3" width="23.28515625" style="7" bestFit="1" customWidth="1"/>
    <col min="4" max="4" width="34.5703125" style="7" bestFit="1" customWidth="1"/>
    <col min="5" max="5" width="2.7109375" style="7" bestFit="1" customWidth="1"/>
    <col min="6" max="6" width="8.140625" style="7" bestFit="1" customWidth="1"/>
    <col min="7" max="7" width="14.7109375" style="7" bestFit="1" customWidth="1"/>
    <col min="8" max="8" width="9.85546875" style="1" bestFit="1" customWidth="1"/>
    <col min="9" max="9" width="15.85546875" style="1" bestFit="1" customWidth="1"/>
    <col min="10" max="10" width="7.7109375" style="7" bestFit="1" customWidth="1"/>
    <col min="11" max="11" width="12.5703125" style="7" bestFit="1" customWidth="1"/>
    <col min="12" max="12" width="6.28515625" style="7" bestFit="1" customWidth="1"/>
    <col min="13" max="13" width="4.42578125" style="7" customWidth="1"/>
    <col min="14" max="14" width="14.7109375" style="7" bestFit="1" customWidth="1"/>
    <col min="15" max="15" width="23.28515625" style="7" bestFit="1" customWidth="1"/>
    <col min="16" max="17" width="9.140625" style="2" customWidth="1"/>
    <col min="18" max="18" width="3.28515625" style="2" bestFit="1" customWidth="1"/>
    <col min="19" max="19" width="4" style="2" bestFit="1" customWidth="1"/>
    <col min="20" max="20" width="4.42578125" style="2" bestFit="1" customWidth="1"/>
    <col min="21" max="21" width="2.7109375" style="2" bestFit="1" customWidth="1"/>
    <col min="22" max="22" width="9.140625" style="2" customWidth="1"/>
    <col min="23" max="23" width="2.7109375" style="2" bestFit="1" customWidth="1"/>
    <col min="24" max="24" width="6.140625" style="2" bestFit="1" customWidth="1"/>
    <col min="25" max="25" width="8.28515625" style="2" bestFit="1" customWidth="1"/>
    <col min="26" max="26" width="10.42578125" style="7" bestFit="1" customWidth="1"/>
    <col min="27" max="27" width="12" style="7" bestFit="1" customWidth="1"/>
    <col min="28" max="82" width="9.140625" style="7" customWidth="1"/>
    <col min="83" max="16384" width="10.85546875" style="7"/>
  </cols>
  <sheetData>
    <row r="1" spans="2:82">
      <c r="E1" s="271" t="s">
        <v>69</v>
      </c>
      <c r="F1" s="271"/>
      <c r="G1" s="93"/>
      <c r="H1" s="272" t="s">
        <v>70</v>
      </c>
      <c r="I1" s="272"/>
      <c r="J1" s="271" t="s">
        <v>71</v>
      </c>
      <c r="K1" s="271"/>
      <c r="L1" s="271"/>
      <c r="R1" s="2" t="s">
        <v>2</v>
      </c>
      <c r="S1" s="2" t="s">
        <v>3</v>
      </c>
      <c r="T1" s="2" t="s">
        <v>4</v>
      </c>
      <c r="W1" s="2" t="s">
        <v>72</v>
      </c>
      <c r="X1" s="2" t="s">
        <v>8</v>
      </c>
      <c r="Y1" s="2" t="s">
        <v>73</v>
      </c>
    </row>
    <row r="2" spans="2:82" ht="12" thickBot="1">
      <c r="C2" s="10" t="s">
        <v>74</v>
      </c>
      <c r="D2" s="10"/>
      <c r="E2" s="10" t="s">
        <v>72</v>
      </c>
      <c r="F2" s="10" t="s">
        <v>8</v>
      </c>
      <c r="G2" s="10"/>
      <c r="H2" s="13" t="s">
        <v>72</v>
      </c>
      <c r="I2" s="13" t="s">
        <v>8</v>
      </c>
      <c r="J2" s="3" t="s">
        <v>75</v>
      </c>
      <c r="K2" s="3" t="s">
        <v>76</v>
      </c>
      <c r="L2" s="3" t="s">
        <v>77</v>
      </c>
      <c r="N2" s="7" t="s">
        <v>14</v>
      </c>
      <c r="O2" s="7" t="s">
        <v>78</v>
      </c>
      <c r="R2" s="2">
        <v>1</v>
      </c>
      <c r="S2" s="2" t="s">
        <v>6</v>
      </c>
      <c r="T2" s="2">
        <v>1920</v>
      </c>
      <c r="U2" s="2">
        <v>80</v>
      </c>
      <c r="W2" s="2">
        <v>0</v>
      </c>
      <c r="X2" s="2">
        <v>74.364000000000004</v>
      </c>
      <c r="Y2" s="72">
        <v>6.4999999999999997E-4</v>
      </c>
      <c r="Z2" s="2">
        <f>+Y2*1000000</f>
        <v>650</v>
      </c>
      <c r="AA2" s="70">
        <f ca="1">+SIMULADOR!E24</f>
        <v>22750</v>
      </c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2:82">
      <c r="B3" s="7" t="str">
        <f>+CONCATENATE(C3,G3)</f>
        <v>ASOCIADO EXCELENTEMenor a $2MM</v>
      </c>
      <c r="C3" s="14" t="str">
        <f>+O2</f>
        <v>ASOCIADO EXCELENTE</v>
      </c>
      <c r="D3" s="14" t="str">
        <f>+B3</f>
        <v>ASOCIADO EXCELENTEMenor a $2MM</v>
      </c>
      <c r="E3" s="118">
        <v>6</v>
      </c>
      <c r="F3" s="119">
        <v>72</v>
      </c>
      <c r="G3" s="9" t="s">
        <v>14</v>
      </c>
      <c r="H3" s="4">
        <v>0</v>
      </c>
      <c r="I3" s="4">
        <v>2000000</v>
      </c>
      <c r="J3" s="97" t="str">
        <f>+CIRCULAR!D5</f>
        <v>19.3962%</v>
      </c>
      <c r="K3" s="98">
        <f>+NOMINAL(J3,12)</f>
        <v>0.17859312758235468</v>
      </c>
      <c r="L3" s="99">
        <f>+K3/12</f>
        <v>1.488276063186289E-2</v>
      </c>
      <c r="N3" s="7" t="s">
        <v>79</v>
      </c>
      <c r="O3" s="7" t="s">
        <v>111</v>
      </c>
      <c r="R3" s="2">
        <v>2</v>
      </c>
      <c r="S3" s="2" t="s">
        <v>80</v>
      </c>
      <c r="T3" s="2">
        <v>1921</v>
      </c>
      <c r="W3" s="2">
        <f>75</f>
        <v>75</v>
      </c>
      <c r="X3" s="2">
        <v>999</v>
      </c>
      <c r="Y3" s="7">
        <v>4.2300000000000003E-3</v>
      </c>
      <c r="Z3" s="2">
        <f>+Y3*1000000</f>
        <v>4230</v>
      </c>
      <c r="AD3" s="71"/>
    </row>
    <row r="4" spans="2:82">
      <c r="B4" s="7" t="str">
        <f t="shared" ref="B4:B77" si="0">+CONCATENATE(C4,G4)</f>
        <v>ASOCIADO EXCELENTEEntre $2MM y $4MM</v>
      </c>
      <c r="C4" s="15" t="str">
        <f>+C3</f>
        <v>ASOCIADO EXCELENTE</v>
      </c>
      <c r="D4" s="15" t="str">
        <f t="shared" ref="D4:D77" si="1">+B4</f>
        <v>ASOCIADO EXCELENTEEntre $2MM y $4MM</v>
      </c>
      <c r="E4" s="120">
        <f>+E3</f>
        <v>6</v>
      </c>
      <c r="F4" s="121">
        <f>+F3</f>
        <v>72</v>
      </c>
      <c r="G4" s="7" t="s">
        <v>79</v>
      </c>
      <c r="H4" s="5">
        <f>+I3+1</f>
        <v>2000001</v>
      </c>
      <c r="I4" s="5">
        <v>4000000</v>
      </c>
      <c r="J4" s="100" t="str">
        <f>+CIRCULAR!D6</f>
        <v>19.0468%</v>
      </c>
      <c r="K4" s="101">
        <f t="shared" ref="K4:K32" si="2">+NOMINAL(J4,12)</f>
        <v>0.17561919257032965</v>
      </c>
      <c r="L4" s="102">
        <f t="shared" ref="L4:L12" si="3">+K4/12</f>
        <v>1.4634932714194138E-2</v>
      </c>
      <c r="N4" s="7" t="s">
        <v>81</v>
      </c>
      <c r="O4" s="7" t="s">
        <v>82</v>
      </c>
      <c r="R4" s="2">
        <v>3</v>
      </c>
      <c r="S4" s="2" t="s">
        <v>83</v>
      </c>
      <c r="T4" s="2">
        <v>1922</v>
      </c>
    </row>
    <row r="5" spans="2:82">
      <c r="B5" s="7" t="str">
        <f t="shared" si="0"/>
        <v>ASOCIADO EXCELENTEEntre $4MM y $6MM</v>
      </c>
      <c r="C5" s="15" t="str">
        <f t="shared" ref="C5:C7" si="4">+C4</f>
        <v>ASOCIADO EXCELENTE</v>
      </c>
      <c r="D5" s="15" t="str">
        <f t="shared" si="1"/>
        <v>ASOCIADO EXCELENTEEntre $4MM y $6MM</v>
      </c>
      <c r="E5" s="120">
        <f t="shared" ref="E5:E7" si="5">+E4</f>
        <v>6</v>
      </c>
      <c r="F5" s="121">
        <f t="shared" ref="F5:F7" si="6">+F4</f>
        <v>72</v>
      </c>
      <c r="G5" s="7" t="s">
        <v>81</v>
      </c>
      <c r="H5" s="5">
        <f>+I4+1</f>
        <v>4000001</v>
      </c>
      <c r="I5" s="5">
        <v>6000000</v>
      </c>
      <c r="J5" s="100" t="str">
        <f>+CIRCULAR!D7</f>
        <v>18.7030%</v>
      </c>
      <c r="K5" s="101">
        <f t="shared" si="2"/>
        <v>0.17268510219086064</v>
      </c>
      <c r="L5" s="102">
        <f t="shared" si="3"/>
        <v>1.439042518257172E-2</v>
      </c>
      <c r="N5" s="7" t="s">
        <v>84</v>
      </c>
      <c r="O5" s="7" t="s">
        <v>85</v>
      </c>
      <c r="R5" s="2">
        <v>4</v>
      </c>
      <c r="S5" s="2" t="s">
        <v>86</v>
      </c>
      <c r="T5" s="2">
        <v>1923</v>
      </c>
    </row>
    <row r="6" spans="2:82">
      <c r="B6" s="7" t="str">
        <f t="shared" si="0"/>
        <v>ASOCIADO EXCELENTEMayor a $6MM</v>
      </c>
      <c r="C6" s="15" t="str">
        <f t="shared" si="4"/>
        <v>ASOCIADO EXCELENTE</v>
      </c>
      <c r="D6" s="15" t="str">
        <f t="shared" si="1"/>
        <v>ASOCIADO EXCELENTEMayor a $6MM</v>
      </c>
      <c r="E6" s="120">
        <f t="shared" si="5"/>
        <v>6</v>
      </c>
      <c r="F6" s="121">
        <f t="shared" si="6"/>
        <v>72</v>
      </c>
      <c r="G6" s="7" t="s">
        <v>84</v>
      </c>
      <c r="H6" s="5">
        <f>+I5+1</f>
        <v>6000001</v>
      </c>
      <c r="I6" s="5">
        <v>9999999999999</v>
      </c>
      <c r="J6" s="100" t="str">
        <f>+CIRCULAR!D8</f>
        <v>18.3598%</v>
      </c>
      <c r="K6" s="101">
        <f t="shared" si="2"/>
        <v>0.16974835260462751</v>
      </c>
      <c r="L6" s="102">
        <f t="shared" si="3"/>
        <v>1.4145696050385625E-2</v>
      </c>
      <c r="O6" s="7" t="s">
        <v>112</v>
      </c>
      <c r="R6" s="2">
        <v>5</v>
      </c>
      <c r="S6" s="2" t="s">
        <v>10</v>
      </c>
      <c r="T6" s="2">
        <v>1924</v>
      </c>
    </row>
    <row r="7" spans="2:82" ht="12" thickBot="1">
      <c r="B7" s="7" t="str">
        <f>+CONCATENATE(C7,G7)</f>
        <v>ASOCIADO EXCELENTE</v>
      </c>
      <c r="C7" s="15" t="str">
        <f t="shared" si="4"/>
        <v>ASOCIADO EXCELENTE</v>
      </c>
      <c r="D7" s="19" t="str">
        <f t="shared" si="1"/>
        <v>ASOCIADO EXCELENTE</v>
      </c>
      <c r="E7" s="122">
        <f t="shared" si="5"/>
        <v>6</v>
      </c>
      <c r="F7" s="123">
        <f t="shared" si="6"/>
        <v>72</v>
      </c>
      <c r="G7" s="11"/>
      <c r="H7" s="6"/>
      <c r="I7" s="6"/>
      <c r="J7" s="20" t="str">
        <f>+J3</f>
        <v>19.3962%</v>
      </c>
      <c r="K7" s="21">
        <f t="shared" si="2"/>
        <v>0.17859312758235468</v>
      </c>
      <c r="L7" s="22">
        <f t="shared" si="3"/>
        <v>1.488276063186289E-2</v>
      </c>
      <c r="O7" s="7" t="s">
        <v>113</v>
      </c>
      <c r="R7" s="2">
        <v>6</v>
      </c>
      <c r="S7" s="2" t="s">
        <v>87</v>
      </c>
      <c r="T7" s="2">
        <v>1925</v>
      </c>
      <c r="Z7" s="7" t="s">
        <v>88</v>
      </c>
    </row>
    <row r="8" spans="2:82">
      <c r="B8" s="7" t="str">
        <f t="shared" si="0"/>
        <v>LIBRE INVERSIÓNMenor a $2MM</v>
      </c>
      <c r="C8" s="14" t="str">
        <f>+O3</f>
        <v>LIBRE INVERSIÓN</v>
      </c>
      <c r="D8" s="14" t="str">
        <f t="shared" si="1"/>
        <v>LIBRE INVERSIÓNMenor a $2MM</v>
      </c>
      <c r="E8" s="118">
        <v>6</v>
      </c>
      <c r="F8" s="119">
        <v>72</v>
      </c>
      <c r="G8" s="9" t="s">
        <v>14</v>
      </c>
      <c r="H8" s="4">
        <v>0</v>
      </c>
      <c r="I8" s="4">
        <v>2000000</v>
      </c>
      <c r="J8" s="97" t="str">
        <f>+CIRCULAR!D9</f>
        <v>22.4543%</v>
      </c>
      <c r="K8" s="101">
        <f t="shared" si="2"/>
        <v>0.20428711099000285</v>
      </c>
      <c r="L8" s="99">
        <f>+K8/12</f>
        <v>1.7023925915833571E-2</v>
      </c>
      <c r="O8" s="7" t="s">
        <v>123</v>
      </c>
      <c r="R8" s="2">
        <v>7</v>
      </c>
      <c r="S8" s="2" t="s">
        <v>89</v>
      </c>
      <c r="T8" s="2">
        <v>1926</v>
      </c>
      <c r="Z8" s="7" t="s">
        <v>90</v>
      </c>
    </row>
    <row r="9" spans="2:82">
      <c r="B9" s="7" t="str">
        <f t="shared" si="0"/>
        <v>LIBRE INVERSIÓNEntre $2MM y $4MM</v>
      </c>
      <c r="C9" s="15" t="str">
        <f>+C8</f>
        <v>LIBRE INVERSIÓN</v>
      </c>
      <c r="D9" s="15" t="str">
        <f t="shared" si="1"/>
        <v>LIBRE INVERSIÓNEntre $2MM y $4MM</v>
      </c>
      <c r="E9" s="120">
        <f>+E8</f>
        <v>6</v>
      </c>
      <c r="F9" s="121">
        <f>+F8</f>
        <v>72</v>
      </c>
      <c r="G9" s="7" t="s">
        <v>79</v>
      </c>
      <c r="H9" s="5">
        <f>+I8+1</f>
        <v>2000001</v>
      </c>
      <c r="I9" s="5">
        <v>4000000</v>
      </c>
      <c r="J9" s="100" t="str">
        <f>+CIRCULAR!D10</f>
        <v>22.0183%</v>
      </c>
      <c r="K9" s="101">
        <f t="shared" si="2"/>
        <v>0.20066006233831413</v>
      </c>
      <c r="L9" s="102">
        <f t="shared" si="3"/>
        <v>1.6721671861526177E-2</v>
      </c>
      <c r="N9" s="111"/>
      <c r="O9" s="7" t="s">
        <v>144</v>
      </c>
      <c r="R9" s="2">
        <v>8</v>
      </c>
      <c r="S9" s="2" t="s">
        <v>92</v>
      </c>
      <c r="T9" s="2">
        <v>1927</v>
      </c>
    </row>
    <row r="10" spans="2:82">
      <c r="B10" s="7" t="str">
        <f t="shared" si="0"/>
        <v>LIBRE INVERSIÓNEntre $4MM y $6MM</v>
      </c>
      <c r="C10" s="15" t="str">
        <f>+C9</f>
        <v>LIBRE INVERSIÓN</v>
      </c>
      <c r="D10" s="15" t="str">
        <f t="shared" si="1"/>
        <v>LIBRE INVERSIÓNEntre $4MM y $6MM</v>
      </c>
      <c r="E10" s="120">
        <f t="shared" ref="E10:E12" si="7">+E9</f>
        <v>6</v>
      </c>
      <c r="F10" s="121">
        <f t="shared" ref="F10:F12" si="8">+F9</f>
        <v>72</v>
      </c>
      <c r="G10" s="7" t="s">
        <v>81</v>
      </c>
      <c r="H10" s="5">
        <f>+I9+1</f>
        <v>4000001</v>
      </c>
      <c r="I10" s="5">
        <v>6000000</v>
      </c>
      <c r="J10" s="100" t="str">
        <f>+CIRCULAR!D11</f>
        <v>21.5826%</v>
      </c>
      <c r="K10" s="101">
        <f>+NOMINAL(J10,12)</f>
        <v>0.19702362187435618</v>
      </c>
      <c r="L10" s="102">
        <f t="shared" si="3"/>
        <v>1.6418635156196348E-2</v>
      </c>
      <c r="O10" s="7" t="s">
        <v>146</v>
      </c>
      <c r="R10" s="2">
        <v>9</v>
      </c>
      <c r="S10" s="2" t="s">
        <v>94</v>
      </c>
      <c r="T10" s="2">
        <v>1928</v>
      </c>
    </row>
    <row r="11" spans="2:82">
      <c r="B11" s="7" t="str">
        <f t="shared" si="0"/>
        <v>LIBRE INVERSIÓNMayor a $6MM</v>
      </c>
      <c r="C11" s="15" t="str">
        <f>+C10</f>
        <v>LIBRE INVERSIÓN</v>
      </c>
      <c r="D11" s="15" t="str">
        <f t="shared" si="1"/>
        <v>LIBRE INVERSIÓNMayor a $6MM</v>
      </c>
      <c r="E11" s="120">
        <f t="shared" si="7"/>
        <v>6</v>
      </c>
      <c r="F11" s="121">
        <f t="shared" si="8"/>
        <v>72</v>
      </c>
      <c r="G11" s="7" t="s">
        <v>84</v>
      </c>
      <c r="H11" s="5">
        <f>+I10+1</f>
        <v>6000001</v>
      </c>
      <c r="I11" s="5">
        <v>9999999999999</v>
      </c>
      <c r="J11" s="100" t="str">
        <f>+CIRCULAR!D12</f>
        <v>21.1476%</v>
      </c>
      <c r="K11" s="101">
        <f t="shared" si="2"/>
        <v>0.19338108744445837</v>
      </c>
      <c r="L11" s="102">
        <f t="shared" si="3"/>
        <v>1.6115090620371531E-2</v>
      </c>
      <c r="O11" s="7" t="s">
        <v>91</v>
      </c>
      <c r="R11" s="2">
        <v>10</v>
      </c>
      <c r="S11" s="2" t="s">
        <v>96</v>
      </c>
      <c r="T11" s="2">
        <v>1929</v>
      </c>
    </row>
    <row r="12" spans="2:82" ht="12" thickBot="1">
      <c r="B12" s="7" t="str">
        <f t="shared" si="0"/>
        <v>LIBRE INVERSIÓN</v>
      </c>
      <c r="C12" s="19" t="str">
        <f>+C11</f>
        <v>LIBRE INVERSIÓN</v>
      </c>
      <c r="D12" s="19" t="str">
        <f t="shared" si="1"/>
        <v>LIBRE INVERSIÓN</v>
      </c>
      <c r="E12" s="122">
        <f t="shared" si="7"/>
        <v>6</v>
      </c>
      <c r="F12" s="123">
        <f t="shared" si="8"/>
        <v>72</v>
      </c>
      <c r="G12" s="11"/>
      <c r="H12" s="6"/>
      <c r="I12" s="6"/>
      <c r="J12" s="20" t="str">
        <f>+J8</f>
        <v>22.4543%</v>
      </c>
      <c r="K12" s="21">
        <f t="shared" si="2"/>
        <v>0.20428711099000285</v>
      </c>
      <c r="L12" s="22">
        <f t="shared" si="3"/>
        <v>1.7023925915833571E-2</v>
      </c>
      <c r="O12" s="7" t="s">
        <v>93</v>
      </c>
      <c r="R12" s="2">
        <v>11</v>
      </c>
      <c r="S12" s="2" t="s">
        <v>98</v>
      </c>
      <c r="T12" s="2">
        <v>1930</v>
      </c>
    </row>
    <row r="13" spans="2:82">
      <c r="B13" s="7" t="str">
        <f t="shared" si="0"/>
        <v>PENSIONADOSMenor a $2MM</v>
      </c>
      <c r="C13" s="14" t="str">
        <f>+O4</f>
        <v>PENSIONADOS</v>
      </c>
      <c r="D13" s="14" t="str">
        <f t="shared" si="1"/>
        <v>PENSIONADOSMenor a $2MM</v>
      </c>
      <c r="E13" s="118">
        <v>6</v>
      </c>
      <c r="F13" s="119">
        <v>72</v>
      </c>
      <c r="G13" s="9" t="s">
        <v>14</v>
      </c>
      <c r="H13" s="4">
        <v>0</v>
      </c>
      <c r="I13" s="4">
        <v>2000000</v>
      </c>
      <c r="J13" s="97">
        <f>+CIRCULAR!D13</f>
        <v>0.20223099999999999</v>
      </c>
      <c r="K13" s="98">
        <f>+NOMINAL(J13,12)</f>
        <v>0.18559966894545177</v>
      </c>
      <c r="L13" s="99">
        <f>+K13/12</f>
        <v>1.5466639078787647E-2</v>
      </c>
      <c r="O13" s="7" t="s">
        <v>95</v>
      </c>
      <c r="R13" s="2">
        <v>12</v>
      </c>
      <c r="S13" s="2" t="s">
        <v>100</v>
      </c>
      <c r="T13" s="2">
        <v>1931</v>
      </c>
    </row>
    <row r="14" spans="2:82">
      <c r="B14" s="7" t="str">
        <f t="shared" si="0"/>
        <v>PENSIONADOSEntre $2MM y $4MM</v>
      </c>
      <c r="C14" s="15" t="str">
        <f>+C13</f>
        <v>PENSIONADOS</v>
      </c>
      <c r="D14" s="15" t="str">
        <f t="shared" si="1"/>
        <v>PENSIONADOSEntre $2MM y $4MM</v>
      </c>
      <c r="E14" s="120">
        <f>+E13</f>
        <v>6</v>
      </c>
      <c r="F14" s="121">
        <f>+F13</f>
        <v>72</v>
      </c>
      <c r="G14" s="7" t="s">
        <v>79</v>
      </c>
      <c r="H14" s="5">
        <f>+I13+1</f>
        <v>2000001</v>
      </c>
      <c r="I14" s="5">
        <v>4000000</v>
      </c>
      <c r="J14" s="100">
        <f>+CIRCULAR!D14</f>
        <v>0.19939299999999999</v>
      </c>
      <c r="K14" s="101">
        <f t="shared" si="2"/>
        <v>0.18319994951653307</v>
      </c>
      <c r="L14" s="102">
        <f>+K14/12</f>
        <v>1.5266662459711089E-2</v>
      </c>
      <c r="O14" s="7" t="s">
        <v>97</v>
      </c>
      <c r="R14" s="2">
        <v>13</v>
      </c>
      <c r="T14" s="2">
        <v>1932</v>
      </c>
    </row>
    <row r="15" spans="2:82">
      <c r="B15" s="7" t="str">
        <f t="shared" si="0"/>
        <v>PENSIONADOSEntre $4MM y $6MM</v>
      </c>
      <c r="C15" s="15" t="str">
        <f t="shared" ref="C15:C17" si="9">+C14</f>
        <v>PENSIONADOS</v>
      </c>
      <c r="D15" s="15" t="str">
        <f t="shared" si="1"/>
        <v>PENSIONADOSEntre $4MM y $6MM</v>
      </c>
      <c r="E15" s="120">
        <f t="shared" ref="E15:E17" si="10">+E14</f>
        <v>6</v>
      </c>
      <c r="F15" s="121">
        <f t="shared" ref="F15:F17" si="11">+F14</f>
        <v>72</v>
      </c>
      <c r="G15" s="7" t="s">
        <v>81</v>
      </c>
      <c r="H15" s="5">
        <f>+I14+1</f>
        <v>4000001</v>
      </c>
      <c r="I15" s="5">
        <v>6000000</v>
      </c>
      <c r="J15" s="100">
        <f>+CIRCULAR!D15</f>
        <v>0.19373499999999999</v>
      </c>
      <c r="K15" s="101">
        <f t="shared" si="2"/>
        <v>0.1784001579030523</v>
      </c>
      <c r="L15" s="102">
        <f>+K15/12</f>
        <v>1.4866679825254359E-2</v>
      </c>
      <c r="O15" s="7" t="s">
        <v>99</v>
      </c>
      <c r="R15" s="2">
        <v>14</v>
      </c>
      <c r="T15" s="2">
        <v>1933</v>
      </c>
    </row>
    <row r="16" spans="2:82">
      <c r="B16" s="7" t="str">
        <f t="shared" si="0"/>
        <v>PENSIONADOSMayor a $6MM</v>
      </c>
      <c r="C16" s="15" t="str">
        <f t="shared" si="9"/>
        <v>PENSIONADOS</v>
      </c>
      <c r="D16" s="15" t="str">
        <f t="shared" si="1"/>
        <v>PENSIONADOSMayor a $6MM</v>
      </c>
      <c r="E16" s="120">
        <f t="shared" si="10"/>
        <v>6</v>
      </c>
      <c r="F16" s="121">
        <f t="shared" si="11"/>
        <v>72</v>
      </c>
      <c r="G16" s="7" t="s">
        <v>84</v>
      </c>
      <c r="H16" s="5">
        <f>+I15+1</f>
        <v>6000001</v>
      </c>
      <c r="I16" s="5">
        <v>9999999999999</v>
      </c>
      <c r="J16" s="100">
        <f>+CIRCULAR!D16</f>
        <v>0.19021099999999999</v>
      </c>
      <c r="K16" s="101">
        <f t="shared" si="2"/>
        <v>0.17540012999791443</v>
      </c>
      <c r="L16" s="102">
        <f>+K16/12</f>
        <v>1.4616677499826203E-2</v>
      </c>
      <c r="O16" s="7" t="s">
        <v>101</v>
      </c>
      <c r="R16" s="2">
        <v>15</v>
      </c>
      <c r="T16" s="2">
        <v>1934</v>
      </c>
    </row>
    <row r="17" spans="2:25" ht="12" thickBot="1">
      <c r="B17" s="7" t="str">
        <f t="shared" si="0"/>
        <v>PENSIONADOS</v>
      </c>
      <c r="C17" s="15" t="str">
        <f t="shared" si="9"/>
        <v>PENSIONADOS</v>
      </c>
      <c r="D17" s="19" t="str">
        <f t="shared" si="1"/>
        <v>PENSIONADOS</v>
      </c>
      <c r="E17" s="122">
        <f t="shared" si="10"/>
        <v>6</v>
      </c>
      <c r="F17" s="123">
        <f t="shared" si="11"/>
        <v>72</v>
      </c>
      <c r="G17" s="11"/>
      <c r="H17" s="6"/>
      <c r="I17" s="6"/>
      <c r="J17" s="20">
        <f>+J13</f>
        <v>0.20223099999999999</v>
      </c>
      <c r="K17" s="21">
        <f t="shared" si="2"/>
        <v>0.18559966894545177</v>
      </c>
      <c r="L17" s="22">
        <f t="shared" ref="L17" si="12">+K17/12</f>
        <v>1.5466639078787647E-2</v>
      </c>
      <c r="O17" s="7" t="s">
        <v>124</v>
      </c>
      <c r="R17" s="2">
        <v>16</v>
      </c>
      <c r="T17" s="2">
        <v>1935</v>
      </c>
    </row>
    <row r="18" spans="2:25">
      <c r="B18" s="7" t="str">
        <f t="shared" si="0"/>
        <v>COMPRA DE CARTERAMenor a $2MM</v>
      </c>
      <c r="C18" s="14" t="str">
        <f>+O5</f>
        <v>COMPRA DE CARTERA</v>
      </c>
      <c r="D18" s="14" t="str">
        <f t="shared" si="1"/>
        <v>COMPRA DE CARTERAMenor a $2MM</v>
      </c>
      <c r="E18" s="118">
        <v>6</v>
      </c>
      <c r="F18" s="119">
        <v>60</v>
      </c>
      <c r="G18" s="9" t="s">
        <v>14</v>
      </c>
      <c r="H18" s="4">
        <v>0</v>
      </c>
      <c r="I18" s="4">
        <v>2000000</v>
      </c>
      <c r="J18" s="97">
        <f>+CIRCULAR!D17</f>
        <v>0.17347199999999999</v>
      </c>
      <c r="K18" s="98">
        <f>+NOMINAL(J18,12)</f>
        <v>0.16103785446178875</v>
      </c>
      <c r="L18" s="99">
        <f>+K18/12</f>
        <v>1.3419821205149063E-2</v>
      </c>
      <c r="O18" s="7" t="s">
        <v>120</v>
      </c>
      <c r="R18" s="2">
        <v>17</v>
      </c>
      <c r="T18" s="2">
        <v>1936</v>
      </c>
    </row>
    <row r="19" spans="2:25">
      <c r="B19" s="7" t="str">
        <f t="shared" si="0"/>
        <v>COMPRA DE CARTERAEntre $2MM y $4MM</v>
      </c>
      <c r="C19" s="15" t="str">
        <f>+C18</f>
        <v>COMPRA DE CARTERA</v>
      </c>
      <c r="D19" s="15" t="str">
        <f t="shared" si="1"/>
        <v>COMPRA DE CARTERAEntre $2MM y $4MM</v>
      </c>
      <c r="E19" s="120">
        <f>+E18</f>
        <v>6</v>
      </c>
      <c r="F19" s="121">
        <f>+F18</f>
        <v>60</v>
      </c>
      <c r="G19" s="7" t="s">
        <v>79</v>
      </c>
      <c r="H19" s="5">
        <f>+I18+1</f>
        <v>2000001</v>
      </c>
      <c r="I19" s="5">
        <v>4000000</v>
      </c>
      <c r="J19" s="100">
        <f>+CIRCULAR!D18</f>
        <v>0.170212</v>
      </c>
      <c r="K19" s="101">
        <f t="shared" si="2"/>
        <v>0.15821890120275217</v>
      </c>
      <c r="L19" s="102">
        <f>+K19/12</f>
        <v>1.3184908433562681E-2</v>
      </c>
      <c r="O19" s="7" t="s">
        <v>102</v>
      </c>
      <c r="R19" s="2">
        <v>18</v>
      </c>
      <c r="T19" s="2">
        <v>1937</v>
      </c>
      <c r="Y19" s="2" t="s">
        <v>104</v>
      </c>
    </row>
    <row r="20" spans="2:25">
      <c r="B20" s="7" t="str">
        <f t="shared" si="0"/>
        <v>COMPRA DE CARTERAEntre $4MM y $6MM</v>
      </c>
      <c r="C20" s="15" t="str">
        <f t="shared" ref="C20:C22" si="13">+C19</f>
        <v>COMPRA DE CARTERA</v>
      </c>
      <c r="D20" s="15" t="str">
        <f t="shared" si="1"/>
        <v>COMPRA DE CARTERAEntre $4MM y $6MM</v>
      </c>
      <c r="E20" s="120">
        <f t="shared" ref="E20:E22" si="14">+E19</f>
        <v>6</v>
      </c>
      <c r="F20" s="121">
        <f t="shared" ref="F20:F22" si="15">+F19</f>
        <v>60</v>
      </c>
      <c r="G20" s="7" t="s">
        <v>81</v>
      </c>
      <c r="H20" s="5">
        <f>+I19+1</f>
        <v>4000001</v>
      </c>
      <c r="I20" s="5">
        <v>6000000</v>
      </c>
      <c r="J20" s="100">
        <f>+CIRCULAR!D19</f>
        <v>0.16745599999999999</v>
      </c>
      <c r="K20" s="101">
        <f t="shared" si="2"/>
        <v>0.15583014062348255</v>
      </c>
      <c r="L20" s="102">
        <f>+K20/12</f>
        <v>1.2985845051956879E-2</v>
      </c>
      <c r="O20" s="7" t="s">
        <v>103</v>
      </c>
      <c r="R20" s="2">
        <v>19</v>
      </c>
      <c r="T20" s="2">
        <v>1938</v>
      </c>
      <c r="Y20" s="2">
        <v>1</v>
      </c>
    </row>
    <row r="21" spans="2:25">
      <c r="B21" s="7" t="str">
        <f t="shared" si="0"/>
        <v>COMPRA DE CARTERAMayor a $6MM</v>
      </c>
      <c r="C21" s="15" t="str">
        <f t="shared" si="13"/>
        <v>COMPRA DE CARTERA</v>
      </c>
      <c r="D21" s="15" t="str">
        <f t="shared" si="1"/>
        <v>COMPRA DE CARTERAMayor a $6MM</v>
      </c>
      <c r="E21" s="120">
        <f t="shared" si="14"/>
        <v>6</v>
      </c>
      <c r="F21" s="121">
        <f t="shared" si="15"/>
        <v>60</v>
      </c>
      <c r="G21" s="7" t="s">
        <v>84</v>
      </c>
      <c r="H21" s="5">
        <f>+I20+1</f>
        <v>6000001</v>
      </c>
      <c r="I21" s="5">
        <v>9999999999999</v>
      </c>
      <c r="J21" s="100">
        <f>+CIRCULAR!D20</f>
        <v>0.16495299999999999</v>
      </c>
      <c r="K21" s="101">
        <f t="shared" si="2"/>
        <v>0.15365618415950255</v>
      </c>
      <c r="L21" s="102">
        <f>+K21/12</f>
        <v>1.2804682013291879E-2</v>
      </c>
      <c r="O21" s="7" t="s">
        <v>121</v>
      </c>
      <c r="R21" s="2">
        <v>20</v>
      </c>
      <c r="T21" s="2">
        <v>1939</v>
      </c>
      <c r="Y21" s="2">
        <v>10</v>
      </c>
    </row>
    <row r="22" spans="2:25" ht="12" thickBot="1">
      <c r="B22" s="7" t="str">
        <f t="shared" si="0"/>
        <v>COMPRA DE CARTERA</v>
      </c>
      <c r="C22" s="15" t="str">
        <f t="shared" si="13"/>
        <v>COMPRA DE CARTERA</v>
      </c>
      <c r="D22" s="19" t="str">
        <f t="shared" si="1"/>
        <v>COMPRA DE CARTERA</v>
      </c>
      <c r="E22" s="122">
        <f t="shared" si="14"/>
        <v>6</v>
      </c>
      <c r="F22" s="123">
        <f t="shared" si="15"/>
        <v>60</v>
      </c>
      <c r="G22" s="11"/>
      <c r="H22" s="6"/>
      <c r="I22" s="6"/>
      <c r="J22" s="20">
        <f>+J18</f>
        <v>0.17347199999999999</v>
      </c>
      <c r="K22" s="21">
        <f t="shared" si="2"/>
        <v>0.16103785446178875</v>
      </c>
      <c r="L22" s="22">
        <f t="shared" ref="L22" si="16">+K22/12</f>
        <v>1.3419821205149063E-2</v>
      </c>
      <c r="O22" s="7" t="s">
        <v>122</v>
      </c>
      <c r="R22" s="2">
        <v>21</v>
      </c>
      <c r="T22" s="2">
        <v>1940</v>
      </c>
      <c r="Y22" s="2">
        <v>16</v>
      </c>
    </row>
    <row r="23" spans="2:25">
      <c r="B23" s="7" t="str">
        <f t="shared" si="0"/>
        <v>VEHÍCULO ASOCIADO EXCELENTEMenor a $2MM</v>
      </c>
      <c r="C23" s="14" t="str">
        <f>+O6</f>
        <v>VEHÍCULO ASOCIADO EXCELENTE</v>
      </c>
      <c r="D23" s="14" t="str">
        <f t="shared" si="1"/>
        <v>VEHÍCULO ASOCIADO EXCELENTEMenor a $2MM</v>
      </c>
      <c r="E23" s="118">
        <v>6</v>
      </c>
      <c r="F23" s="119">
        <v>72</v>
      </c>
      <c r="G23" s="9" t="s">
        <v>14</v>
      </c>
      <c r="H23" s="4">
        <v>0</v>
      </c>
      <c r="I23" s="4">
        <v>2000000</v>
      </c>
      <c r="J23" s="97" t="str">
        <f>+CIRCULAR!D21</f>
        <v>18.6813%</v>
      </c>
      <c r="K23" s="98">
        <f>+NOMINAL(J23,12)</f>
        <v>0.17249964675337104</v>
      </c>
      <c r="L23" s="99">
        <f>+K23/12</f>
        <v>1.437497056278092E-2</v>
      </c>
      <c r="O23" s="7" t="s">
        <v>106</v>
      </c>
      <c r="R23" s="2">
        <v>22</v>
      </c>
      <c r="T23" s="2">
        <v>1941</v>
      </c>
    </row>
    <row r="24" spans="2:25">
      <c r="B24" s="7" t="str">
        <f t="shared" si="0"/>
        <v>VEHÍCULO ASOCIADO EXCELENTEEntre $2MM y $4MM</v>
      </c>
      <c r="C24" s="15" t="str">
        <f>+C23</f>
        <v>VEHÍCULO ASOCIADO EXCELENTE</v>
      </c>
      <c r="D24" s="15" t="str">
        <f t="shared" si="1"/>
        <v>VEHÍCULO ASOCIADO EXCELENTEEntre $2MM y $4MM</v>
      </c>
      <c r="E24" s="120">
        <f>+E23</f>
        <v>6</v>
      </c>
      <c r="F24" s="121">
        <f>+F23</f>
        <v>72</v>
      </c>
      <c r="G24" s="7" t="s">
        <v>79</v>
      </c>
      <c r="H24" s="5">
        <f>+I23+1</f>
        <v>2000001</v>
      </c>
      <c r="I24" s="5">
        <v>4000000</v>
      </c>
      <c r="J24" s="100" t="str">
        <f>+CIRCULAR!D22</f>
        <v>18.4242%</v>
      </c>
      <c r="K24" s="101">
        <f t="shared" si="2"/>
        <v>0.17030001542576656</v>
      </c>
      <c r="L24" s="102">
        <f>+K24/12</f>
        <v>1.4191667952147213E-2</v>
      </c>
      <c r="O24" s="7" t="s">
        <v>105</v>
      </c>
      <c r="R24" s="2">
        <v>23</v>
      </c>
      <c r="T24" s="2">
        <v>1942</v>
      </c>
    </row>
    <row r="25" spans="2:25">
      <c r="B25" s="7" t="str">
        <f t="shared" si="0"/>
        <v>VEHÍCULO ASOCIADO EXCELENTEEntre $4MM y $6MM</v>
      </c>
      <c r="C25" s="15" t="str">
        <f t="shared" ref="C25:C27" si="17">+C24</f>
        <v>VEHÍCULO ASOCIADO EXCELENTE</v>
      </c>
      <c r="D25" s="15" t="str">
        <f t="shared" si="1"/>
        <v>VEHÍCULO ASOCIADO EXCELENTEEntre $4MM y $6MM</v>
      </c>
      <c r="E25" s="120">
        <f t="shared" ref="E25:E27" si="18">+E24</f>
        <v>6</v>
      </c>
      <c r="F25" s="121">
        <f t="shared" ref="F25:F27" si="19">+F24</f>
        <v>72</v>
      </c>
      <c r="G25" s="7" t="s">
        <v>81</v>
      </c>
      <c r="H25" s="5">
        <f>+I24+1</f>
        <v>4000001</v>
      </c>
      <c r="I25" s="5">
        <v>6000000</v>
      </c>
      <c r="J25" s="100" t="str">
        <f>+CIRCULAR!D23</f>
        <v>18.1676%</v>
      </c>
      <c r="K25" s="101">
        <f t="shared" si="2"/>
        <v>0.1681002928266091</v>
      </c>
      <c r="L25" s="102">
        <f>+K25/12</f>
        <v>1.4008357735550758E-2</v>
      </c>
      <c r="O25" s="7" t="s">
        <v>149</v>
      </c>
      <c r="R25" s="2">
        <v>24</v>
      </c>
      <c r="T25" s="2">
        <v>1943</v>
      </c>
    </row>
    <row r="26" spans="2:25">
      <c r="B26" s="7" t="str">
        <f t="shared" si="0"/>
        <v>VEHÍCULO ASOCIADO EXCELENTEMayor a $6MM</v>
      </c>
      <c r="C26" s="15" t="str">
        <f t="shared" si="17"/>
        <v>VEHÍCULO ASOCIADO EXCELENTE</v>
      </c>
      <c r="D26" s="15" t="str">
        <f t="shared" si="1"/>
        <v>VEHÍCULO ASOCIADO EXCELENTEMayor a $6MM</v>
      </c>
      <c r="E26" s="120">
        <f t="shared" si="18"/>
        <v>6</v>
      </c>
      <c r="F26" s="121">
        <f t="shared" si="19"/>
        <v>72</v>
      </c>
      <c r="G26" s="7" t="s">
        <v>84</v>
      </c>
      <c r="H26" s="5">
        <f>+I25+1</f>
        <v>6000001</v>
      </c>
      <c r="I26" s="5">
        <v>9999999999999</v>
      </c>
      <c r="J26" s="100" t="str">
        <f>+CIRCULAR!D24</f>
        <v>17.9114%</v>
      </c>
      <c r="K26" s="101">
        <f t="shared" si="2"/>
        <v>0.16589962652076817</v>
      </c>
      <c r="L26" s="102">
        <f>+K26/12</f>
        <v>1.3824968876730681E-2</v>
      </c>
      <c r="O26" s="139" t="str">
        <f>+C128</f>
        <v>FERIA DE VEHICULO 2025</v>
      </c>
      <c r="R26" s="2">
        <v>25</v>
      </c>
      <c r="T26" s="2">
        <v>1944</v>
      </c>
    </row>
    <row r="27" spans="2:25" ht="12" thickBot="1">
      <c r="B27" s="7" t="str">
        <f t="shared" si="0"/>
        <v>VEHÍCULO ASOCIADO EXCELENTE</v>
      </c>
      <c r="C27" s="15" t="str">
        <f t="shared" si="17"/>
        <v>VEHÍCULO ASOCIADO EXCELENTE</v>
      </c>
      <c r="D27" s="19" t="str">
        <f t="shared" si="1"/>
        <v>VEHÍCULO ASOCIADO EXCELENTE</v>
      </c>
      <c r="E27" s="122">
        <f t="shared" si="18"/>
        <v>6</v>
      </c>
      <c r="F27" s="123">
        <f t="shared" si="19"/>
        <v>72</v>
      </c>
      <c r="G27" s="11"/>
      <c r="H27" s="6"/>
      <c r="I27" s="6"/>
      <c r="J27" s="20" t="str">
        <f>+J23</f>
        <v>18.6813%</v>
      </c>
      <c r="K27" s="21">
        <f t="shared" si="2"/>
        <v>0.17249964675337104</v>
      </c>
      <c r="L27" s="22">
        <f t="shared" ref="L27" si="20">+K27/12</f>
        <v>1.437497056278092E-2</v>
      </c>
      <c r="O27" s="139" t="s">
        <v>155</v>
      </c>
      <c r="R27" s="2">
        <v>26</v>
      </c>
      <c r="T27" s="2">
        <v>1945</v>
      </c>
    </row>
    <row r="28" spans="2:25">
      <c r="B28" s="7" t="str">
        <f t="shared" si="0"/>
        <v>LIBRANZA/PAGADURIAMenor a $2MM</v>
      </c>
      <c r="C28" s="14" t="str">
        <f>+O7</f>
        <v>LIBRANZA/PAGADURIA</v>
      </c>
      <c r="D28" s="14" t="str">
        <f t="shared" si="1"/>
        <v>LIBRANZA/PAGADURIAMenor a $2MM</v>
      </c>
      <c r="E28" s="118">
        <v>6</v>
      </c>
      <c r="F28" s="119">
        <v>72</v>
      </c>
      <c r="G28" s="9" t="s">
        <v>14</v>
      </c>
      <c r="H28" s="4">
        <v>0</v>
      </c>
      <c r="I28" s="4">
        <v>2000000</v>
      </c>
      <c r="J28" s="97">
        <f>+CIRCULAR!D25</f>
        <v>0.17516599999999999</v>
      </c>
      <c r="K28" s="98">
        <f>+NOMINAL(J28,12)</f>
        <v>0.16249983937776058</v>
      </c>
      <c r="L28" s="99">
        <f>+K28/12</f>
        <v>1.3541653281480048E-2</v>
      </c>
      <c r="R28" s="2">
        <v>27</v>
      </c>
      <c r="T28" s="2">
        <v>1946</v>
      </c>
    </row>
    <row r="29" spans="2:25">
      <c r="B29" s="7" t="str">
        <f t="shared" si="0"/>
        <v>LIBRANZA/PAGADURIAEntre $2MM y $4MM</v>
      </c>
      <c r="C29" s="15" t="str">
        <f>+C28</f>
        <v>LIBRANZA/PAGADURIA</v>
      </c>
      <c r="D29" s="15" t="str">
        <f t="shared" si="1"/>
        <v>LIBRANZA/PAGADURIAEntre $2MM y $4MM</v>
      </c>
      <c r="E29" s="120">
        <f>+E28</f>
        <v>6</v>
      </c>
      <c r="F29" s="121">
        <f>+F28</f>
        <v>72</v>
      </c>
      <c r="G29" s="7" t="s">
        <v>79</v>
      </c>
      <c r="H29" s="5">
        <f>+I28+1</f>
        <v>2000001</v>
      </c>
      <c r="I29" s="5">
        <v>4000000</v>
      </c>
      <c r="J29" s="100">
        <f>+CIRCULAR!D26</f>
        <v>0.17319699999999999</v>
      </c>
      <c r="K29" s="101">
        <f t="shared" si="2"/>
        <v>0.16080033674578953</v>
      </c>
      <c r="L29" s="102">
        <f>+K29/12</f>
        <v>1.3400028062149127E-2</v>
      </c>
      <c r="R29" s="2">
        <v>28</v>
      </c>
      <c r="T29" s="2">
        <v>1947</v>
      </c>
    </row>
    <row r="30" spans="2:25">
      <c r="B30" s="7" t="str">
        <f t="shared" si="0"/>
        <v>LIBRANZA/PAGADURIAEntre $4MM y $6MM</v>
      </c>
      <c r="C30" s="15" t="str">
        <f t="shared" ref="C30:C32" si="21">+C29</f>
        <v>LIBRANZA/PAGADURIA</v>
      </c>
      <c r="D30" s="15" t="str">
        <f t="shared" si="1"/>
        <v>LIBRANZA/PAGADURIAEntre $4MM y $6MM</v>
      </c>
      <c r="E30" s="120">
        <f t="shared" ref="E30:E32" si="22">+E29</f>
        <v>6</v>
      </c>
      <c r="F30" s="121">
        <f t="shared" ref="F30:F32" si="23">+F29</f>
        <v>72</v>
      </c>
      <c r="G30" s="7" t="s">
        <v>81</v>
      </c>
      <c r="H30" s="5">
        <f>+I29+1</f>
        <v>4000001</v>
      </c>
      <c r="I30" s="5">
        <v>6000000</v>
      </c>
      <c r="J30" s="100">
        <f>+CIRCULAR!D27</f>
        <v>0.17180799999999999</v>
      </c>
      <c r="K30" s="101">
        <f t="shared" si="2"/>
        <v>0.15959987591455516</v>
      </c>
      <c r="L30" s="102">
        <f>+K30/12</f>
        <v>1.3299989659546263E-2</v>
      </c>
      <c r="R30" s="2">
        <v>29</v>
      </c>
      <c r="T30" s="2">
        <v>1948</v>
      </c>
    </row>
    <row r="31" spans="2:25">
      <c r="B31" s="7" t="str">
        <f t="shared" si="0"/>
        <v>LIBRANZA/PAGADURIAMayor a $6MM</v>
      </c>
      <c r="C31" s="15" t="str">
        <f t="shared" si="21"/>
        <v>LIBRANZA/PAGADURIA</v>
      </c>
      <c r="D31" s="15" t="str">
        <f t="shared" si="1"/>
        <v>LIBRANZA/PAGADURIAMayor a $6MM</v>
      </c>
      <c r="E31" s="120">
        <f t="shared" si="22"/>
        <v>6</v>
      </c>
      <c r="F31" s="121">
        <f t="shared" si="23"/>
        <v>72</v>
      </c>
      <c r="G31" s="7" t="s">
        <v>84</v>
      </c>
      <c r="H31" s="5">
        <f>+I30+1</f>
        <v>6000001</v>
      </c>
      <c r="I31" s="5">
        <v>9999999999999</v>
      </c>
      <c r="J31" s="100">
        <f>+CIRCULAR!D28</f>
        <v>0.17042099999999999</v>
      </c>
      <c r="K31" s="101">
        <f t="shared" si="2"/>
        <v>0.15839984133485352</v>
      </c>
      <c r="L31" s="102">
        <f>+K31/12</f>
        <v>1.319998677790446E-2</v>
      </c>
      <c r="R31" s="2">
        <v>30</v>
      </c>
      <c r="T31" s="2">
        <v>1949</v>
      </c>
    </row>
    <row r="32" spans="2:25" ht="12" thickBot="1">
      <c r="B32" s="7" t="str">
        <f t="shared" si="0"/>
        <v>LIBRANZA/PAGADURIA</v>
      </c>
      <c r="C32" s="15" t="str">
        <f t="shared" si="21"/>
        <v>LIBRANZA/PAGADURIA</v>
      </c>
      <c r="D32" s="19" t="str">
        <f t="shared" si="1"/>
        <v>LIBRANZA/PAGADURIA</v>
      </c>
      <c r="E32" s="122">
        <f t="shared" si="22"/>
        <v>6</v>
      </c>
      <c r="F32" s="123">
        <f t="shared" si="23"/>
        <v>72</v>
      </c>
      <c r="G32" s="11"/>
      <c r="H32" s="6"/>
      <c r="I32" s="6"/>
      <c r="J32" s="20">
        <f>+J28</f>
        <v>0.17516599999999999</v>
      </c>
      <c r="K32" s="21">
        <f t="shared" si="2"/>
        <v>0.16249983937776058</v>
      </c>
      <c r="L32" s="22">
        <f t="shared" ref="L32" si="24">+K32/12</f>
        <v>1.3541653281480048E-2</v>
      </c>
      <c r="R32" s="2">
        <v>31</v>
      </c>
      <c r="T32" s="2">
        <v>1950</v>
      </c>
    </row>
    <row r="33" spans="2:20">
      <c r="B33" s="7" t="str">
        <f t="shared" si="0"/>
        <v>LIBRANZA/PENSIONADOSMenor a $2MM</v>
      </c>
      <c r="C33" s="14" t="str">
        <f>+O8</f>
        <v>LIBRANZA/PENSIONADOS</v>
      </c>
      <c r="D33" s="14" t="str">
        <f t="shared" si="1"/>
        <v>LIBRANZA/PENSIONADOSMenor a $2MM</v>
      </c>
      <c r="E33" s="118">
        <v>6</v>
      </c>
      <c r="F33" s="119">
        <v>120</v>
      </c>
      <c r="G33" s="9" t="s">
        <v>14</v>
      </c>
      <c r="H33" s="4">
        <v>0</v>
      </c>
      <c r="I33" s="4">
        <v>2000000</v>
      </c>
      <c r="J33" s="97">
        <f>+CIRCULAR!D29</f>
        <v>0.17493400000000001</v>
      </c>
      <c r="K33" s="98">
        <f>+NOMINAL(J33,12)</f>
        <v>0.16229972897401712</v>
      </c>
      <c r="L33" s="99">
        <f>+K33/12</f>
        <v>1.3524977414501427E-2</v>
      </c>
      <c r="T33" s="2">
        <v>1951</v>
      </c>
    </row>
    <row r="34" spans="2:20">
      <c r="B34" s="7" t="str">
        <f t="shared" si="0"/>
        <v>LIBRANZA/PENSIONADOSEntre $2MM y $4MM</v>
      </c>
      <c r="C34" s="15" t="str">
        <f>+C33</f>
        <v>LIBRANZA/PENSIONADOS</v>
      </c>
      <c r="D34" s="15" t="str">
        <f t="shared" si="1"/>
        <v>LIBRANZA/PENSIONADOSEntre $2MM y $4MM</v>
      </c>
      <c r="E34" s="120">
        <f>+E33</f>
        <v>6</v>
      </c>
      <c r="F34" s="121">
        <f>+F33</f>
        <v>120</v>
      </c>
      <c r="G34" s="7" t="s">
        <v>79</v>
      </c>
      <c r="H34" s="5">
        <f>+I33+1</f>
        <v>2000001</v>
      </c>
      <c r="I34" s="5">
        <v>4000000</v>
      </c>
      <c r="J34" s="100">
        <f>+CIRCULAR!D30</f>
        <v>0.170768</v>
      </c>
      <c r="K34" s="101">
        <f t="shared" ref="K34:K37" si="25">+NOMINAL(J34,12)</f>
        <v>0.15870018850074885</v>
      </c>
      <c r="L34" s="102">
        <f t="shared" ref="L34:L37" si="26">+K34/12</f>
        <v>1.3225015708395738E-2</v>
      </c>
      <c r="T34" s="2">
        <v>1952</v>
      </c>
    </row>
    <row r="35" spans="2:20">
      <c r="B35" s="7" t="str">
        <f t="shared" si="0"/>
        <v>LIBRANZA/PENSIONADOSEntre $4MM y $6MM</v>
      </c>
      <c r="C35" s="15" t="str">
        <f t="shared" ref="C35:C37" si="27">+C34</f>
        <v>LIBRANZA/PENSIONADOS</v>
      </c>
      <c r="D35" s="15" t="str">
        <f t="shared" si="1"/>
        <v>LIBRANZA/PENSIONADOSEntre $4MM y $6MM</v>
      </c>
      <c r="E35" s="120">
        <f t="shared" ref="E35:E37" si="28">+E34</f>
        <v>6</v>
      </c>
      <c r="F35" s="121">
        <f t="shared" ref="F35:F37" si="29">+F34</f>
        <v>120</v>
      </c>
      <c r="G35" s="7" t="s">
        <v>81</v>
      </c>
      <c r="H35" s="5">
        <f>+I34+1</f>
        <v>4000001</v>
      </c>
      <c r="I35" s="5">
        <v>6000000</v>
      </c>
      <c r="J35" s="100">
        <f>+CIRCULAR!D31</f>
        <v>0.163854</v>
      </c>
      <c r="K35" s="101">
        <f t="shared" si="25"/>
        <v>0.15270030532858225</v>
      </c>
      <c r="L35" s="102">
        <f t="shared" si="26"/>
        <v>1.2725025444048521E-2</v>
      </c>
      <c r="T35" s="2">
        <v>1953</v>
      </c>
    </row>
    <row r="36" spans="2:20">
      <c r="B36" s="7" t="str">
        <f t="shared" si="0"/>
        <v>LIBRANZA/PENSIONADOSMayor a $6MM</v>
      </c>
      <c r="C36" s="15" t="str">
        <f t="shared" si="27"/>
        <v>LIBRANZA/PENSIONADOS</v>
      </c>
      <c r="D36" s="15" t="str">
        <f t="shared" si="1"/>
        <v>LIBRANZA/PENSIONADOSMayor a $6MM</v>
      </c>
      <c r="E36" s="120">
        <f t="shared" si="28"/>
        <v>6</v>
      </c>
      <c r="F36" s="121">
        <f t="shared" si="29"/>
        <v>120</v>
      </c>
      <c r="G36" s="7" t="s">
        <v>84</v>
      </c>
      <c r="H36" s="5">
        <f>+I35+1</f>
        <v>6000001</v>
      </c>
      <c r="I36" s="5">
        <v>9999999999999</v>
      </c>
      <c r="J36" s="100">
        <f>+CIRCULAR!D32</f>
        <v>0.15560599999999999</v>
      </c>
      <c r="K36" s="101">
        <f t="shared" si="25"/>
        <v>0.14549990831641857</v>
      </c>
      <c r="L36" s="102">
        <f t="shared" si="26"/>
        <v>1.2124992359701547E-2</v>
      </c>
      <c r="T36" s="2">
        <v>1954</v>
      </c>
    </row>
    <row r="37" spans="2:20" ht="12" thickBot="1">
      <c r="B37" s="7" t="str">
        <f t="shared" si="0"/>
        <v>LIBRANZA/PENSIONADOS</v>
      </c>
      <c r="C37" s="15" t="str">
        <f t="shared" si="27"/>
        <v>LIBRANZA/PENSIONADOS</v>
      </c>
      <c r="D37" s="19" t="str">
        <f t="shared" si="1"/>
        <v>LIBRANZA/PENSIONADOS</v>
      </c>
      <c r="E37" s="122">
        <f t="shared" si="28"/>
        <v>6</v>
      </c>
      <c r="F37" s="123">
        <f t="shared" si="29"/>
        <v>120</v>
      </c>
      <c r="G37" s="11"/>
      <c r="H37" s="6"/>
      <c r="I37" s="6"/>
      <c r="J37" s="20">
        <f>+J33</f>
        <v>0.17493400000000001</v>
      </c>
      <c r="K37" s="21">
        <f t="shared" si="25"/>
        <v>0.16229972897401712</v>
      </c>
      <c r="L37" s="22">
        <f t="shared" si="26"/>
        <v>1.3524977414501427E-2</v>
      </c>
      <c r="T37" s="2">
        <v>1955</v>
      </c>
    </row>
    <row r="38" spans="2:20">
      <c r="B38" s="7" t="str">
        <f t="shared" si="0"/>
        <v>COASCASA NO VISMenor a $2MM</v>
      </c>
      <c r="C38" s="14" t="str">
        <f>+O9</f>
        <v>COASCASA NO VIS</v>
      </c>
      <c r="D38" s="14" t="str">
        <f t="shared" si="1"/>
        <v>COASCASA NO VISMenor a $2MM</v>
      </c>
      <c r="E38" s="118">
        <v>60</v>
      </c>
      <c r="F38" s="119">
        <v>180</v>
      </c>
      <c r="G38" s="9" t="s">
        <v>14</v>
      </c>
      <c r="H38" s="4">
        <v>0</v>
      </c>
      <c r="I38" s="4">
        <v>2000000</v>
      </c>
      <c r="J38" s="94">
        <f>+VLOOKUP(C38,CIRCULAR!$A$33:$D$61,4,0)</f>
        <v>0.118154</v>
      </c>
      <c r="K38" s="95">
        <f>+NOMINAL(J38,12)</f>
        <v>0.1122004031123538</v>
      </c>
      <c r="L38" s="96">
        <f>+K38/12</f>
        <v>9.3500335926961498E-3</v>
      </c>
      <c r="T38" s="2">
        <v>1956</v>
      </c>
    </row>
    <row r="39" spans="2:20">
      <c r="B39" s="7" t="str">
        <f t="shared" si="0"/>
        <v>COASCASA NO VISEntre $2MM y $4MM</v>
      </c>
      <c r="C39" s="15" t="str">
        <f>+C38</f>
        <v>COASCASA NO VIS</v>
      </c>
      <c r="D39" s="15" t="str">
        <f t="shared" si="1"/>
        <v>COASCASA NO VISEntre $2MM y $4MM</v>
      </c>
      <c r="E39" s="120">
        <f>+E38</f>
        <v>60</v>
      </c>
      <c r="F39" s="121">
        <f>+F38</f>
        <v>180</v>
      </c>
      <c r="G39" s="7" t="s">
        <v>79</v>
      </c>
      <c r="H39" s="5">
        <f>+I38+1</f>
        <v>2000001</v>
      </c>
      <c r="I39" s="5">
        <v>4000000</v>
      </c>
      <c r="J39" s="16">
        <f>+J38</f>
        <v>0.118154</v>
      </c>
      <c r="K39" s="17">
        <f t="shared" ref="K39:K117" si="30">+NOMINAL(J39,12)</f>
        <v>0.1122004031123538</v>
      </c>
      <c r="L39" s="18">
        <f t="shared" ref="L39:L117" si="31">+K39/12</f>
        <v>9.3500335926961498E-3</v>
      </c>
      <c r="T39" s="2">
        <v>1957</v>
      </c>
    </row>
    <row r="40" spans="2:20">
      <c r="B40" s="7" t="str">
        <f t="shared" si="0"/>
        <v>COASCASA NO VISEntre $4MM y $6MM</v>
      </c>
      <c r="C40" s="15" t="str">
        <f t="shared" ref="C40:C42" si="32">+C39</f>
        <v>COASCASA NO VIS</v>
      </c>
      <c r="D40" s="15" t="str">
        <f t="shared" si="1"/>
        <v>COASCASA NO VISEntre $4MM y $6MM</v>
      </c>
      <c r="E40" s="120">
        <f t="shared" ref="E40:E42" si="33">+E39</f>
        <v>60</v>
      </c>
      <c r="F40" s="121">
        <f t="shared" ref="F40:F42" si="34">+F39</f>
        <v>180</v>
      </c>
      <c r="G40" s="7" t="s">
        <v>81</v>
      </c>
      <c r="H40" s="5">
        <f>+I39+1</f>
        <v>4000001</v>
      </c>
      <c r="I40" s="5">
        <v>6000000</v>
      </c>
      <c r="J40" s="16">
        <f t="shared" ref="J40:J41" si="35">+J39</f>
        <v>0.118154</v>
      </c>
      <c r="K40" s="17">
        <f t="shared" si="30"/>
        <v>0.1122004031123538</v>
      </c>
      <c r="L40" s="18">
        <f t="shared" si="31"/>
        <v>9.3500335926961498E-3</v>
      </c>
      <c r="T40" s="2">
        <v>1958</v>
      </c>
    </row>
    <row r="41" spans="2:20">
      <c r="B41" s="7" t="str">
        <f t="shared" si="0"/>
        <v>COASCASA NO VISMayor a $6MM</v>
      </c>
      <c r="C41" s="15" t="str">
        <f t="shared" si="32"/>
        <v>COASCASA NO VIS</v>
      </c>
      <c r="D41" s="15" t="str">
        <f t="shared" si="1"/>
        <v>COASCASA NO VISMayor a $6MM</v>
      </c>
      <c r="E41" s="120">
        <f t="shared" si="33"/>
        <v>60</v>
      </c>
      <c r="F41" s="121">
        <f t="shared" si="34"/>
        <v>180</v>
      </c>
      <c r="G41" s="7" t="s">
        <v>84</v>
      </c>
      <c r="H41" s="5">
        <f>+I40+1</f>
        <v>6000001</v>
      </c>
      <c r="I41" s="5">
        <v>9999999999999</v>
      </c>
      <c r="J41" s="16">
        <f t="shared" si="35"/>
        <v>0.118154</v>
      </c>
      <c r="K41" s="17">
        <f t="shared" si="30"/>
        <v>0.1122004031123538</v>
      </c>
      <c r="L41" s="18">
        <f t="shared" si="31"/>
        <v>9.3500335926961498E-3</v>
      </c>
      <c r="T41" s="2">
        <v>1959</v>
      </c>
    </row>
    <row r="42" spans="2:20" ht="12" thickBot="1">
      <c r="B42" s="7" t="str">
        <f t="shared" si="0"/>
        <v>COASCASA NO VIS</v>
      </c>
      <c r="C42" s="15" t="str">
        <f t="shared" si="32"/>
        <v>COASCASA NO VIS</v>
      </c>
      <c r="D42" s="15" t="str">
        <f t="shared" si="1"/>
        <v>COASCASA NO VIS</v>
      </c>
      <c r="E42" s="120">
        <f t="shared" si="33"/>
        <v>60</v>
      </c>
      <c r="F42" s="121">
        <f t="shared" si="34"/>
        <v>180</v>
      </c>
      <c r="H42" s="5"/>
      <c r="I42" s="5"/>
      <c r="J42" s="16">
        <f>+J41</f>
        <v>0.118154</v>
      </c>
      <c r="K42" s="17">
        <f t="shared" si="30"/>
        <v>0.1122004031123538</v>
      </c>
      <c r="L42" s="18">
        <f t="shared" si="31"/>
        <v>9.3500335926961498E-3</v>
      </c>
      <c r="T42" s="2">
        <v>1960</v>
      </c>
    </row>
    <row r="43" spans="2:20">
      <c r="B43" s="7" t="str">
        <f t="shared" si="0"/>
        <v>COASCASA  VISMenor a $2MM</v>
      </c>
      <c r="C43" s="14" t="str">
        <f>+O10</f>
        <v>COASCASA  VIS</v>
      </c>
      <c r="D43" s="14" t="str">
        <f t="shared" ref="D43:D47" si="36">+B43</f>
        <v>COASCASA  VISMenor a $2MM</v>
      </c>
      <c r="E43" s="118">
        <v>60</v>
      </c>
      <c r="F43" s="119">
        <v>240</v>
      </c>
      <c r="G43" s="9" t="s">
        <v>14</v>
      </c>
      <c r="H43" s="4">
        <v>0</v>
      </c>
      <c r="I43" s="4">
        <v>2000000</v>
      </c>
      <c r="J43" s="94">
        <f>+VLOOKUP(C43,CIRCULAR!$A$33:$D$61,4,0)</f>
        <v>0.11218599999999999</v>
      </c>
      <c r="K43" s="95">
        <f>+NOMINAL(J43,12)</f>
        <v>0.10679990601254374</v>
      </c>
      <c r="L43" s="96">
        <f>+K43/12</f>
        <v>8.8999921677119787E-3</v>
      </c>
    </row>
    <row r="44" spans="2:20">
      <c r="B44" s="7" t="str">
        <f t="shared" si="0"/>
        <v>COASCASA  VISEntre $2MM y $4MM</v>
      </c>
      <c r="C44" s="15" t="str">
        <f>+C43</f>
        <v>COASCASA  VIS</v>
      </c>
      <c r="D44" s="15" t="str">
        <f t="shared" si="36"/>
        <v>COASCASA  VISEntre $2MM y $4MM</v>
      </c>
      <c r="E44" s="120">
        <f>+E43</f>
        <v>60</v>
      </c>
      <c r="F44" s="121">
        <f>+F43</f>
        <v>240</v>
      </c>
      <c r="G44" s="7" t="s">
        <v>79</v>
      </c>
      <c r="H44" s="5">
        <f>+I43+1</f>
        <v>2000001</v>
      </c>
      <c r="I44" s="5">
        <v>4000000</v>
      </c>
      <c r="J44" s="16">
        <f>+J43</f>
        <v>0.11218599999999999</v>
      </c>
      <c r="K44" s="17">
        <f t="shared" ref="K44:K47" si="37">+NOMINAL(J44,12)</f>
        <v>0.10679990601254374</v>
      </c>
      <c r="L44" s="18">
        <f t="shared" si="31"/>
        <v>8.8999921677119787E-3</v>
      </c>
    </row>
    <row r="45" spans="2:20">
      <c r="B45" s="7" t="str">
        <f t="shared" si="0"/>
        <v>COASCASA  VISEntre $4MM y $6MM</v>
      </c>
      <c r="C45" s="15" t="str">
        <f t="shared" ref="C45:C47" si="38">+C44</f>
        <v>COASCASA  VIS</v>
      </c>
      <c r="D45" s="15" t="str">
        <f t="shared" si="36"/>
        <v>COASCASA  VISEntre $4MM y $6MM</v>
      </c>
      <c r="E45" s="120">
        <f t="shared" ref="E45:F47" si="39">+E44</f>
        <v>60</v>
      </c>
      <c r="F45" s="121">
        <f t="shared" si="39"/>
        <v>240</v>
      </c>
      <c r="G45" s="7" t="s">
        <v>81</v>
      </c>
      <c r="H45" s="5">
        <f>+I44+1</f>
        <v>4000001</v>
      </c>
      <c r="I45" s="5">
        <v>6000000</v>
      </c>
      <c r="J45" s="16">
        <f t="shared" ref="J45:J46" si="40">+J44</f>
        <v>0.11218599999999999</v>
      </c>
      <c r="K45" s="17">
        <f t="shared" si="37"/>
        <v>0.10679990601254374</v>
      </c>
      <c r="L45" s="18">
        <f t="shared" si="31"/>
        <v>8.8999921677119787E-3</v>
      </c>
    </row>
    <row r="46" spans="2:20">
      <c r="B46" s="7" t="str">
        <f t="shared" si="0"/>
        <v>COASCASA  VISMayor a $6MM</v>
      </c>
      <c r="C46" s="15" t="str">
        <f t="shared" si="38"/>
        <v>COASCASA  VIS</v>
      </c>
      <c r="D46" s="15" t="str">
        <f t="shared" si="36"/>
        <v>COASCASA  VISMayor a $6MM</v>
      </c>
      <c r="E46" s="120">
        <f t="shared" si="39"/>
        <v>60</v>
      </c>
      <c r="F46" s="121">
        <f t="shared" si="39"/>
        <v>240</v>
      </c>
      <c r="G46" s="7" t="s">
        <v>84</v>
      </c>
      <c r="H46" s="5">
        <f>+I45+1</f>
        <v>6000001</v>
      </c>
      <c r="I46" s="5">
        <v>9999999999999</v>
      </c>
      <c r="J46" s="16">
        <f t="shared" si="40"/>
        <v>0.11218599999999999</v>
      </c>
      <c r="K46" s="17">
        <f t="shared" si="37"/>
        <v>0.10679990601254374</v>
      </c>
      <c r="L46" s="18">
        <f t="shared" si="31"/>
        <v>8.8999921677119787E-3</v>
      </c>
    </row>
    <row r="47" spans="2:20" ht="12" thickBot="1">
      <c r="B47" s="7" t="str">
        <f t="shared" si="0"/>
        <v>COASCASA  VIS</v>
      </c>
      <c r="C47" s="15" t="str">
        <f t="shared" si="38"/>
        <v>COASCASA  VIS</v>
      </c>
      <c r="D47" s="15" t="str">
        <f t="shared" si="36"/>
        <v>COASCASA  VIS</v>
      </c>
      <c r="E47" s="120">
        <f t="shared" si="39"/>
        <v>60</v>
      </c>
      <c r="F47" s="121">
        <f t="shared" si="39"/>
        <v>240</v>
      </c>
      <c r="H47" s="5"/>
      <c r="I47" s="5"/>
      <c r="J47" s="16">
        <f>+J46</f>
        <v>0.11218599999999999</v>
      </c>
      <c r="K47" s="17">
        <f t="shared" si="37"/>
        <v>0.10679990601254374</v>
      </c>
      <c r="L47" s="18">
        <f t="shared" si="31"/>
        <v>8.8999921677119787E-3</v>
      </c>
    </row>
    <row r="48" spans="2:20">
      <c r="B48" s="7" t="str">
        <f t="shared" si="0"/>
        <v>VEHICULOMenor a $2MM</v>
      </c>
      <c r="C48" s="14" t="str">
        <f>+O11</f>
        <v>VEHICULO</v>
      </c>
      <c r="D48" s="14" t="str">
        <f t="shared" si="1"/>
        <v>VEHICULOMenor a $2MM</v>
      </c>
      <c r="E48" s="118">
        <v>6</v>
      </c>
      <c r="F48" s="119">
        <v>72</v>
      </c>
      <c r="G48" s="9" t="s">
        <v>14</v>
      </c>
      <c r="H48" s="4">
        <v>0</v>
      </c>
      <c r="I48" s="4">
        <v>2000000</v>
      </c>
      <c r="J48" s="94">
        <f>+VLOOKUP(C48,CIRCULAR!$A$33:$D$61,4,0)</f>
        <v>0.21507999999999999</v>
      </c>
      <c r="K48" s="95">
        <f>+NOMINAL(J48,12)</f>
        <v>0.19639979772407834</v>
      </c>
      <c r="L48" s="96">
        <f>+K48/12</f>
        <v>1.6366649810339862E-2</v>
      </c>
      <c r="T48" s="2">
        <v>1961</v>
      </c>
    </row>
    <row r="49" spans="2:20">
      <c r="B49" s="7" t="str">
        <f t="shared" si="0"/>
        <v>VEHICULOEntre $2MM y $4MM</v>
      </c>
      <c r="C49" s="15" t="str">
        <f>+C48</f>
        <v>VEHICULO</v>
      </c>
      <c r="D49" s="15" t="str">
        <f t="shared" si="1"/>
        <v>VEHICULOEntre $2MM y $4MM</v>
      </c>
      <c r="E49" s="120">
        <f>+E48</f>
        <v>6</v>
      </c>
      <c r="F49" s="121">
        <f>+F48</f>
        <v>72</v>
      </c>
      <c r="G49" s="7" t="s">
        <v>79</v>
      </c>
      <c r="H49" s="5">
        <f>+I48+1</f>
        <v>2000001</v>
      </c>
      <c r="I49" s="5">
        <v>4000000</v>
      </c>
      <c r="J49" s="16">
        <f>+J48</f>
        <v>0.21507999999999999</v>
      </c>
      <c r="K49" s="17">
        <f t="shared" si="30"/>
        <v>0.19639979772407834</v>
      </c>
      <c r="L49" s="18">
        <f t="shared" si="31"/>
        <v>1.6366649810339862E-2</v>
      </c>
      <c r="T49" s="2">
        <v>1962</v>
      </c>
    </row>
    <row r="50" spans="2:20">
      <c r="B50" s="7" t="str">
        <f t="shared" si="0"/>
        <v>VEHICULOEntre $4MM y $6MM</v>
      </c>
      <c r="C50" s="15" t="str">
        <f t="shared" ref="C50:C52" si="41">+C49</f>
        <v>VEHICULO</v>
      </c>
      <c r="D50" s="15" t="str">
        <f t="shared" si="1"/>
        <v>VEHICULOEntre $4MM y $6MM</v>
      </c>
      <c r="E50" s="120">
        <f t="shared" ref="E50:E52" si="42">+E49</f>
        <v>6</v>
      </c>
      <c r="F50" s="121">
        <f t="shared" ref="F50:F52" si="43">+F49</f>
        <v>72</v>
      </c>
      <c r="G50" s="7" t="s">
        <v>81</v>
      </c>
      <c r="H50" s="5">
        <f>+I49+1</f>
        <v>4000001</v>
      </c>
      <c r="I50" s="5">
        <v>6000000</v>
      </c>
      <c r="J50" s="16">
        <f t="shared" ref="J50:J51" si="44">+J49</f>
        <v>0.21507999999999999</v>
      </c>
      <c r="K50" s="17">
        <f t="shared" si="30"/>
        <v>0.19639979772407834</v>
      </c>
      <c r="L50" s="18">
        <f t="shared" si="31"/>
        <v>1.6366649810339862E-2</v>
      </c>
      <c r="T50" s="2">
        <v>1963</v>
      </c>
    </row>
    <row r="51" spans="2:20">
      <c r="B51" s="7" t="str">
        <f t="shared" si="0"/>
        <v>VEHICULOMayor a $6MM</v>
      </c>
      <c r="C51" s="15" t="str">
        <f t="shared" si="41"/>
        <v>VEHICULO</v>
      </c>
      <c r="D51" s="15" t="str">
        <f t="shared" si="1"/>
        <v>VEHICULOMayor a $6MM</v>
      </c>
      <c r="E51" s="120">
        <f t="shared" si="42"/>
        <v>6</v>
      </c>
      <c r="F51" s="121">
        <f t="shared" si="43"/>
        <v>72</v>
      </c>
      <c r="G51" s="7" t="s">
        <v>84</v>
      </c>
      <c r="H51" s="5">
        <f>+I50+1</f>
        <v>6000001</v>
      </c>
      <c r="I51" s="5">
        <v>9999999999999</v>
      </c>
      <c r="J51" s="16">
        <f t="shared" si="44"/>
        <v>0.21507999999999999</v>
      </c>
      <c r="K51" s="17">
        <f t="shared" si="30"/>
        <v>0.19639979772407834</v>
      </c>
      <c r="L51" s="18">
        <f t="shared" si="31"/>
        <v>1.6366649810339862E-2</v>
      </c>
      <c r="T51" s="2">
        <v>1964</v>
      </c>
    </row>
    <row r="52" spans="2:20" ht="12" thickBot="1">
      <c r="B52" s="7" t="str">
        <f t="shared" si="0"/>
        <v>VEHICULO</v>
      </c>
      <c r="C52" s="15" t="str">
        <f t="shared" si="41"/>
        <v>VEHICULO</v>
      </c>
      <c r="D52" s="19" t="str">
        <f t="shared" si="1"/>
        <v>VEHICULO</v>
      </c>
      <c r="E52" s="122">
        <f t="shared" si="42"/>
        <v>6</v>
      </c>
      <c r="F52" s="123">
        <f t="shared" si="43"/>
        <v>72</v>
      </c>
      <c r="G52" s="11"/>
      <c r="H52" s="6"/>
      <c r="I52" s="6"/>
      <c r="J52" s="20">
        <f>+J51</f>
        <v>0.21507999999999999</v>
      </c>
      <c r="K52" s="21">
        <f t="shared" si="30"/>
        <v>0.19639979772407834</v>
      </c>
      <c r="L52" s="22">
        <f t="shared" si="31"/>
        <v>1.6366649810339862E-2</v>
      </c>
      <c r="T52" s="2">
        <v>1965</v>
      </c>
    </row>
    <row r="53" spans="2:20">
      <c r="B53" s="7" t="str">
        <f t="shared" si="0"/>
        <v>COASYAMenor a $2MM</v>
      </c>
      <c r="C53" s="14" t="str">
        <f>+O12</f>
        <v>COASYA</v>
      </c>
      <c r="D53" s="14" t="str">
        <f t="shared" si="1"/>
        <v>COASYAMenor a $2MM</v>
      </c>
      <c r="E53" s="118">
        <v>1</v>
      </c>
      <c r="F53" s="119">
        <v>36</v>
      </c>
      <c r="G53" s="9" t="s">
        <v>14</v>
      </c>
      <c r="H53" s="4">
        <v>0</v>
      </c>
      <c r="I53" s="4">
        <v>2000000</v>
      </c>
      <c r="J53" s="94">
        <f>+VLOOKUP(C53,CIRCULAR!$A$33:$D$61,4,0)</f>
        <v>0.24201</v>
      </c>
      <c r="K53" s="95">
        <f>+NOMINAL(J53,12)</f>
        <v>0.21870005212986499</v>
      </c>
      <c r="L53" s="96">
        <f>+K53/12</f>
        <v>1.8225004344155415E-2</v>
      </c>
      <c r="T53" s="2">
        <v>1966</v>
      </c>
    </row>
    <row r="54" spans="2:20">
      <c r="B54" s="7" t="str">
        <f t="shared" si="0"/>
        <v>COASYAEntre $2MM y $4MM</v>
      </c>
      <c r="C54" s="15" t="str">
        <f>+C53</f>
        <v>COASYA</v>
      </c>
      <c r="D54" s="15" t="str">
        <f t="shared" si="1"/>
        <v>COASYAEntre $2MM y $4MM</v>
      </c>
      <c r="E54" s="120">
        <f>+E53</f>
        <v>1</v>
      </c>
      <c r="F54" s="121">
        <f>+F53</f>
        <v>36</v>
      </c>
      <c r="G54" s="7" t="s">
        <v>79</v>
      </c>
      <c r="H54" s="5">
        <f>+I53+1</f>
        <v>2000001</v>
      </c>
      <c r="I54" s="5">
        <v>4000000</v>
      </c>
      <c r="J54" s="16">
        <f>+J53</f>
        <v>0.24201</v>
      </c>
      <c r="K54" s="17">
        <f t="shared" si="30"/>
        <v>0.21870005212986499</v>
      </c>
      <c r="L54" s="18">
        <f t="shared" si="31"/>
        <v>1.8225004344155415E-2</v>
      </c>
      <c r="T54" s="2">
        <v>1967</v>
      </c>
    </row>
    <row r="55" spans="2:20">
      <c r="B55" s="7" t="str">
        <f t="shared" si="0"/>
        <v>COASYAEntre $4MM y $6MM</v>
      </c>
      <c r="C55" s="15" t="str">
        <f t="shared" ref="C55:C57" si="45">+C54</f>
        <v>COASYA</v>
      </c>
      <c r="D55" s="15" t="str">
        <f t="shared" si="1"/>
        <v>COASYAEntre $4MM y $6MM</v>
      </c>
      <c r="E55" s="120">
        <f t="shared" ref="E55:E57" si="46">+E54</f>
        <v>1</v>
      </c>
      <c r="F55" s="121">
        <f t="shared" ref="F55:F57" si="47">+F54</f>
        <v>36</v>
      </c>
      <c r="G55" s="7" t="s">
        <v>81</v>
      </c>
      <c r="H55" s="5">
        <f>+I54+1</f>
        <v>4000001</v>
      </c>
      <c r="I55" s="5">
        <v>6000000</v>
      </c>
      <c r="J55" s="16">
        <f t="shared" ref="J55:J56" si="48">+J54</f>
        <v>0.24201</v>
      </c>
      <c r="K55" s="17">
        <f t="shared" si="30"/>
        <v>0.21870005212986499</v>
      </c>
      <c r="L55" s="18">
        <f t="shared" si="31"/>
        <v>1.8225004344155415E-2</v>
      </c>
      <c r="T55" s="2">
        <v>1968</v>
      </c>
    </row>
    <row r="56" spans="2:20">
      <c r="B56" s="7" t="str">
        <f t="shared" si="0"/>
        <v>COASYAMayor a $6MM</v>
      </c>
      <c r="C56" s="15" t="str">
        <f t="shared" si="45"/>
        <v>COASYA</v>
      </c>
      <c r="D56" s="15" t="str">
        <f t="shared" si="1"/>
        <v>COASYAMayor a $6MM</v>
      </c>
      <c r="E56" s="120">
        <f t="shared" si="46"/>
        <v>1</v>
      </c>
      <c r="F56" s="121">
        <f t="shared" si="47"/>
        <v>36</v>
      </c>
      <c r="G56" s="7" t="s">
        <v>84</v>
      </c>
      <c r="H56" s="5">
        <f>+I55+1</f>
        <v>6000001</v>
      </c>
      <c r="I56" s="5">
        <v>9999999999999</v>
      </c>
      <c r="J56" s="16">
        <f t="shared" si="48"/>
        <v>0.24201</v>
      </c>
      <c r="K56" s="17">
        <f t="shared" si="30"/>
        <v>0.21870005212986499</v>
      </c>
      <c r="L56" s="18">
        <f t="shared" si="31"/>
        <v>1.8225004344155415E-2</v>
      </c>
      <c r="T56" s="2">
        <v>1969</v>
      </c>
    </row>
    <row r="57" spans="2:20" ht="12" thickBot="1">
      <c r="B57" s="7" t="str">
        <f t="shared" si="0"/>
        <v>COASYA</v>
      </c>
      <c r="C57" s="15" t="str">
        <f t="shared" si="45"/>
        <v>COASYA</v>
      </c>
      <c r="D57" s="19" t="str">
        <f t="shared" si="1"/>
        <v>COASYA</v>
      </c>
      <c r="E57" s="122">
        <f t="shared" si="46"/>
        <v>1</v>
      </c>
      <c r="F57" s="123">
        <f t="shared" si="47"/>
        <v>36</v>
      </c>
      <c r="G57" s="11"/>
      <c r="H57" s="6"/>
      <c r="I57" s="6"/>
      <c r="J57" s="20">
        <f>+J56</f>
        <v>0.24201</v>
      </c>
      <c r="K57" s="21">
        <f t="shared" si="30"/>
        <v>0.21870005212986499</v>
      </c>
      <c r="L57" s="22">
        <f t="shared" si="31"/>
        <v>1.8225004344155415E-2</v>
      </c>
      <c r="T57" s="2">
        <v>1970</v>
      </c>
    </row>
    <row r="58" spans="2:20">
      <c r="B58" s="7" t="str">
        <f t="shared" si="0"/>
        <v>CUPO ROTATIVOMenor a $2MM</v>
      </c>
      <c r="C58" s="14" t="str">
        <f>+O13</f>
        <v>CUPO ROTATIVO</v>
      </c>
      <c r="D58" s="14" t="str">
        <f t="shared" si="1"/>
        <v>CUPO ROTATIVOMenor a $2MM</v>
      </c>
      <c r="E58" s="118">
        <v>1</v>
      </c>
      <c r="F58" s="119">
        <v>36</v>
      </c>
      <c r="G58" s="9" t="s">
        <v>14</v>
      </c>
      <c r="H58" s="4">
        <v>0</v>
      </c>
      <c r="I58" s="4">
        <v>2000000</v>
      </c>
      <c r="J58" s="94" t="str">
        <f>+VLOOKUP(C58,CIRCULAR!$A$33:$D$61,4,0)</f>
        <v>22.7721%</v>
      </c>
      <c r="K58" s="95">
        <f>+NOMINAL(J58,12)</f>
        <v>0.20692341191338048</v>
      </c>
      <c r="L58" s="96">
        <f>+K58/12</f>
        <v>1.7243617659448374E-2</v>
      </c>
      <c r="T58" s="2">
        <v>1971</v>
      </c>
    </row>
    <row r="59" spans="2:20">
      <c r="B59" s="7" t="str">
        <f t="shared" si="0"/>
        <v>CUPO ROTATIVOEntre $2MM y $4MM</v>
      </c>
      <c r="C59" s="15" t="str">
        <f>+C58</f>
        <v>CUPO ROTATIVO</v>
      </c>
      <c r="D59" s="15" t="str">
        <f t="shared" si="1"/>
        <v>CUPO ROTATIVOEntre $2MM y $4MM</v>
      </c>
      <c r="E59" s="120">
        <f>+E58</f>
        <v>1</v>
      </c>
      <c r="F59" s="121">
        <f>+F58</f>
        <v>36</v>
      </c>
      <c r="G59" s="7" t="s">
        <v>79</v>
      </c>
      <c r="H59" s="5">
        <f>+I58+1</f>
        <v>2000001</v>
      </c>
      <c r="I59" s="5">
        <v>4000000</v>
      </c>
      <c r="J59" s="16" t="str">
        <f>+J58</f>
        <v>22.7721%</v>
      </c>
      <c r="K59" s="17">
        <f t="shared" si="30"/>
        <v>0.20692341191338048</v>
      </c>
      <c r="L59" s="18">
        <f t="shared" si="31"/>
        <v>1.7243617659448374E-2</v>
      </c>
      <c r="T59" s="2">
        <v>1972</v>
      </c>
    </row>
    <row r="60" spans="2:20">
      <c r="B60" s="7" t="str">
        <f t="shared" si="0"/>
        <v>CUPO ROTATIVOEntre $4MM y $6MM</v>
      </c>
      <c r="C60" s="15" t="str">
        <f t="shared" ref="C60:C62" si="49">+C59</f>
        <v>CUPO ROTATIVO</v>
      </c>
      <c r="D60" s="15" t="str">
        <f t="shared" si="1"/>
        <v>CUPO ROTATIVOEntre $4MM y $6MM</v>
      </c>
      <c r="E60" s="120">
        <f t="shared" ref="E60:E62" si="50">+E59</f>
        <v>1</v>
      </c>
      <c r="F60" s="121">
        <f t="shared" ref="F60:F62" si="51">+F59</f>
        <v>36</v>
      </c>
      <c r="G60" s="7" t="s">
        <v>81</v>
      </c>
      <c r="H60" s="5">
        <f>+I59+1</f>
        <v>4000001</v>
      </c>
      <c r="I60" s="5">
        <v>6000000</v>
      </c>
      <c r="J60" s="16" t="str">
        <f t="shared" ref="J60:J61" si="52">+J59</f>
        <v>22.7721%</v>
      </c>
      <c r="K60" s="17">
        <f t="shared" si="30"/>
        <v>0.20692341191338048</v>
      </c>
      <c r="L60" s="18">
        <f t="shared" si="31"/>
        <v>1.7243617659448374E-2</v>
      </c>
      <c r="T60" s="2">
        <v>1973</v>
      </c>
    </row>
    <row r="61" spans="2:20">
      <c r="B61" s="7" t="str">
        <f t="shared" si="0"/>
        <v>CUPO ROTATIVOMayor a $6MM</v>
      </c>
      <c r="C61" s="15" t="str">
        <f t="shared" si="49"/>
        <v>CUPO ROTATIVO</v>
      </c>
      <c r="D61" s="15" t="str">
        <f t="shared" si="1"/>
        <v>CUPO ROTATIVOMayor a $6MM</v>
      </c>
      <c r="E61" s="120">
        <f t="shared" si="50"/>
        <v>1</v>
      </c>
      <c r="F61" s="121">
        <f t="shared" si="51"/>
        <v>36</v>
      </c>
      <c r="G61" s="7" t="s">
        <v>84</v>
      </c>
      <c r="H61" s="5">
        <f>+I60+1</f>
        <v>6000001</v>
      </c>
      <c r="I61" s="5">
        <v>9999999999999</v>
      </c>
      <c r="J61" s="16" t="str">
        <f t="shared" si="52"/>
        <v>22.7721%</v>
      </c>
      <c r="K61" s="17">
        <f t="shared" si="30"/>
        <v>0.20692341191338048</v>
      </c>
      <c r="L61" s="18">
        <f t="shared" si="31"/>
        <v>1.7243617659448374E-2</v>
      </c>
      <c r="T61" s="2">
        <v>1974</v>
      </c>
    </row>
    <row r="62" spans="2:20" ht="12" thickBot="1">
      <c r="B62" s="7" t="str">
        <f t="shared" si="0"/>
        <v>CUPO ROTATIVO</v>
      </c>
      <c r="C62" s="15" t="str">
        <f t="shared" si="49"/>
        <v>CUPO ROTATIVO</v>
      </c>
      <c r="D62" s="19" t="str">
        <f t="shared" si="1"/>
        <v>CUPO ROTATIVO</v>
      </c>
      <c r="E62" s="122">
        <f t="shared" si="50"/>
        <v>1</v>
      </c>
      <c r="F62" s="123">
        <f t="shared" si="51"/>
        <v>36</v>
      </c>
      <c r="G62" s="11"/>
      <c r="H62" s="6"/>
      <c r="I62" s="6"/>
      <c r="J62" s="20" t="str">
        <f>+J61</f>
        <v>22.7721%</v>
      </c>
      <c r="K62" s="21">
        <f t="shared" si="30"/>
        <v>0.20692341191338048</v>
      </c>
      <c r="L62" s="22">
        <f t="shared" si="31"/>
        <v>1.7243617659448374E-2</v>
      </c>
      <c r="T62" s="2">
        <v>1975</v>
      </c>
    </row>
    <row r="63" spans="2:20">
      <c r="B63" s="7" t="str">
        <f t="shared" si="0"/>
        <v>CREDIHOGARMenor a $2MM</v>
      </c>
      <c r="C63" s="14" t="str">
        <f>+O14</f>
        <v>CREDIHOGAR</v>
      </c>
      <c r="D63" s="14" t="str">
        <f t="shared" si="1"/>
        <v>CREDIHOGARMenor a $2MM</v>
      </c>
      <c r="E63" s="118">
        <v>1</v>
      </c>
      <c r="F63" s="119">
        <v>36</v>
      </c>
      <c r="G63" s="9" t="s">
        <v>14</v>
      </c>
      <c r="H63" s="4">
        <v>0</v>
      </c>
      <c r="I63" s="4">
        <v>2000000</v>
      </c>
      <c r="J63" s="94" t="str">
        <f>+VLOOKUP(C63,CIRCULAR!$A$33:$D$61,4,0)</f>
        <v>22.7721%</v>
      </c>
      <c r="K63" s="95">
        <f>+NOMINAL(J63,12)</f>
        <v>0.20692341191338048</v>
      </c>
      <c r="L63" s="96">
        <f>+K63/12</f>
        <v>1.7243617659448374E-2</v>
      </c>
      <c r="T63" s="2">
        <v>1976</v>
      </c>
    </row>
    <row r="64" spans="2:20">
      <c r="B64" s="7" t="str">
        <f t="shared" si="0"/>
        <v>CREDIHOGAREntre $2MM y $4MM</v>
      </c>
      <c r="C64" s="15" t="str">
        <f>+C63</f>
        <v>CREDIHOGAR</v>
      </c>
      <c r="D64" s="15" t="str">
        <f t="shared" si="1"/>
        <v>CREDIHOGAREntre $2MM y $4MM</v>
      </c>
      <c r="E64" s="120">
        <f>+E63</f>
        <v>1</v>
      </c>
      <c r="F64" s="121">
        <f>+F63</f>
        <v>36</v>
      </c>
      <c r="G64" s="7" t="s">
        <v>79</v>
      </c>
      <c r="H64" s="5">
        <f>+I63+1</f>
        <v>2000001</v>
      </c>
      <c r="I64" s="5">
        <v>4000000</v>
      </c>
      <c r="J64" s="16" t="str">
        <f>+J63</f>
        <v>22.7721%</v>
      </c>
      <c r="K64" s="17">
        <f t="shared" si="30"/>
        <v>0.20692341191338048</v>
      </c>
      <c r="L64" s="18">
        <f t="shared" si="31"/>
        <v>1.7243617659448374E-2</v>
      </c>
      <c r="T64" s="2">
        <v>1977</v>
      </c>
    </row>
    <row r="65" spans="2:20">
      <c r="B65" s="7" t="str">
        <f t="shared" si="0"/>
        <v>CREDIHOGAREntre $4MM y $6MM</v>
      </c>
      <c r="C65" s="15" t="str">
        <f t="shared" ref="C65:C67" si="53">+C64</f>
        <v>CREDIHOGAR</v>
      </c>
      <c r="D65" s="15" t="str">
        <f t="shared" si="1"/>
        <v>CREDIHOGAREntre $4MM y $6MM</v>
      </c>
      <c r="E65" s="120">
        <f t="shared" ref="E65:E67" si="54">+E64</f>
        <v>1</v>
      </c>
      <c r="F65" s="121">
        <f t="shared" ref="F65:F67" si="55">+F64</f>
        <v>36</v>
      </c>
      <c r="G65" s="7" t="s">
        <v>81</v>
      </c>
      <c r="H65" s="5">
        <f>+I64+1</f>
        <v>4000001</v>
      </c>
      <c r="I65" s="5">
        <v>6000000</v>
      </c>
      <c r="J65" s="16" t="str">
        <f t="shared" ref="J65:J66" si="56">+J64</f>
        <v>22.7721%</v>
      </c>
      <c r="K65" s="17">
        <f t="shared" si="30"/>
        <v>0.20692341191338048</v>
      </c>
      <c r="L65" s="18">
        <f t="shared" si="31"/>
        <v>1.7243617659448374E-2</v>
      </c>
      <c r="T65" s="2">
        <v>1978</v>
      </c>
    </row>
    <row r="66" spans="2:20">
      <c r="B66" s="7" t="str">
        <f t="shared" si="0"/>
        <v>CREDIHOGARMayor a $6MM</v>
      </c>
      <c r="C66" s="15" t="str">
        <f t="shared" si="53"/>
        <v>CREDIHOGAR</v>
      </c>
      <c r="D66" s="15" t="str">
        <f t="shared" si="1"/>
        <v>CREDIHOGARMayor a $6MM</v>
      </c>
      <c r="E66" s="120">
        <f t="shared" si="54"/>
        <v>1</v>
      </c>
      <c r="F66" s="121">
        <f t="shared" si="55"/>
        <v>36</v>
      </c>
      <c r="G66" s="7" t="s">
        <v>84</v>
      </c>
      <c r="H66" s="5">
        <f>+I65+1</f>
        <v>6000001</v>
      </c>
      <c r="I66" s="5">
        <v>9999999999999</v>
      </c>
      <c r="J66" s="16" t="str">
        <f t="shared" si="56"/>
        <v>22.7721%</v>
      </c>
      <c r="K66" s="17">
        <f t="shared" si="30"/>
        <v>0.20692341191338048</v>
      </c>
      <c r="L66" s="18">
        <f t="shared" si="31"/>
        <v>1.7243617659448374E-2</v>
      </c>
      <c r="T66" s="2">
        <v>1979</v>
      </c>
    </row>
    <row r="67" spans="2:20" ht="12" thickBot="1">
      <c r="B67" s="7" t="str">
        <f>+CONCATENATE(C67,G67)</f>
        <v>CREDIHOGAR</v>
      </c>
      <c r="C67" s="19" t="str">
        <f t="shared" si="53"/>
        <v>CREDIHOGAR</v>
      </c>
      <c r="D67" s="19" t="str">
        <f>+B67</f>
        <v>CREDIHOGAR</v>
      </c>
      <c r="E67" s="122">
        <f t="shared" si="54"/>
        <v>1</v>
      </c>
      <c r="F67" s="123">
        <f t="shared" si="55"/>
        <v>36</v>
      </c>
      <c r="G67" s="11"/>
      <c r="H67" s="6"/>
      <c r="I67" s="6"/>
      <c r="J67" s="20" t="str">
        <f>+J66</f>
        <v>22.7721%</v>
      </c>
      <c r="K67" s="21">
        <f t="shared" si="30"/>
        <v>0.20692341191338048</v>
      </c>
      <c r="L67" s="22">
        <f t="shared" si="31"/>
        <v>1.7243617659448374E-2</v>
      </c>
      <c r="T67" s="2">
        <v>1980</v>
      </c>
    </row>
    <row r="68" spans="2:20">
      <c r="B68" s="7" t="str">
        <f t="shared" ref="B68:B72" si="57">+CONCATENATE(C68,G68)</f>
        <v>CREDITO DIGITALMenor a $2MM</v>
      </c>
      <c r="C68" s="15" t="s">
        <v>155</v>
      </c>
      <c r="D68" s="14" t="str">
        <f t="shared" si="1"/>
        <v>CREDITO DIGITALMenor a $2MM</v>
      </c>
      <c r="E68" s="120">
        <v>6</v>
      </c>
      <c r="F68" s="121">
        <v>36</v>
      </c>
      <c r="G68" s="9" t="s">
        <v>14</v>
      </c>
      <c r="H68" s="4">
        <v>0</v>
      </c>
      <c r="I68" s="4">
        <v>2000000</v>
      </c>
      <c r="J68" s="94" t="str">
        <f>+VLOOKUP(C68,CIRCULAR!$A$33:$D$61,4,0)</f>
        <v>23.7602%</v>
      </c>
      <c r="K68" s="95">
        <f>+NOMINAL(J68,12)</f>
        <v>0.21508039251953903</v>
      </c>
      <c r="L68" s="96">
        <f>+K68/12</f>
        <v>1.7923366043294919E-2</v>
      </c>
    </row>
    <row r="69" spans="2:20">
      <c r="B69" s="7" t="str">
        <f t="shared" si="57"/>
        <v>CREDITO DIGITALEntre $2MM y $4MM</v>
      </c>
      <c r="C69" s="15" t="s">
        <v>155</v>
      </c>
      <c r="D69" s="15" t="str">
        <f t="shared" si="1"/>
        <v>CREDITO DIGITALEntre $2MM y $4MM</v>
      </c>
      <c r="E69" s="120">
        <v>6</v>
      </c>
      <c r="F69" s="121">
        <v>36</v>
      </c>
      <c r="G69" s="7" t="s">
        <v>79</v>
      </c>
      <c r="H69" s="5">
        <f>+I68+1</f>
        <v>2000001</v>
      </c>
      <c r="I69" s="5">
        <v>4000000</v>
      </c>
      <c r="J69" s="16" t="str">
        <f>+J68</f>
        <v>23.7602%</v>
      </c>
      <c r="K69" s="17">
        <f t="shared" ref="K69:K72" si="58">+NOMINAL(J69,12)</f>
        <v>0.21508039251953903</v>
      </c>
      <c r="L69" s="18">
        <f t="shared" ref="L69:L72" si="59">+K69/12</f>
        <v>1.7923366043294919E-2</v>
      </c>
    </row>
    <row r="70" spans="2:20">
      <c r="B70" s="7" t="str">
        <f t="shared" si="57"/>
        <v>CREDITO DIGITALEntre $4MM y $6MM</v>
      </c>
      <c r="C70" s="15" t="s">
        <v>155</v>
      </c>
      <c r="D70" s="15" t="str">
        <f t="shared" si="1"/>
        <v>CREDITO DIGITALEntre $4MM y $6MM</v>
      </c>
      <c r="E70" s="120">
        <v>6</v>
      </c>
      <c r="F70" s="121">
        <v>36</v>
      </c>
      <c r="G70" s="7" t="s">
        <v>81</v>
      </c>
      <c r="H70" s="5">
        <f>+I69+1</f>
        <v>4000001</v>
      </c>
      <c r="I70" s="5">
        <v>6000000</v>
      </c>
      <c r="J70" s="16" t="str">
        <f t="shared" ref="J70:J71" si="60">+J69</f>
        <v>23.7602%</v>
      </c>
      <c r="K70" s="17">
        <f t="shared" si="58"/>
        <v>0.21508039251953903</v>
      </c>
      <c r="L70" s="18">
        <f t="shared" si="59"/>
        <v>1.7923366043294919E-2</v>
      </c>
    </row>
    <row r="71" spans="2:20">
      <c r="B71" s="7" t="str">
        <f t="shared" si="57"/>
        <v>CREDITO DIGITALMayor a $6MM</v>
      </c>
      <c r="C71" s="15" t="s">
        <v>155</v>
      </c>
      <c r="D71" s="15" t="str">
        <f t="shared" si="1"/>
        <v>CREDITO DIGITALMayor a $6MM</v>
      </c>
      <c r="E71" s="120">
        <v>6</v>
      </c>
      <c r="F71" s="121">
        <v>36</v>
      </c>
      <c r="G71" s="7" t="s">
        <v>84</v>
      </c>
      <c r="H71" s="5">
        <f>+I70+1</f>
        <v>6000001</v>
      </c>
      <c r="I71" s="5">
        <v>9999999999999</v>
      </c>
      <c r="J71" s="16" t="str">
        <f t="shared" si="60"/>
        <v>23.7602%</v>
      </c>
      <c r="K71" s="17">
        <f t="shared" si="58"/>
        <v>0.21508039251953903</v>
      </c>
      <c r="L71" s="18">
        <f t="shared" si="59"/>
        <v>1.7923366043294919E-2</v>
      </c>
    </row>
    <row r="72" spans="2:20" ht="12" thickBot="1">
      <c r="B72" s="7" t="str">
        <f t="shared" si="57"/>
        <v>CREDITO DIGITAL</v>
      </c>
      <c r="C72" s="15" t="s">
        <v>155</v>
      </c>
      <c r="D72" s="19" t="str">
        <f t="shared" si="1"/>
        <v>CREDITO DIGITAL</v>
      </c>
      <c r="E72" s="120">
        <v>6</v>
      </c>
      <c r="F72" s="121">
        <v>36</v>
      </c>
      <c r="G72" s="11"/>
      <c r="H72" s="6"/>
      <c r="I72" s="6"/>
      <c r="J72" s="20" t="str">
        <f>+J71</f>
        <v>23.7602%</v>
      </c>
      <c r="K72" s="21">
        <f t="shared" si="58"/>
        <v>0.21508039251953903</v>
      </c>
      <c r="L72" s="22">
        <f t="shared" si="59"/>
        <v>1.7923366043294919E-2</v>
      </c>
    </row>
    <row r="73" spans="2:20">
      <c r="B73" s="7" t="str">
        <f t="shared" si="0"/>
        <v>IMPUESTOSMenor a $2MM</v>
      </c>
      <c r="C73" s="14" t="str">
        <f>+O15</f>
        <v>IMPUESTOS</v>
      </c>
      <c r="D73" s="14" t="str">
        <f t="shared" si="1"/>
        <v>IMPUESTOSMenor a $2MM</v>
      </c>
      <c r="E73" s="118">
        <v>1</v>
      </c>
      <c r="F73" s="119">
        <v>12</v>
      </c>
      <c r="G73" s="9" t="s">
        <v>14</v>
      </c>
      <c r="H73" s="4">
        <v>0</v>
      </c>
      <c r="I73" s="4">
        <v>2000000</v>
      </c>
      <c r="J73" s="94">
        <f>+VLOOKUP(C73,CIRCULAR!$A$33:$D$61,4,0)</f>
        <v>0.19856599999999999</v>
      </c>
      <c r="K73" s="95">
        <f>+NOMINAL(J73,12)</f>
        <v>0.18249968614005052</v>
      </c>
      <c r="L73" s="96">
        <f>+K73/12</f>
        <v>1.5208307178337543E-2</v>
      </c>
      <c r="T73" s="2">
        <v>1981</v>
      </c>
    </row>
    <row r="74" spans="2:20">
      <c r="B74" s="7" t="str">
        <f t="shared" si="0"/>
        <v>IMPUESTOSEntre $2MM y $4MM</v>
      </c>
      <c r="C74" s="15" t="str">
        <f>+C73</f>
        <v>IMPUESTOS</v>
      </c>
      <c r="D74" s="15" t="str">
        <f t="shared" si="1"/>
        <v>IMPUESTOSEntre $2MM y $4MM</v>
      </c>
      <c r="E74" s="120">
        <f>+E73</f>
        <v>1</v>
      </c>
      <c r="F74" s="121">
        <f>+F73</f>
        <v>12</v>
      </c>
      <c r="G74" s="7" t="s">
        <v>79</v>
      </c>
      <c r="H74" s="5">
        <f>+I73+1</f>
        <v>2000001</v>
      </c>
      <c r="I74" s="5">
        <v>4000000</v>
      </c>
      <c r="J74" s="16">
        <f>+J73</f>
        <v>0.19856599999999999</v>
      </c>
      <c r="K74" s="17">
        <f t="shared" si="30"/>
        <v>0.18249968614005052</v>
      </c>
      <c r="L74" s="18">
        <f t="shared" si="31"/>
        <v>1.5208307178337543E-2</v>
      </c>
      <c r="T74" s="2">
        <v>1982</v>
      </c>
    </row>
    <row r="75" spans="2:20">
      <c r="B75" s="7" t="str">
        <f t="shared" si="0"/>
        <v>IMPUESTOSEntre $4MM y $6MM</v>
      </c>
      <c r="C75" s="15" t="str">
        <f>+C74</f>
        <v>IMPUESTOS</v>
      </c>
      <c r="D75" s="15" t="str">
        <f t="shared" si="1"/>
        <v>IMPUESTOSEntre $4MM y $6MM</v>
      </c>
      <c r="E75" s="120">
        <f t="shared" ref="E75:E77" si="61">+E74</f>
        <v>1</v>
      </c>
      <c r="F75" s="121">
        <f t="shared" ref="F75:F77" si="62">+F74</f>
        <v>12</v>
      </c>
      <c r="G75" s="7" t="s">
        <v>81</v>
      </c>
      <c r="H75" s="5">
        <f>+I74+1</f>
        <v>4000001</v>
      </c>
      <c r="I75" s="5">
        <v>6000000</v>
      </c>
      <c r="J75" s="16">
        <f t="shared" ref="J75:J76" si="63">+J74</f>
        <v>0.19856599999999999</v>
      </c>
      <c r="K75" s="17">
        <f t="shared" si="30"/>
        <v>0.18249968614005052</v>
      </c>
      <c r="L75" s="18">
        <f t="shared" si="31"/>
        <v>1.5208307178337543E-2</v>
      </c>
      <c r="T75" s="2">
        <v>1983</v>
      </c>
    </row>
    <row r="76" spans="2:20">
      <c r="B76" s="7" t="str">
        <f t="shared" si="0"/>
        <v>IMPUESTOSMayor a $6MM</v>
      </c>
      <c r="C76" s="15" t="str">
        <f>+C75</f>
        <v>IMPUESTOS</v>
      </c>
      <c r="D76" s="15" t="str">
        <f t="shared" si="1"/>
        <v>IMPUESTOSMayor a $6MM</v>
      </c>
      <c r="E76" s="120">
        <f t="shared" si="61"/>
        <v>1</v>
      </c>
      <c r="F76" s="121">
        <f t="shared" si="62"/>
        <v>12</v>
      </c>
      <c r="G76" s="7" t="s">
        <v>84</v>
      </c>
      <c r="H76" s="5">
        <f>+I75+1</f>
        <v>6000001</v>
      </c>
      <c r="I76" s="5">
        <v>9999999999999</v>
      </c>
      <c r="J76" s="16">
        <f t="shared" si="63"/>
        <v>0.19856599999999999</v>
      </c>
      <c r="K76" s="17">
        <f t="shared" si="30"/>
        <v>0.18249968614005052</v>
      </c>
      <c r="L76" s="18">
        <f t="shared" si="31"/>
        <v>1.5208307178337543E-2</v>
      </c>
      <c r="T76" s="2">
        <v>1984</v>
      </c>
    </row>
    <row r="77" spans="2:20" ht="12" thickBot="1">
      <c r="B77" s="7" t="str">
        <f t="shared" si="0"/>
        <v>IMPUESTOS</v>
      </c>
      <c r="C77" s="19" t="str">
        <f>+C76</f>
        <v>IMPUESTOS</v>
      </c>
      <c r="D77" s="19" t="str">
        <f t="shared" si="1"/>
        <v>IMPUESTOS</v>
      </c>
      <c r="E77" s="122">
        <f t="shared" si="61"/>
        <v>1</v>
      </c>
      <c r="F77" s="123">
        <f t="shared" si="62"/>
        <v>12</v>
      </c>
      <c r="G77" s="11"/>
      <c r="H77" s="6"/>
      <c r="I77" s="6"/>
      <c r="J77" s="20">
        <f>+J76</f>
        <v>0.19856599999999999</v>
      </c>
      <c r="K77" s="21">
        <f t="shared" si="30"/>
        <v>0.18249968614005052</v>
      </c>
      <c r="L77" s="22">
        <f t="shared" si="31"/>
        <v>1.5208307178337543E-2</v>
      </c>
      <c r="T77" s="2">
        <v>1985</v>
      </c>
    </row>
    <row r="78" spans="2:20">
      <c r="B78" s="7" t="str">
        <f t="shared" ref="B78:B117" si="64">+CONCATENATE(C78,G78)</f>
        <v>EDUCATIVOMenor a $2MM</v>
      </c>
      <c r="C78" s="14" t="str">
        <f>+O16</f>
        <v>EDUCATIVO</v>
      </c>
      <c r="D78" s="14" t="str">
        <f t="shared" ref="D78:D117" si="65">+B78</f>
        <v>EDUCATIVOMenor a $2MM</v>
      </c>
      <c r="E78" s="118">
        <v>1</v>
      </c>
      <c r="F78" s="119">
        <v>36</v>
      </c>
      <c r="G78" s="9" t="s">
        <v>14</v>
      </c>
      <c r="H78" s="4">
        <v>0</v>
      </c>
      <c r="I78" s="4">
        <v>2000000</v>
      </c>
      <c r="J78" s="94">
        <f>+VLOOKUP(C78,CIRCULAR!$A$33:$D$61,4,0)</f>
        <v>0.126557</v>
      </c>
      <c r="K78" s="95">
        <f>+NOMINAL(J78,12)</f>
        <v>0.11975973204042401</v>
      </c>
      <c r="L78" s="96">
        <f>+K78/12</f>
        <v>9.9799776700353338E-3</v>
      </c>
      <c r="T78" s="2">
        <v>1986</v>
      </c>
    </row>
    <row r="79" spans="2:20">
      <c r="B79" s="7" t="str">
        <f t="shared" si="64"/>
        <v>EDUCATIVOEntre $2MM y $4MM</v>
      </c>
      <c r="C79" s="15" t="str">
        <f>+C78</f>
        <v>EDUCATIVO</v>
      </c>
      <c r="D79" s="15" t="str">
        <f t="shared" si="65"/>
        <v>EDUCATIVOEntre $2MM y $4MM</v>
      </c>
      <c r="E79" s="120">
        <f>+E78</f>
        <v>1</v>
      </c>
      <c r="F79" s="121">
        <f>+F78</f>
        <v>36</v>
      </c>
      <c r="G79" s="7" t="s">
        <v>79</v>
      </c>
      <c r="H79" s="5">
        <f>+I78+1</f>
        <v>2000001</v>
      </c>
      <c r="I79" s="5">
        <v>4000000</v>
      </c>
      <c r="J79" s="16">
        <f>+J78</f>
        <v>0.126557</v>
      </c>
      <c r="K79" s="17">
        <f t="shared" si="30"/>
        <v>0.11975973204042401</v>
      </c>
      <c r="L79" s="18">
        <f t="shared" si="31"/>
        <v>9.9799776700353338E-3</v>
      </c>
      <c r="T79" s="2">
        <v>1987</v>
      </c>
    </row>
    <row r="80" spans="2:20">
      <c r="B80" s="7" t="str">
        <f t="shared" si="64"/>
        <v>EDUCATIVOEntre $4MM y $6MM</v>
      </c>
      <c r="C80" s="15" t="str">
        <f t="shared" ref="C80:C82" si="66">+C79</f>
        <v>EDUCATIVO</v>
      </c>
      <c r="D80" s="15" t="str">
        <f t="shared" si="65"/>
        <v>EDUCATIVOEntre $4MM y $6MM</v>
      </c>
      <c r="E80" s="120">
        <f t="shared" ref="E80:E82" si="67">+E79</f>
        <v>1</v>
      </c>
      <c r="F80" s="121">
        <f t="shared" ref="F80:F82" si="68">+F79</f>
        <v>36</v>
      </c>
      <c r="G80" s="7" t="s">
        <v>81</v>
      </c>
      <c r="H80" s="5">
        <f>+I79+1</f>
        <v>4000001</v>
      </c>
      <c r="I80" s="5">
        <v>6000000</v>
      </c>
      <c r="J80" s="16">
        <f t="shared" ref="J80:J82" si="69">+J79</f>
        <v>0.126557</v>
      </c>
      <c r="K80" s="17">
        <f t="shared" si="30"/>
        <v>0.11975973204042401</v>
      </c>
      <c r="L80" s="18">
        <f t="shared" si="31"/>
        <v>9.9799776700353338E-3</v>
      </c>
      <c r="T80" s="2">
        <v>1988</v>
      </c>
    </row>
    <row r="81" spans="2:20">
      <c r="B81" s="7" t="str">
        <f t="shared" si="64"/>
        <v>EDUCATIVOMayor a $6MM</v>
      </c>
      <c r="C81" s="15" t="str">
        <f t="shared" si="66"/>
        <v>EDUCATIVO</v>
      </c>
      <c r="D81" s="15" t="str">
        <f t="shared" si="65"/>
        <v>EDUCATIVOMayor a $6MM</v>
      </c>
      <c r="E81" s="120">
        <f t="shared" si="67"/>
        <v>1</v>
      </c>
      <c r="F81" s="121">
        <f t="shared" si="68"/>
        <v>36</v>
      </c>
      <c r="G81" s="7" t="s">
        <v>84</v>
      </c>
      <c r="H81" s="5">
        <f>+I80+1</f>
        <v>6000001</v>
      </c>
      <c r="I81" s="5">
        <v>9999999999999</v>
      </c>
      <c r="J81" s="16">
        <f t="shared" si="69"/>
        <v>0.126557</v>
      </c>
      <c r="K81" s="17">
        <f t="shared" si="30"/>
        <v>0.11975973204042401</v>
      </c>
      <c r="L81" s="18">
        <f t="shared" si="31"/>
        <v>9.9799776700353338E-3</v>
      </c>
      <c r="T81" s="2">
        <v>1989</v>
      </c>
    </row>
    <row r="82" spans="2:20" ht="12" thickBot="1">
      <c r="B82" s="7" t="str">
        <f t="shared" si="64"/>
        <v>EDUCATIVO</v>
      </c>
      <c r="C82" s="15" t="str">
        <f t="shared" si="66"/>
        <v>EDUCATIVO</v>
      </c>
      <c r="D82" s="19" t="str">
        <f t="shared" si="65"/>
        <v>EDUCATIVO</v>
      </c>
      <c r="E82" s="122">
        <f t="shared" si="67"/>
        <v>1</v>
      </c>
      <c r="F82" s="123">
        <f t="shared" si="68"/>
        <v>36</v>
      </c>
      <c r="G82" s="11"/>
      <c r="H82" s="6"/>
      <c r="I82" s="6"/>
      <c r="J82" s="16">
        <f t="shared" si="69"/>
        <v>0.126557</v>
      </c>
      <c r="K82" s="21">
        <f t="shared" si="30"/>
        <v>0.11975973204042401</v>
      </c>
      <c r="L82" s="22">
        <f t="shared" si="31"/>
        <v>9.9799776700353338E-3</v>
      </c>
      <c r="T82" s="2">
        <v>1990</v>
      </c>
    </row>
    <row r="83" spans="2:20">
      <c r="B83" s="7" t="str">
        <f t="shared" si="64"/>
        <v>CONSTRUCION Y REMODELACIONMenor a $2MM</v>
      </c>
      <c r="C83" s="14" t="str">
        <f>+O17</f>
        <v>CONSTRUCION Y REMODELACION</v>
      </c>
      <c r="D83" s="14" t="str">
        <f t="shared" si="65"/>
        <v>CONSTRUCION Y REMODELACIONMenor a $2MM</v>
      </c>
      <c r="E83" s="118">
        <v>6</v>
      </c>
      <c r="F83" s="119">
        <v>60</v>
      </c>
      <c r="G83" s="9" t="s">
        <v>14</v>
      </c>
      <c r="H83" s="4">
        <v>0</v>
      </c>
      <c r="I83" s="4">
        <v>2000000</v>
      </c>
      <c r="J83" s="94">
        <f>+VLOOKUP(C83,CIRCULAR!$A$33:$D$61,4,0)</f>
        <v>0.219391</v>
      </c>
      <c r="K83" s="95">
        <f>+NOMINAL(J83,12)</f>
        <v>0.19999992921030518</v>
      </c>
      <c r="L83" s="96">
        <f>+K83/12</f>
        <v>1.6666660767525432E-2</v>
      </c>
      <c r="T83" s="2">
        <v>1991</v>
      </c>
    </row>
    <row r="84" spans="2:20">
      <c r="B84" s="7" t="str">
        <f t="shared" si="64"/>
        <v>CONSTRUCION Y REMODELACIONEntre $2MM y $4MM</v>
      </c>
      <c r="C84" s="15" t="str">
        <f>+C83</f>
        <v>CONSTRUCION Y REMODELACION</v>
      </c>
      <c r="D84" s="15" t="str">
        <f t="shared" si="65"/>
        <v>CONSTRUCION Y REMODELACIONEntre $2MM y $4MM</v>
      </c>
      <c r="E84" s="120">
        <f>+E83</f>
        <v>6</v>
      </c>
      <c r="F84" s="121">
        <f>+F83</f>
        <v>60</v>
      </c>
      <c r="G84" s="7" t="s">
        <v>79</v>
      </c>
      <c r="H84" s="5">
        <f>+I83+1</f>
        <v>2000001</v>
      </c>
      <c r="I84" s="5">
        <v>4000000</v>
      </c>
      <c r="J84" s="16">
        <f>+J83</f>
        <v>0.219391</v>
      </c>
      <c r="K84" s="17">
        <f t="shared" si="30"/>
        <v>0.19999992921030518</v>
      </c>
      <c r="L84" s="18">
        <f t="shared" si="31"/>
        <v>1.6666660767525432E-2</v>
      </c>
      <c r="T84" s="2">
        <v>1992</v>
      </c>
    </row>
    <row r="85" spans="2:20">
      <c r="B85" s="7" t="str">
        <f t="shared" si="64"/>
        <v>CONSTRUCION Y REMODELACIONEntre $4MM y $6MM</v>
      </c>
      <c r="C85" s="15" t="str">
        <f t="shared" ref="C85:C87" si="70">+C84</f>
        <v>CONSTRUCION Y REMODELACION</v>
      </c>
      <c r="D85" s="15" t="str">
        <f t="shared" si="65"/>
        <v>CONSTRUCION Y REMODELACIONEntre $4MM y $6MM</v>
      </c>
      <c r="E85" s="120">
        <f t="shared" ref="E85:E87" si="71">+E84</f>
        <v>6</v>
      </c>
      <c r="F85" s="121">
        <f t="shared" ref="F85:F87" si="72">+F84</f>
        <v>60</v>
      </c>
      <c r="G85" s="7" t="s">
        <v>81</v>
      </c>
      <c r="H85" s="5">
        <f>+I84+1</f>
        <v>4000001</v>
      </c>
      <c r="I85" s="5">
        <v>6000000</v>
      </c>
      <c r="J85" s="16">
        <f t="shared" ref="J85:J86" si="73">+J84</f>
        <v>0.219391</v>
      </c>
      <c r="K85" s="17">
        <f t="shared" si="30"/>
        <v>0.19999992921030518</v>
      </c>
      <c r="L85" s="18">
        <f t="shared" si="31"/>
        <v>1.6666660767525432E-2</v>
      </c>
      <c r="T85" s="2">
        <v>1993</v>
      </c>
    </row>
    <row r="86" spans="2:20">
      <c r="B86" s="7" t="str">
        <f t="shared" si="64"/>
        <v>CONSTRUCION Y REMODELACIONMayor a $6MM</v>
      </c>
      <c r="C86" s="15" t="str">
        <f t="shared" si="70"/>
        <v>CONSTRUCION Y REMODELACION</v>
      </c>
      <c r="D86" s="15" t="str">
        <f t="shared" si="65"/>
        <v>CONSTRUCION Y REMODELACIONMayor a $6MM</v>
      </c>
      <c r="E86" s="120">
        <f t="shared" si="71"/>
        <v>6</v>
      </c>
      <c r="F86" s="121">
        <f t="shared" si="72"/>
        <v>60</v>
      </c>
      <c r="G86" s="7" t="s">
        <v>84</v>
      </c>
      <c r="H86" s="5">
        <f>+I85+1</f>
        <v>6000001</v>
      </c>
      <c r="I86" s="5">
        <v>9999999999999</v>
      </c>
      <c r="J86" s="16">
        <f t="shared" si="73"/>
        <v>0.219391</v>
      </c>
      <c r="K86" s="17">
        <f t="shared" si="30"/>
        <v>0.19999992921030518</v>
      </c>
      <c r="L86" s="18">
        <f t="shared" si="31"/>
        <v>1.6666660767525432E-2</v>
      </c>
      <c r="T86" s="2">
        <v>1994</v>
      </c>
    </row>
    <row r="87" spans="2:20" ht="12" thickBot="1">
      <c r="B87" s="7" t="str">
        <f t="shared" si="64"/>
        <v>CONSTRUCION Y REMODELACION</v>
      </c>
      <c r="C87" s="15" t="str">
        <f t="shared" si="70"/>
        <v>CONSTRUCION Y REMODELACION</v>
      </c>
      <c r="D87" s="19" t="str">
        <f t="shared" si="65"/>
        <v>CONSTRUCION Y REMODELACION</v>
      </c>
      <c r="E87" s="122">
        <f t="shared" si="71"/>
        <v>6</v>
      </c>
      <c r="F87" s="123">
        <f t="shared" si="72"/>
        <v>60</v>
      </c>
      <c r="G87" s="11"/>
      <c r="H87" s="6"/>
      <c r="I87" s="6"/>
      <c r="J87" s="20">
        <f>+J86</f>
        <v>0.219391</v>
      </c>
      <c r="K87" s="21">
        <f t="shared" si="30"/>
        <v>0.19999992921030518</v>
      </c>
      <c r="L87" s="22">
        <f t="shared" si="31"/>
        <v>1.6666660767525432E-2</v>
      </c>
      <c r="T87" s="2">
        <v>1995</v>
      </c>
    </row>
    <row r="88" spans="2:20">
      <c r="B88" s="7" t="str">
        <f t="shared" si="64"/>
        <v>LOCALES- OFICINAMenor a $2MM</v>
      </c>
      <c r="C88" s="14" t="str">
        <f>+O18</f>
        <v>LOCALES- OFICINA</v>
      </c>
      <c r="D88" s="14" t="str">
        <f t="shared" si="65"/>
        <v>LOCALES- OFICINAMenor a $2MM</v>
      </c>
      <c r="E88" s="118">
        <v>6</v>
      </c>
      <c r="F88" s="119">
        <v>60</v>
      </c>
      <c r="G88" s="9" t="s">
        <v>14</v>
      </c>
      <c r="H88" s="4">
        <v>0</v>
      </c>
      <c r="I88" s="4">
        <v>2000000</v>
      </c>
      <c r="J88" s="94">
        <f>+VLOOKUP(C88,CIRCULAR!$A$33:$D$61,4,0)</f>
        <v>0.219391</v>
      </c>
      <c r="K88" s="95">
        <f>+NOMINAL(J88,12)</f>
        <v>0.19999992921030518</v>
      </c>
      <c r="L88" s="96">
        <f>+K88/12</f>
        <v>1.6666660767525432E-2</v>
      </c>
      <c r="T88" s="2">
        <v>1996</v>
      </c>
    </row>
    <row r="89" spans="2:20">
      <c r="B89" s="7" t="str">
        <f t="shared" si="64"/>
        <v>LOCALES- OFICINAEntre $2MM y $4MM</v>
      </c>
      <c r="C89" s="15" t="str">
        <f>+C88</f>
        <v>LOCALES- OFICINA</v>
      </c>
      <c r="D89" s="15" t="str">
        <f t="shared" si="65"/>
        <v>LOCALES- OFICINAEntre $2MM y $4MM</v>
      </c>
      <c r="E89" s="120">
        <f>+E88</f>
        <v>6</v>
      </c>
      <c r="F89" s="121">
        <f>+F88</f>
        <v>60</v>
      </c>
      <c r="G89" s="7" t="s">
        <v>79</v>
      </c>
      <c r="H89" s="5">
        <f>+I88+1</f>
        <v>2000001</v>
      </c>
      <c r="I89" s="5">
        <v>4000000</v>
      </c>
      <c r="J89" s="16">
        <f>+J88</f>
        <v>0.219391</v>
      </c>
      <c r="K89" s="17">
        <f t="shared" si="30"/>
        <v>0.19999992921030518</v>
      </c>
      <c r="L89" s="18">
        <f t="shared" si="31"/>
        <v>1.6666660767525432E-2</v>
      </c>
      <c r="T89" s="2">
        <v>1997</v>
      </c>
    </row>
    <row r="90" spans="2:20">
      <c r="B90" s="7" t="str">
        <f t="shared" si="64"/>
        <v>LOCALES- OFICINAEntre $4MM y $6MM</v>
      </c>
      <c r="C90" s="15" t="str">
        <f t="shared" ref="C90:C92" si="74">+C89</f>
        <v>LOCALES- OFICINA</v>
      </c>
      <c r="D90" s="15" t="str">
        <f t="shared" si="65"/>
        <v>LOCALES- OFICINAEntre $4MM y $6MM</v>
      </c>
      <c r="E90" s="120">
        <f t="shared" ref="E90:E92" si="75">+E89</f>
        <v>6</v>
      </c>
      <c r="F90" s="121">
        <f t="shared" ref="F90:F92" si="76">+F89</f>
        <v>60</v>
      </c>
      <c r="G90" s="7" t="s">
        <v>81</v>
      </c>
      <c r="H90" s="5">
        <f>+I89+1</f>
        <v>4000001</v>
      </c>
      <c r="I90" s="5">
        <v>6000000</v>
      </c>
      <c r="J90" s="16">
        <f t="shared" ref="J90:J91" si="77">+J89</f>
        <v>0.219391</v>
      </c>
      <c r="K90" s="17">
        <f t="shared" si="30"/>
        <v>0.19999992921030518</v>
      </c>
      <c r="L90" s="18">
        <f t="shared" si="31"/>
        <v>1.6666660767525432E-2</v>
      </c>
      <c r="T90" s="2">
        <v>1998</v>
      </c>
    </row>
    <row r="91" spans="2:20">
      <c r="B91" s="7" t="str">
        <f t="shared" si="64"/>
        <v>LOCALES- OFICINAMayor a $6MM</v>
      </c>
      <c r="C91" s="15" t="str">
        <f t="shared" si="74"/>
        <v>LOCALES- OFICINA</v>
      </c>
      <c r="D91" s="15" t="str">
        <f t="shared" si="65"/>
        <v>LOCALES- OFICINAMayor a $6MM</v>
      </c>
      <c r="E91" s="120">
        <f t="shared" si="75"/>
        <v>6</v>
      </c>
      <c r="F91" s="121">
        <f t="shared" si="76"/>
        <v>60</v>
      </c>
      <c r="G91" s="7" t="s">
        <v>84</v>
      </c>
      <c r="H91" s="5">
        <f>+I90+1</f>
        <v>6000001</v>
      </c>
      <c r="I91" s="5">
        <v>9999999999999</v>
      </c>
      <c r="J91" s="16">
        <f t="shared" si="77"/>
        <v>0.219391</v>
      </c>
      <c r="K91" s="17">
        <f t="shared" si="30"/>
        <v>0.19999992921030518</v>
      </c>
      <c r="L91" s="18">
        <f t="shared" si="31"/>
        <v>1.6666660767525432E-2</v>
      </c>
      <c r="T91" s="2">
        <v>1999</v>
      </c>
    </row>
    <row r="92" spans="2:20" ht="12" thickBot="1">
      <c r="B92" s="7" t="str">
        <f t="shared" si="64"/>
        <v>LOCALES- OFICINA</v>
      </c>
      <c r="C92" s="15" t="str">
        <f t="shared" si="74"/>
        <v>LOCALES- OFICINA</v>
      </c>
      <c r="D92" s="19" t="str">
        <f t="shared" si="65"/>
        <v>LOCALES- OFICINA</v>
      </c>
      <c r="E92" s="122">
        <f t="shared" si="75"/>
        <v>6</v>
      </c>
      <c r="F92" s="123">
        <f t="shared" si="76"/>
        <v>60</v>
      </c>
      <c r="G92" s="11"/>
      <c r="H92" s="6"/>
      <c r="I92" s="6"/>
      <c r="J92" s="20">
        <f>+J91</f>
        <v>0.219391</v>
      </c>
      <c r="K92" s="21">
        <f t="shared" si="30"/>
        <v>0.19999992921030518</v>
      </c>
      <c r="L92" s="22">
        <f t="shared" si="31"/>
        <v>1.6666660767525432E-2</v>
      </c>
      <c r="T92" s="2">
        <v>2000</v>
      </c>
    </row>
    <row r="93" spans="2:20">
      <c r="B93" s="7" t="str">
        <f t="shared" si="64"/>
        <v>EQUIPO CAPITAL DE TRABAJOMenor a $2MM</v>
      </c>
      <c r="C93" s="14" t="str">
        <f>+O19</f>
        <v>EQUIPO CAPITAL DE TRABAJO</v>
      </c>
      <c r="D93" s="14" t="str">
        <f t="shared" si="65"/>
        <v>EQUIPO CAPITAL DE TRABAJOMenor a $2MM</v>
      </c>
      <c r="E93" s="118">
        <v>6</v>
      </c>
      <c r="F93" s="119">
        <v>36</v>
      </c>
      <c r="G93" s="9" t="s">
        <v>14</v>
      </c>
      <c r="H93" s="4">
        <v>0</v>
      </c>
      <c r="I93" s="4">
        <v>2000000</v>
      </c>
      <c r="J93" s="94">
        <f>+VLOOKUP(C93,CIRCULAR!$A$33:$D$61,4,0)</f>
        <v>0.219391</v>
      </c>
      <c r="K93" s="95">
        <f>+NOMINAL(J93,12)</f>
        <v>0.19999992921030518</v>
      </c>
      <c r="L93" s="96">
        <f>+K93/12</f>
        <v>1.6666660767525432E-2</v>
      </c>
      <c r="T93" s="2">
        <v>2001</v>
      </c>
    </row>
    <row r="94" spans="2:20">
      <c r="B94" s="7" t="str">
        <f t="shared" si="64"/>
        <v>EQUIPO CAPITAL DE TRABAJOEntre $2MM y $4MM</v>
      </c>
      <c r="C94" s="15" t="str">
        <f>+C93</f>
        <v>EQUIPO CAPITAL DE TRABAJO</v>
      </c>
      <c r="D94" s="15" t="str">
        <f t="shared" si="65"/>
        <v>EQUIPO CAPITAL DE TRABAJOEntre $2MM y $4MM</v>
      </c>
      <c r="E94" s="120">
        <f>+E93</f>
        <v>6</v>
      </c>
      <c r="F94" s="121">
        <f>+F93</f>
        <v>36</v>
      </c>
      <c r="G94" s="7" t="s">
        <v>79</v>
      </c>
      <c r="H94" s="5">
        <f>+I93+1</f>
        <v>2000001</v>
      </c>
      <c r="I94" s="5">
        <v>4000000</v>
      </c>
      <c r="J94" s="16">
        <f>+J93</f>
        <v>0.219391</v>
      </c>
      <c r="K94" s="17">
        <f t="shared" si="30"/>
        <v>0.19999992921030518</v>
      </c>
      <c r="L94" s="18">
        <f t="shared" si="31"/>
        <v>1.6666660767525432E-2</v>
      </c>
      <c r="T94" s="2">
        <v>2002</v>
      </c>
    </row>
    <row r="95" spans="2:20">
      <c r="B95" s="7" t="str">
        <f t="shared" si="64"/>
        <v>EQUIPO CAPITAL DE TRABAJOEntre $4MM y $6MM</v>
      </c>
      <c r="C95" s="15" t="str">
        <f t="shared" ref="C95:C97" si="78">+C94</f>
        <v>EQUIPO CAPITAL DE TRABAJO</v>
      </c>
      <c r="D95" s="15" t="str">
        <f t="shared" si="65"/>
        <v>EQUIPO CAPITAL DE TRABAJOEntre $4MM y $6MM</v>
      </c>
      <c r="E95" s="120">
        <f t="shared" ref="E95:E97" si="79">+E94</f>
        <v>6</v>
      </c>
      <c r="F95" s="121">
        <f t="shared" ref="F95:F97" si="80">+F94</f>
        <v>36</v>
      </c>
      <c r="G95" s="7" t="s">
        <v>81</v>
      </c>
      <c r="H95" s="5">
        <f>+I94+1</f>
        <v>4000001</v>
      </c>
      <c r="I95" s="5">
        <v>6000000</v>
      </c>
      <c r="J95" s="16">
        <f t="shared" ref="J95:J96" si="81">+J94</f>
        <v>0.219391</v>
      </c>
      <c r="K95" s="17">
        <f t="shared" si="30"/>
        <v>0.19999992921030518</v>
      </c>
      <c r="L95" s="18">
        <f t="shared" si="31"/>
        <v>1.6666660767525432E-2</v>
      </c>
      <c r="T95" s="2">
        <v>2003</v>
      </c>
    </row>
    <row r="96" spans="2:20">
      <c r="B96" s="7" t="str">
        <f t="shared" si="64"/>
        <v>EQUIPO CAPITAL DE TRABAJOMayor a $6MM</v>
      </c>
      <c r="C96" s="15" t="str">
        <f t="shared" si="78"/>
        <v>EQUIPO CAPITAL DE TRABAJO</v>
      </c>
      <c r="D96" s="15" t="str">
        <f t="shared" si="65"/>
        <v>EQUIPO CAPITAL DE TRABAJOMayor a $6MM</v>
      </c>
      <c r="E96" s="120">
        <f t="shared" si="79"/>
        <v>6</v>
      </c>
      <c r="F96" s="121">
        <f t="shared" si="80"/>
        <v>36</v>
      </c>
      <c r="G96" s="7" t="s">
        <v>84</v>
      </c>
      <c r="H96" s="5">
        <f>+I95+1</f>
        <v>6000001</v>
      </c>
      <c r="I96" s="5">
        <v>9999999999999</v>
      </c>
      <c r="J96" s="16">
        <f t="shared" si="81"/>
        <v>0.219391</v>
      </c>
      <c r="K96" s="17">
        <f t="shared" si="30"/>
        <v>0.19999992921030518</v>
      </c>
      <c r="L96" s="18">
        <f t="shared" si="31"/>
        <v>1.6666660767525432E-2</v>
      </c>
      <c r="T96" s="2">
        <v>2004</v>
      </c>
    </row>
    <row r="97" spans="2:20" ht="12" thickBot="1">
      <c r="B97" s="7" t="str">
        <f t="shared" si="64"/>
        <v>EQUIPO CAPITAL DE TRABAJO</v>
      </c>
      <c r="C97" s="15" t="str">
        <f t="shared" si="78"/>
        <v>EQUIPO CAPITAL DE TRABAJO</v>
      </c>
      <c r="D97" s="19" t="str">
        <f t="shared" si="65"/>
        <v>EQUIPO CAPITAL DE TRABAJO</v>
      </c>
      <c r="E97" s="122">
        <f t="shared" si="79"/>
        <v>6</v>
      </c>
      <c r="F97" s="123">
        <f t="shared" si="80"/>
        <v>36</v>
      </c>
      <c r="G97" s="11"/>
      <c r="H97" s="6"/>
      <c r="I97" s="6"/>
      <c r="J97" s="20">
        <f>+J96</f>
        <v>0.219391</v>
      </c>
      <c r="K97" s="21">
        <f t="shared" si="30"/>
        <v>0.19999992921030518</v>
      </c>
      <c r="L97" s="22">
        <f t="shared" si="31"/>
        <v>1.6666660767525432E-2</v>
      </c>
      <c r="T97" s="2">
        <v>2005</v>
      </c>
    </row>
    <row r="98" spans="2:20">
      <c r="B98" s="7" t="str">
        <f t="shared" si="64"/>
        <v>CREDIAPORTESMenor a $2MM</v>
      </c>
      <c r="C98" s="14" t="str">
        <f>+O20</f>
        <v>CREDIAPORTES</v>
      </c>
      <c r="D98" s="14" t="str">
        <f t="shared" si="65"/>
        <v>CREDIAPORTESMenor a $2MM</v>
      </c>
      <c r="E98" s="118">
        <v>6</v>
      </c>
      <c r="F98" s="119">
        <v>36</v>
      </c>
      <c r="G98" s="9" t="s">
        <v>14</v>
      </c>
      <c r="H98" s="4">
        <v>0</v>
      </c>
      <c r="I98" s="4">
        <v>2000000</v>
      </c>
      <c r="J98" s="94">
        <f>+VLOOKUP(C98,CIRCULAR!$A$33:$D$61,4,0)</f>
        <v>0.12548699999999999</v>
      </c>
      <c r="K98" s="95">
        <f>+NOMINAL(J98,12)</f>
        <v>0.11880003865030453</v>
      </c>
      <c r="L98" s="96">
        <f>+K98/12</f>
        <v>9.9000032208587108E-3</v>
      </c>
      <c r="T98" s="2">
        <v>2006</v>
      </c>
    </row>
    <row r="99" spans="2:20">
      <c r="B99" s="7" t="str">
        <f t="shared" si="64"/>
        <v>CREDIAPORTESEntre $2MM y $4MM</v>
      </c>
      <c r="C99" s="15" t="str">
        <f>+C98</f>
        <v>CREDIAPORTES</v>
      </c>
      <c r="D99" s="15" t="str">
        <f t="shared" si="65"/>
        <v>CREDIAPORTESEntre $2MM y $4MM</v>
      </c>
      <c r="E99" s="120">
        <f>+E98</f>
        <v>6</v>
      </c>
      <c r="F99" s="121">
        <f>+F98</f>
        <v>36</v>
      </c>
      <c r="G99" s="7" t="s">
        <v>79</v>
      </c>
      <c r="H99" s="5">
        <f>+I98+1</f>
        <v>2000001</v>
      </c>
      <c r="I99" s="5">
        <v>4000000</v>
      </c>
      <c r="J99" s="16">
        <f>+J98</f>
        <v>0.12548699999999999</v>
      </c>
      <c r="K99" s="17">
        <f t="shared" si="30"/>
        <v>0.11880003865030453</v>
      </c>
      <c r="L99" s="18">
        <f t="shared" si="31"/>
        <v>9.9000032208587108E-3</v>
      </c>
      <c r="T99" s="2">
        <v>2007</v>
      </c>
    </row>
    <row r="100" spans="2:20">
      <c r="B100" s="7" t="str">
        <f t="shared" si="64"/>
        <v>CREDIAPORTESEntre $4MM y $6MM</v>
      </c>
      <c r="C100" s="15" t="str">
        <f t="shared" ref="C100:C102" si="82">+C99</f>
        <v>CREDIAPORTES</v>
      </c>
      <c r="D100" s="15" t="str">
        <f t="shared" si="65"/>
        <v>CREDIAPORTESEntre $4MM y $6MM</v>
      </c>
      <c r="E100" s="120">
        <f t="shared" ref="E100:E102" si="83">+E99</f>
        <v>6</v>
      </c>
      <c r="F100" s="121">
        <f t="shared" ref="F100:F102" si="84">+F99</f>
        <v>36</v>
      </c>
      <c r="G100" s="7" t="s">
        <v>81</v>
      </c>
      <c r="H100" s="5">
        <f>+I99+1</f>
        <v>4000001</v>
      </c>
      <c r="I100" s="5">
        <v>6000000</v>
      </c>
      <c r="J100" s="16">
        <f t="shared" ref="J100:J101" si="85">+J99</f>
        <v>0.12548699999999999</v>
      </c>
      <c r="K100" s="17">
        <f t="shared" si="30"/>
        <v>0.11880003865030453</v>
      </c>
      <c r="L100" s="18">
        <f t="shared" si="31"/>
        <v>9.9000032208587108E-3</v>
      </c>
      <c r="T100" s="2">
        <v>2008</v>
      </c>
    </row>
    <row r="101" spans="2:20">
      <c r="B101" s="7" t="str">
        <f t="shared" si="64"/>
        <v>CREDIAPORTESMayor a $6MM</v>
      </c>
      <c r="C101" s="15" t="str">
        <f t="shared" si="82"/>
        <v>CREDIAPORTES</v>
      </c>
      <c r="D101" s="15" t="str">
        <f t="shared" si="65"/>
        <v>CREDIAPORTESMayor a $6MM</v>
      </c>
      <c r="E101" s="120">
        <f t="shared" si="83"/>
        <v>6</v>
      </c>
      <c r="F101" s="121">
        <f t="shared" si="84"/>
        <v>36</v>
      </c>
      <c r="G101" s="7" t="s">
        <v>84</v>
      </c>
      <c r="H101" s="5">
        <f>+I100+1</f>
        <v>6000001</v>
      </c>
      <c r="I101" s="5">
        <v>9999999999999</v>
      </c>
      <c r="J101" s="16">
        <f t="shared" si="85"/>
        <v>0.12548699999999999</v>
      </c>
      <c r="K101" s="17">
        <f t="shared" si="30"/>
        <v>0.11880003865030453</v>
      </c>
      <c r="L101" s="18">
        <f t="shared" si="31"/>
        <v>9.9000032208587108E-3</v>
      </c>
      <c r="T101" s="2">
        <v>2009</v>
      </c>
    </row>
    <row r="102" spans="2:20" ht="12" thickBot="1">
      <c r="B102" s="7" t="str">
        <f t="shared" si="64"/>
        <v>CREDIAPORTES</v>
      </c>
      <c r="C102" s="15" t="str">
        <f t="shared" si="82"/>
        <v>CREDIAPORTES</v>
      </c>
      <c r="D102" s="19" t="str">
        <f t="shared" si="65"/>
        <v>CREDIAPORTES</v>
      </c>
      <c r="E102" s="122">
        <f t="shared" si="83"/>
        <v>6</v>
      </c>
      <c r="F102" s="123">
        <f t="shared" si="84"/>
        <v>36</v>
      </c>
      <c r="G102" s="11"/>
      <c r="H102" s="6"/>
      <c r="I102" s="6"/>
      <c r="J102" s="20">
        <f>+J101</f>
        <v>0.12548699999999999</v>
      </c>
      <c r="K102" s="21">
        <f t="shared" si="30"/>
        <v>0.11880003865030453</v>
      </c>
      <c r="L102" s="22">
        <f t="shared" si="31"/>
        <v>9.9000032208587108E-3</v>
      </c>
      <c r="T102" s="2">
        <v>2010</v>
      </c>
    </row>
    <row r="103" spans="2:20">
      <c r="B103" s="7" t="str">
        <f t="shared" si="64"/>
        <v>LINEA ESPECIALMenor a $2MM</v>
      </c>
      <c r="C103" s="14" t="str">
        <f>+O21</f>
        <v>LINEA ESPECIAL</v>
      </c>
      <c r="D103" s="14" t="str">
        <f t="shared" si="65"/>
        <v>LINEA ESPECIALMenor a $2MM</v>
      </c>
      <c r="E103" s="118">
        <v>1</v>
      </c>
      <c r="F103" s="119">
        <v>365</v>
      </c>
      <c r="G103" s="9" t="s">
        <v>14</v>
      </c>
      <c r="H103" s="4">
        <v>0</v>
      </c>
      <c r="I103" s="4">
        <v>2000000</v>
      </c>
      <c r="J103" s="94">
        <f>+VLOOKUP(C103,CIRCULAR!$A$33:$D$61,4,0)</f>
        <v>0.178068</v>
      </c>
      <c r="K103" s="95">
        <f>+NOMINAL(J103,12)</f>
        <v>0.16499988965442913</v>
      </c>
      <c r="L103" s="96">
        <f>+K103/12</f>
        <v>1.3749990804535761E-2</v>
      </c>
      <c r="T103" s="2">
        <v>2011</v>
      </c>
    </row>
    <row r="104" spans="2:20">
      <c r="B104" s="7" t="str">
        <f t="shared" si="64"/>
        <v>LINEA ESPECIALEntre $2MM y $4MM</v>
      </c>
      <c r="C104" s="15" t="str">
        <f>+C103</f>
        <v>LINEA ESPECIAL</v>
      </c>
      <c r="D104" s="15" t="str">
        <f t="shared" si="65"/>
        <v>LINEA ESPECIALEntre $2MM y $4MM</v>
      </c>
      <c r="E104" s="120">
        <f>+E103</f>
        <v>1</v>
      </c>
      <c r="F104" s="121">
        <f>+F103</f>
        <v>365</v>
      </c>
      <c r="G104" s="7" t="s">
        <v>79</v>
      </c>
      <c r="H104" s="5">
        <f>+I103+1</f>
        <v>2000001</v>
      </c>
      <c r="I104" s="5">
        <v>4000000</v>
      </c>
      <c r="J104" s="16">
        <f>+J103</f>
        <v>0.178068</v>
      </c>
      <c r="K104" s="17">
        <f t="shared" si="30"/>
        <v>0.16499988965442913</v>
      </c>
      <c r="L104" s="18">
        <f t="shared" si="31"/>
        <v>1.3749990804535761E-2</v>
      </c>
      <c r="T104" s="2">
        <v>2012</v>
      </c>
    </row>
    <row r="105" spans="2:20">
      <c r="B105" s="7" t="str">
        <f t="shared" si="64"/>
        <v>LINEA ESPECIALEntre $4MM y $6MM</v>
      </c>
      <c r="C105" s="15" t="str">
        <f t="shared" ref="C105:C107" si="86">+C104</f>
        <v>LINEA ESPECIAL</v>
      </c>
      <c r="D105" s="15" t="str">
        <f t="shared" si="65"/>
        <v>LINEA ESPECIALEntre $4MM y $6MM</v>
      </c>
      <c r="E105" s="120">
        <f t="shared" ref="E105:E107" si="87">+E104</f>
        <v>1</v>
      </c>
      <c r="F105" s="121">
        <f t="shared" ref="F105:F107" si="88">+F104</f>
        <v>365</v>
      </c>
      <c r="G105" s="7" t="s">
        <v>81</v>
      </c>
      <c r="H105" s="5">
        <f>+I104+1</f>
        <v>4000001</v>
      </c>
      <c r="I105" s="5">
        <v>6000000</v>
      </c>
      <c r="J105" s="16">
        <f>+J104</f>
        <v>0.178068</v>
      </c>
      <c r="K105" s="17">
        <f t="shared" si="30"/>
        <v>0.16499988965442913</v>
      </c>
      <c r="L105" s="18">
        <f t="shared" si="31"/>
        <v>1.3749990804535761E-2</v>
      </c>
      <c r="T105" s="2">
        <v>2013</v>
      </c>
    </row>
    <row r="106" spans="2:20">
      <c r="B106" s="7" t="str">
        <f t="shared" si="64"/>
        <v>LINEA ESPECIALMayor a $6MM</v>
      </c>
      <c r="C106" s="15" t="str">
        <f t="shared" si="86"/>
        <v>LINEA ESPECIAL</v>
      </c>
      <c r="D106" s="15" t="str">
        <f t="shared" si="65"/>
        <v>LINEA ESPECIALMayor a $6MM</v>
      </c>
      <c r="E106" s="120">
        <f t="shared" si="87"/>
        <v>1</v>
      </c>
      <c r="F106" s="121">
        <f t="shared" si="88"/>
        <v>365</v>
      </c>
      <c r="G106" s="7" t="s">
        <v>84</v>
      </c>
      <c r="H106" s="5">
        <f>+I105+1</f>
        <v>6000001</v>
      </c>
      <c r="I106" s="5">
        <v>9999999999999</v>
      </c>
      <c r="J106" s="16">
        <f>+J105</f>
        <v>0.178068</v>
      </c>
      <c r="K106" s="17">
        <f t="shared" si="30"/>
        <v>0.16499988965442913</v>
      </c>
      <c r="L106" s="18">
        <f t="shared" si="31"/>
        <v>1.3749990804535761E-2</v>
      </c>
      <c r="T106" s="2">
        <v>2014</v>
      </c>
    </row>
    <row r="107" spans="2:20" ht="12" thickBot="1">
      <c r="B107" s="7" t="str">
        <f t="shared" si="64"/>
        <v>LINEA ESPECIAL</v>
      </c>
      <c r="C107" s="15" t="str">
        <f t="shared" si="86"/>
        <v>LINEA ESPECIAL</v>
      </c>
      <c r="D107" s="19" t="str">
        <f t="shared" si="65"/>
        <v>LINEA ESPECIAL</v>
      </c>
      <c r="E107" s="122">
        <f t="shared" si="87"/>
        <v>1</v>
      </c>
      <c r="F107" s="123">
        <f t="shared" si="88"/>
        <v>365</v>
      </c>
      <c r="G107" s="11"/>
      <c r="H107" s="6"/>
      <c r="I107" s="6"/>
      <c r="J107" s="20">
        <f>+J106</f>
        <v>0.178068</v>
      </c>
      <c r="K107" s="21">
        <f t="shared" si="30"/>
        <v>0.16499988965442913</v>
      </c>
      <c r="L107" s="22">
        <f t="shared" si="31"/>
        <v>1.3749990804535761E-2</v>
      </c>
      <c r="T107" s="2">
        <v>2015</v>
      </c>
    </row>
    <row r="108" spans="2:20">
      <c r="B108" s="7" t="str">
        <f t="shared" si="64"/>
        <v>EDUCATIVA PLAN SEMESTRAL.Menor a $2MM</v>
      </c>
      <c r="C108" s="14" t="str">
        <f>+O22</f>
        <v>EDUCATIVA PLAN SEMESTRAL.</v>
      </c>
      <c r="D108" s="14" t="str">
        <f t="shared" si="65"/>
        <v>EDUCATIVA PLAN SEMESTRAL.Menor a $2MM</v>
      </c>
      <c r="E108" s="118">
        <v>6</v>
      </c>
      <c r="F108" s="119">
        <v>12</v>
      </c>
      <c r="G108" s="9" t="s">
        <v>14</v>
      </c>
      <c r="H108" s="4">
        <v>0</v>
      </c>
      <c r="I108" s="4">
        <v>2000000</v>
      </c>
      <c r="J108" s="94">
        <f>+VLOOKUP(C108,CIRCULAR!$A$33:$D$61,4,0)</f>
        <v>0.18295800000000001</v>
      </c>
      <c r="K108" s="95">
        <f>+NOMINAL(J108,12)</f>
        <v>0.16919984360312856</v>
      </c>
      <c r="L108" s="96">
        <f>+K108/12</f>
        <v>1.409998696692738E-2</v>
      </c>
      <c r="T108" s="2">
        <v>2016</v>
      </c>
    </row>
    <row r="109" spans="2:20">
      <c r="B109" s="7" t="str">
        <f t="shared" si="64"/>
        <v>EDUCATIVA PLAN SEMESTRAL.Entre $2MM y $4MM</v>
      </c>
      <c r="C109" s="15" t="str">
        <f>+C108</f>
        <v>EDUCATIVA PLAN SEMESTRAL.</v>
      </c>
      <c r="D109" s="15" t="str">
        <f t="shared" si="65"/>
        <v>EDUCATIVA PLAN SEMESTRAL.Entre $2MM y $4MM</v>
      </c>
      <c r="E109" s="120">
        <f>+E108</f>
        <v>6</v>
      </c>
      <c r="F109" s="121">
        <f>+F108</f>
        <v>12</v>
      </c>
      <c r="G109" s="7" t="s">
        <v>79</v>
      </c>
      <c r="H109" s="5">
        <f>+I108+1</f>
        <v>2000001</v>
      </c>
      <c r="I109" s="5">
        <v>4000000</v>
      </c>
      <c r="J109" s="16">
        <f>+J108</f>
        <v>0.18295800000000001</v>
      </c>
      <c r="K109" s="17">
        <f t="shared" si="30"/>
        <v>0.16919984360312856</v>
      </c>
      <c r="L109" s="18">
        <f t="shared" si="31"/>
        <v>1.409998696692738E-2</v>
      </c>
      <c r="T109" s="2">
        <v>2017</v>
      </c>
    </row>
    <row r="110" spans="2:20">
      <c r="B110" s="7" t="str">
        <f>+CONCATENATE(C110,G110)</f>
        <v>EDUCATIVA PLAN SEMESTRAL.Entre $4MM y $6MM</v>
      </c>
      <c r="C110" s="15" t="str">
        <f t="shared" ref="C110:C112" si="89">+C109</f>
        <v>EDUCATIVA PLAN SEMESTRAL.</v>
      </c>
      <c r="D110" s="15" t="str">
        <f t="shared" si="65"/>
        <v>EDUCATIVA PLAN SEMESTRAL.Entre $4MM y $6MM</v>
      </c>
      <c r="E110" s="120">
        <f t="shared" ref="E110:E112" si="90">+E109</f>
        <v>6</v>
      </c>
      <c r="F110" s="121">
        <f t="shared" ref="F110:F112" si="91">+F109</f>
        <v>12</v>
      </c>
      <c r="G110" s="7" t="s">
        <v>81</v>
      </c>
      <c r="H110" s="5">
        <f>+I109+1</f>
        <v>4000001</v>
      </c>
      <c r="I110" s="5">
        <v>6000000</v>
      </c>
      <c r="J110" s="16">
        <f>+J109</f>
        <v>0.18295800000000001</v>
      </c>
      <c r="K110" s="17">
        <f t="shared" si="30"/>
        <v>0.16919984360312856</v>
      </c>
      <c r="L110" s="18">
        <f t="shared" si="31"/>
        <v>1.409998696692738E-2</v>
      </c>
      <c r="T110" s="2">
        <v>2018</v>
      </c>
    </row>
    <row r="111" spans="2:20">
      <c r="B111" s="7" t="str">
        <f t="shared" si="64"/>
        <v>EDUCATIVA PLAN SEMESTRAL.Mayor a $6MM</v>
      </c>
      <c r="C111" s="15" t="str">
        <f t="shared" si="89"/>
        <v>EDUCATIVA PLAN SEMESTRAL.</v>
      </c>
      <c r="D111" s="15" t="str">
        <f t="shared" si="65"/>
        <v>EDUCATIVA PLAN SEMESTRAL.Mayor a $6MM</v>
      </c>
      <c r="E111" s="120">
        <f t="shared" si="90"/>
        <v>6</v>
      </c>
      <c r="F111" s="121">
        <f t="shared" si="91"/>
        <v>12</v>
      </c>
      <c r="G111" s="7" t="s">
        <v>84</v>
      </c>
      <c r="H111" s="5">
        <f>+I110+1</f>
        <v>6000001</v>
      </c>
      <c r="I111" s="5">
        <v>9999999999999</v>
      </c>
      <c r="J111" s="16">
        <f>+J110</f>
        <v>0.18295800000000001</v>
      </c>
      <c r="K111" s="17">
        <f t="shared" si="30"/>
        <v>0.16919984360312856</v>
      </c>
      <c r="L111" s="18">
        <f t="shared" si="31"/>
        <v>1.409998696692738E-2</v>
      </c>
      <c r="T111" s="2">
        <v>2019</v>
      </c>
    </row>
    <row r="112" spans="2:20" ht="12" thickBot="1">
      <c r="B112" s="7" t="str">
        <f t="shared" si="64"/>
        <v>EDUCATIVA PLAN SEMESTRAL.</v>
      </c>
      <c r="C112" s="15" t="str">
        <f t="shared" si="89"/>
        <v>EDUCATIVA PLAN SEMESTRAL.</v>
      </c>
      <c r="D112" s="19" t="str">
        <f t="shared" si="65"/>
        <v>EDUCATIVA PLAN SEMESTRAL.</v>
      </c>
      <c r="E112" s="122">
        <f t="shared" si="90"/>
        <v>6</v>
      </c>
      <c r="F112" s="123">
        <f t="shared" si="91"/>
        <v>12</v>
      </c>
      <c r="G112" s="11"/>
      <c r="H112" s="6"/>
      <c r="I112" s="6"/>
      <c r="J112" s="20">
        <f>+J111</f>
        <v>0.18295800000000001</v>
      </c>
      <c r="K112" s="21">
        <f t="shared" si="30"/>
        <v>0.16919984360312856</v>
      </c>
      <c r="L112" s="22">
        <f t="shared" si="31"/>
        <v>1.409998696692738E-2</v>
      </c>
      <c r="T112" s="2">
        <v>2020</v>
      </c>
    </row>
    <row r="113" spans="2:20">
      <c r="B113" s="7" t="str">
        <f t="shared" si="64"/>
        <v>COMERCIALMenor a $2MM</v>
      </c>
      <c r="C113" s="14" t="str">
        <f>+O23</f>
        <v>COMERCIAL</v>
      </c>
      <c r="D113" s="14" t="str">
        <f t="shared" si="65"/>
        <v>COMERCIALMenor a $2MM</v>
      </c>
      <c r="E113" s="118">
        <v>1</v>
      </c>
      <c r="F113" s="119">
        <v>60</v>
      </c>
      <c r="G113" s="9" t="s">
        <v>14</v>
      </c>
      <c r="H113" s="4">
        <v>0</v>
      </c>
      <c r="I113" s="4">
        <v>2000000</v>
      </c>
      <c r="J113" s="94" t="str">
        <f>+VLOOKUP(C113,CIRCULAR!$A$33:$D$61,4,0)</f>
        <v>20.4483%</v>
      </c>
      <c r="K113" s="95">
        <f t="shared" si="30"/>
        <v>0.18750019378273919</v>
      </c>
      <c r="L113" s="96">
        <f t="shared" si="31"/>
        <v>1.5625016148561599E-2</v>
      </c>
      <c r="T113" s="2">
        <v>2021</v>
      </c>
    </row>
    <row r="114" spans="2:20">
      <c r="B114" s="7" t="str">
        <f t="shared" si="64"/>
        <v>COMERCIALEntre $2MM y $4MM</v>
      </c>
      <c r="C114" s="15" t="str">
        <f>+C113</f>
        <v>COMERCIAL</v>
      </c>
      <c r="D114" s="15" t="str">
        <f t="shared" si="65"/>
        <v>COMERCIALEntre $2MM y $4MM</v>
      </c>
      <c r="E114" s="120">
        <f>+E113</f>
        <v>1</v>
      </c>
      <c r="F114" s="121">
        <f>+F113</f>
        <v>60</v>
      </c>
      <c r="G114" s="7" t="s">
        <v>79</v>
      </c>
      <c r="H114" s="5">
        <f>+I113+1</f>
        <v>2000001</v>
      </c>
      <c r="I114" s="5">
        <v>4000000</v>
      </c>
      <c r="J114" s="16" t="str">
        <f>+J113</f>
        <v>20.4483%</v>
      </c>
      <c r="K114" s="17">
        <f t="shared" si="30"/>
        <v>0.18750019378273919</v>
      </c>
      <c r="L114" s="18">
        <f t="shared" si="31"/>
        <v>1.5625016148561599E-2</v>
      </c>
      <c r="T114" s="2">
        <v>2022</v>
      </c>
    </row>
    <row r="115" spans="2:20">
      <c r="B115" s="7" t="str">
        <f t="shared" si="64"/>
        <v>COMERCIALEntre $4MM y $6MM</v>
      </c>
      <c r="C115" s="15" t="str">
        <f>+C114</f>
        <v>COMERCIAL</v>
      </c>
      <c r="D115" s="15" t="str">
        <f t="shared" si="65"/>
        <v>COMERCIALEntre $4MM y $6MM</v>
      </c>
      <c r="E115" s="120">
        <f t="shared" ref="E115:E117" si="92">+E114</f>
        <v>1</v>
      </c>
      <c r="F115" s="121">
        <f t="shared" ref="F115:F117" si="93">+F114</f>
        <v>60</v>
      </c>
      <c r="G115" s="7" t="s">
        <v>81</v>
      </c>
      <c r="H115" s="5">
        <f>+I114+1</f>
        <v>4000001</v>
      </c>
      <c r="I115" s="5">
        <v>6000000</v>
      </c>
      <c r="J115" s="16" t="str">
        <f>+J114</f>
        <v>20.4483%</v>
      </c>
      <c r="K115" s="17">
        <f t="shared" si="30"/>
        <v>0.18750019378273919</v>
      </c>
      <c r="L115" s="18">
        <f t="shared" si="31"/>
        <v>1.5625016148561599E-2</v>
      </c>
      <c r="T115" s="2">
        <v>2023</v>
      </c>
    </row>
    <row r="116" spans="2:20">
      <c r="B116" s="7" t="str">
        <f t="shared" si="64"/>
        <v>COMERCIALMayor a $6MM</v>
      </c>
      <c r="C116" s="15" t="str">
        <f>+C115</f>
        <v>COMERCIAL</v>
      </c>
      <c r="D116" s="15" t="str">
        <f t="shared" si="65"/>
        <v>COMERCIALMayor a $6MM</v>
      </c>
      <c r="E116" s="120">
        <f t="shared" si="92"/>
        <v>1</v>
      </c>
      <c r="F116" s="121">
        <f t="shared" si="93"/>
        <v>60</v>
      </c>
      <c r="G116" s="7" t="s">
        <v>84</v>
      </c>
      <c r="H116" s="5">
        <f>+I115+1</f>
        <v>6000001</v>
      </c>
      <c r="I116" s="5">
        <v>9999999999999</v>
      </c>
      <c r="J116" s="16" t="str">
        <f>+J115</f>
        <v>20.4483%</v>
      </c>
      <c r="K116" s="17">
        <f t="shared" si="30"/>
        <v>0.18750019378273919</v>
      </c>
      <c r="L116" s="18">
        <f t="shared" si="31"/>
        <v>1.5625016148561599E-2</v>
      </c>
      <c r="T116" s="2">
        <v>2024</v>
      </c>
    </row>
    <row r="117" spans="2:20" ht="12" thickBot="1">
      <c r="B117" s="7" t="str">
        <f t="shared" si="64"/>
        <v>COMERCIAL</v>
      </c>
      <c r="C117" s="19" t="str">
        <f>+C116</f>
        <v>COMERCIAL</v>
      </c>
      <c r="D117" s="15" t="str">
        <f t="shared" si="65"/>
        <v>COMERCIAL</v>
      </c>
      <c r="E117" s="122">
        <f t="shared" si="92"/>
        <v>1</v>
      </c>
      <c r="F117" s="123">
        <f t="shared" si="93"/>
        <v>60</v>
      </c>
      <c r="G117" s="11"/>
      <c r="H117" s="6"/>
      <c r="I117" s="6"/>
      <c r="J117" s="20" t="str">
        <f>+J116</f>
        <v>20.4483%</v>
      </c>
      <c r="K117" s="21">
        <f t="shared" si="30"/>
        <v>0.18750019378273919</v>
      </c>
      <c r="L117" s="22">
        <f t="shared" si="31"/>
        <v>1.5625016148561599E-2</v>
      </c>
      <c r="T117" s="2">
        <v>2025</v>
      </c>
    </row>
    <row r="118" spans="2:20">
      <c r="B118" s="7" t="str">
        <f t="shared" ref="B118:B122" si="94">+CONCATENATE(C118,G118)</f>
        <v>COASNOMINAMenor a $2MM</v>
      </c>
      <c r="C118" s="14" t="s">
        <v>105</v>
      </c>
      <c r="D118" s="14" t="str">
        <f t="shared" ref="D118:D122" si="95">+B118</f>
        <v>COASNOMINAMenor a $2MM</v>
      </c>
      <c r="E118" s="118">
        <v>1</v>
      </c>
      <c r="F118" s="119">
        <v>1</v>
      </c>
      <c r="G118" s="9" t="s">
        <v>14</v>
      </c>
      <c r="H118" s="4">
        <v>0</v>
      </c>
      <c r="I118" s="4">
        <v>2000000</v>
      </c>
      <c r="J118" s="94">
        <f>+VLOOKUP(C118,CIRCULAR!$A$33:$D$61,4,0)</f>
        <v>0.204483</v>
      </c>
      <c r="K118" s="95">
        <f>+NOMINAL(J118,12)</f>
        <v>0.18750019378273919</v>
      </c>
      <c r="L118" s="96">
        <f>+K118/12</f>
        <v>1.5625016148561599E-2</v>
      </c>
      <c r="T118" s="2">
        <v>2026</v>
      </c>
    </row>
    <row r="119" spans="2:20">
      <c r="B119" s="7" t="str">
        <f t="shared" si="94"/>
        <v>COASNOMINAEntre $2MM y $4MM</v>
      </c>
      <c r="C119" s="15" t="s">
        <v>105</v>
      </c>
      <c r="D119" s="15" t="str">
        <f t="shared" si="95"/>
        <v>COASNOMINAEntre $2MM y $4MM</v>
      </c>
      <c r="E119" s="120">
        <f>+E118</f>
        <v>1</v>
      </c>
      <c r="F119" s="121">
        <f>+F118</f>
        <v>1</v>
      </c>
      <c r="G119" s="7" t="s">
        <v>79</v>
      </c>
      <c r="H119" s="5">
        <f>+I118+1</f>
        <v>2000001</v>
      </c>
      <c r="I119" s="5">
        <v>4000000</v>
      </c>
      <c r="J119" s="16">
        <f>+J118</f>
        <v>0.204483</v>
      </c>
      <c r="K119" s="17">
        <f>+NOMINAL(J119,12)</f>
        <v>0.18750019378273919</v>
      </c>
      <c r="L119" s="18">
        <f>+K119/12</f>
        <v>1.5625016148561599E-2</v>
      </c>
      <c r="T119" s="2">
        <v>2027</v>
      </c>
    </row>
    <row r="120" spans="2:20">
      <c r="B120" s="7" t="str">
        <f t="shared" si="94"/>
        <v>COASNOMINAEntre $4MM y $6MM</v>
      </c>
      <c r="C120" s="15" t="s">
        <v>105</v>
      </c>
      <c r="D120" s="15" t="str">
        <f t="shared" si="95"/>
        <v>COASNOMINAEntre $4MM y $6MM</v>
      </c>
      <c r="E120" s="120">
        <f t="shared" ref="E120:E122" si="96">+E119</f>
        <v>1</v>
      </c>
      <c r="F120" s="121">
        <f t="shared" ref="F120:F122" si="97">+F119</f>
        <v>1</v>
      </c>
      <c r="G120" s="7" t="s">
        <v>81</v>
      </c>
      <c r="H120" s="5">
        <f>+I119+1</f>
        <v>4000001</v>
      </c>
      <c r="I120" s="5">
        <v>6000000</v>
      </c>
      <c r="J120" s="16">
        <f>+J119</f>
        <v>0.204483</v>
      </c>
      <c r="K120" s="17">
        <f t="shared" ref="K120:K122" si="98">+NOMINAL(J120,12)</f>
        <v>0.18750019378273919</v>
      </c>
      <c r="L120" s="18">
        <f t="shared" ref="L120:L122" si="99">+K120/12</f>
        <v>1.5625016148561599E-2</v>
      </c>
      <c r="T120" s="2">
        <v>2028</v>
      </c>
    </row>
    <row r="121" spans="2:20">
      <c r="B121" s="7" t="str">
        <f t="shared" si="94"/>
        <v>COASNOMINAMayor a $6MM</v>
      </c>
      <c r="C121" s="15" t="s">
        <v>105</v>
      </c>
      <c r="D121" s="15" t="str">
        <f t="shared" si="95"/>
        <v>COASNOMINAMayor a $6MM</v>
      </c>
      <c r="E121" s="120">
        <f t="shared" si="96"/>
        <v>1</v>
      </c>
      <c r="F121" s="121">
        <f t="shared" si="97"/>
        <v>1</v>
      </c>
      <c r="G121" s="7" t="s">
        <v>84</v>
      </c>
      <c r="H121" s="5">
        <f>+I120+1</f>
        <v>6000001</v>
      </c>
      <c r="I121" s="5">
        <v>9999999999999</v>
      </c>
      <c r="J121" s="16">
        <f>+J120</f>
        <v>0.204483</v>
      </c>
      <c r="K121" s="17">
        <f t="shared" si="98"/>
        <v>0.18750019378273919</v>
      </c>
      <c r="L121" s="18">
        <f t="shared" si="99"/>
        <v>1.5625016148561599E-2</v>
      </c>
      <c r="T121" s="2">
        <v>2029</v>
      </c>
    </row>
    <row r="122" spans="2:20" ht="12" thickBot="1">
      <c r="B122" s="7" t="str">
        <f t="shared" si="94"/>
        <v>COASNOMINA</v>
      </c>
      <c r="C122" s="19" t="s">
        <v>105</v>
      </c>
      <c r="D122" s="19" t="str">
        <f t="shared" si="95"/>
        <v>COASNOMINA</v>
      </c>
      <c r="E122" s="122">
        <f t="shared" si="96"/>
        <v>1</v>
      </c>
      <c r="F122" s="123">
        <f t="shared" si="97"/>
        <v>1</v>
      </c>
      <c r="G122" s="11"/>
      <c r="H122" s="6"/>
      <c r="I122" s="6"/>
      <c r="J122" s="20">
        <f>+J121</f>
        <v>0.204483</v>
      </c>
      <c r="K122" s="21">
        <f t="shared" si="98"/>
        <v>0.18750019378273919</v>
      </c>
      <c r="L122" s="22">
        <f t="shared" si="99"/>
        <v>1.5625016148561599E-2</v>
      </c>
      <c r="T122" s="2">
        <v>2030</v>
      </c>
    </row>
    <row r="123" spans="2:20">
      <c r="B123" s="7" t="str">
        <f t="shared" ref="B123:B127" si="100">+CONCATENATE(C123,G123)</f>
        <v>LINEA POLIZA EDUCATIVA GLOBAL SEGUROSMenor a $2MM</v>
      </c>
      <c r="C123" s="14" t="str">
        <f>+CIRCULAR!A50</f>
        <v>LINEA POLIZA EDUCATIVA GLOBAL SEGUROS</v>
      </c>
      <c r="D123" s="14" t="str">
        <f t="shared" ref="D123:D127" si="101">+B123</f>
        <v>LINEA POLIZA EDUCATIVA GLOBAL SEGUROSMenor a $2MM</v>
      </c>
      <c r="E123" s="118">
        <v>1</v>
      </c>
      <c r="F123" s="119">
        <v>60</v>
      </c>
      <c r="G123" s="9" t="s">
        <v>14</v>
      </c>
      <c r="H123" s="4">
        <v>0</v>
      </c>
      <c r="I123" s="4">
        <v>2000000</v>
      </c>
      <c r="J123" s="94">
        <f>+VLOOKUP(C123,CIRCULAR!$A$33:$D$61,4,0)</f>
        <v>0.14599999999999999</v>
      </c>
      <c r="K123" s="95">
        <f>+NOMINAL(J123,12)</f>
        <v>0.13705437211975813</v>
      </c>
      <c r="L123" s="96">
        <f>+K123/12</f>
        <v>1.1421197676646511E-2</v>
      </c>
      <c r="T123" s="2">
        <v>2026</v>
      </c>
    </row>
    <row r="124" spans="2:20">
      <c r="B124" s="7" t="str">
        <f t="shared" si="100"/>
        <v>LINEA POLIZA EDUCATIVA GLOBAL SEGUROSEntre $2MM y $4MM</v>
      </c>
      <c r="C124" s="15" t="str">
        <f>+C123</f>
        <v>LINEA POLIZA EDUCATIVA GLOBAL SEGUROS</v>
      </c>
      <c r="D124" s="15" t="str">
        <f t="shared" si="101"/>
        <v>LINEA POLIZA EDUCATIVA GLOBAL SEGUROSEntre $2MM y $4MM</v>
      </c>
      <c r="E124" s="120">
        <f>+E123</f>
        <v>1</v>
      </c>
      <c r="F124" s="121">
        <f>+F123</f>
        <v>60</v>
      </c>
      <c r="G124" s="7" t="s">
        <v>79</v>
      </c>
      <c r="H124" s="5">
        <f>+I123+1</f>
        <v>2000001</v>
      </c>
      <c r="I124" s="5">
        <v>4000000</v>
      </c>
      <c r="J124" s="16">
        <f>+J123</f>
        <v>0.14599999999999999</v>
      </c>
      <c r="K124" s="17">
        <f>+NOMINAL(J124,12)</f>
        <v>0.13705437211975813</v>
      </c>
      <c r="L124" s="18">
        <f>+K124/12</f>
        <v>1.1421197676646511E-2</v>
      </c>
      <c r="T124" s="2">
        <v>2027</v>
      </c>
    </row>
    <row r="125" spans="2:20">
      <c r="B125" s="7" t="str">
        <f t="shared" si="100"/>
        <v>LINEA POLIZA EDUCATIVA GLOBAL SEGUROSEntre $4MM y $6MM</v>
      </c>
      <c r="C125" s="15" t="str">
        <f>+C124</f>
        <v>LINEA POLIZA EDUCATIVA GLOBAL SEGUROS</v>
      </c>
      <c r="D125" s="15" t="str">
        <f t="shared" si="101"/>
        <v>LINEA POLIZA EDUCATIVA GLOBAL SEGUROSEntre $4MM y $6MM</v>
      </c>
      <c r="E125" s="120">
        <f t="shared" ref="E125:F127" si="102">+E124</f>
        <v>1</v>
      </c>
      <c r="F125" s="121">
        <f t="shared" si="102"/>
        <v>60</v>
      </c>
      <c r="G125" s="7" t="s">
        <v>81</v>
      </c>
      <c r="H125" s="5">
        <f>+I124+1</f>
        <v>4000001</v>
      </c>
      <c r="I125" s="5">
        <v>6000000</v>
      </c>
      <c r="J125" s="16">
        <f>+J124</f>
        <v>0.14599999999999999</v>
      </c>
      <c r="K125" s="17">
        <f t="shared" ref="K125:K127" si="103">+NOMINAL(J125,12)</f>
        <v>0.13705437211975813</v>
      </c>
      <c r="L125" s="18">
        <f t="shared" ref="L125:L127" si="104">+K125/12</f>
        <v>1.1421197676646511E-2</v>
      </c>
      <c r="T125" s="2">
        <v>2028</v>
      </c>
    </row>
    <row r="126" spans="2:20">
      <c r="B126" s="7" t="str">
        <f t="shared" si="100"/>
        <v>LINEA POLIZA EDUCATIVA GLOBAL SEGUROSMayor a $6MM</v>
      </c>
      <c r="C126" s="15" t="str">
        <f>+C125</f>
        <v>LINEA POLIZA EDUCATIVA GLOBAL SEGUROS</v>
      </c>
      <c r="D126" s="15" t="str">
        <f t="shared" si="101"/>
        <v>LINEA POLIZA EDUCATIVA GLOBAL SEGUROSMayor a $6MM</v>
      </c>
      <c r="E126" s="120">
        <f t="shared" si="102"/>
        <v>1</v>
      </c>
      <c r="F126" s="121">
        <f t="shared" si="102"/>
        <v>60</v>
      </c>
      <c r="G126" s="7" t="s">
        <v>84</v>
      </c>
      <c r="H126" s="5">
        <f>+I125+1</f>
        <v>6000001</v>
      </c>
      <c r="I126" s="5">
        <v>9999999999999</v>
      </c>
      <c r="J126" s="16">
        <f>+J125</f>
        <v>0.14599999999999999</v>
      </c>
      <c r="K126" s="17">
        <f t="shared" si="103"/>
        <v>0.13705437211975813</v>
      </c>
      <c r="L126" s="18">
        <f t="shared" si="104"/>
        <v>1.1421197676646511E-2</v>
      </c>
      <c r="T126" s="2">
        <v>2029</v>
      </c>
    </row>
    <row r="127" spans="2:20" ht="12" thickBot="1">
      <c r="B127" s="7" t="str">
        <f t="shared" si="100"/>
        <v>LINEA POLIZA EDUCATIVA GLOBAL SEGUROS</v>
      </c>
      <c r="C127" s="19" t="str">
        <f>+C126</f>
        <v>LINEA POLIZA EDUCATIVA GLOBAL SEGUROS</v>
      </c>
      <c r="D127" s="19" t="str">
        <f t="shared" si="101"/>
        <v>LINEA POLIZA EDUCATIVA GLOBAL SEGUROS</v>
      </c>
      <c r="E127" s="122">
        <f t="shared" si="102"/>
        <v>1</v>
      </c>
      <c r="F127" s="123">
        <f t="shared" si="102"/>
        <v>60</v>
      </c>
      <c r="G127" s="11"/>
      <c r="H127" s="6"/>
      <c r="I127" s="6"/>
      <c r="J127" s="20">
        <f>+J126</f>
        <v>0.14599999999999999</v>
      </c>
      <c r="K127" s="21">
        <f t="shared" si="103"/>
        <v>0.13705437211975813</v>
      </c>
      <c r="L127" s="22">
        <f t="shared" si="104"/>
        <v>1.1421197676646511E-2</v>
      </c>
      <c r="T127" s="2">
        <v>2030</v>
      </c>
    </row>
    <row r="128" spans="2:20">
      <c r="B128" s="139" t="str">
        <f>+CONCATENATE(C128,G128)</f>
        <v>FERIA DE VEHICULO 2025Menor a $2MM</v>
      </c>
      <c r="C128" s="140" t="str">
        <f>+CIRCULAR!A51</f>
        <v>FERIA DE VEHICULO 2025</v>
      </c>
      <c r="D128" s="140" t="str">
        <f>+B128</f>
        <v>FERIA DE VEHICULO 2025Menor a $2MM</v>
      </c>
      <c r="E128" s="141">
        <v>6</v>
      </c>
      <c r="F128" s="142">
        <v>72</v>
      </c>
      <c r="G128" s="143" t="s">
        <v>14</v>
      </c>
      <c r="H128" s="144">
        <v>0</v>
      </c>
      <c r="I128" s="144">
        <v>2000000</v>
      </c>
      <c r="J128" s="94">
        <f>+CIRCULAR!D51</f>
        <v>0.158</v>
      </c>
      <c r="K128" s="95">
        <f>+NOMINAL(J128,12)</f>
        <v>0.14759467902840573</v>
      </c>
      <c r="L128" s="96">
        <f>+K128/12</f>
        <v>1.2299556585700477E-2</v>
      </c>
    </row>
    <row r="129" spans="2:12">
      <c r="B129" s="139" t="str">
        <f t="shared" ref="B129:B131" si="105">+CONCATENATE(C129,G129)</f>
        <v>FERIA DE VEHICULO 2025Entre $2MM y $4MM</v>
      </c>
      <c r="C129" s="145" t="str">
        <f>+C128</f>
        <v>FERIA DE VEHICULO 2025</v>
      </c>
      <c r="D129" s="145" t="str">
        <f t="shared" ref="D129:D132" si="106">+B129</f>
        <v>FERIA DE VEHICULO 2025Entre $2MM y $4MM</v>
      </c>
      <c r="E129" s="146">
        <f>+E128</f>
        <v>6</v>
      </c>
      <c r="F129" s="147">
        <f>+F128</f>
        <v>72</v>
      </c>
      <c r="G129" s="139" t="s">
        <v>79</v>
      </c>
      <c r="H129" s="148">
        <f>+I128+1</f>
        <v>2000001</v>
      </c>
      <c r="I129" s="148">
        <v>4000000</v>
      </c>
      <c r="J129" s="16">
        <f>+CIRCULAR!D52</f>
        <v>0.1512</v>
      </c>
      <c r="K129" s="17">
        <f t="shared" ref="K129:K132" si="107">+NOMINAL(J129,12)</f>
        <v>0.14163420099538016</v>
      </c>
      <c r="L129" s="18">
        <f t="shared" ref="L129:L132" si="108">+K129/12</f>
        <v>1.1802850082948346E-2</v>
      </c>
    </row>
    <row r="130" spans="2:12">
      <c r="B130" s="139" t="str">
        <f t="shared" si="105"/>
        <v>FERIA DE VEHICULO 2025Entre $4MM y $6MM</v>
      </c>
      <c r="C130" s="145" t="str">
        <f t="shared" ref="C130:C132" si="109">+C129</f>
        <v>FERIA DE VEHICULO 2025</v>
      </c>
      <c r="D130" s="145" t="str">
        <f t="shared" si="106"/>
        <v>FERIA DE VEHICULO 2025Entre $4MM y $6MM</v>
      </c>
      <c r="E130" s="146">
        <f t="shared" ref="E130:F132" si="110">+E129</f>
        <v>6</v>
      </c>
      <c r="F130" s="147">
        <f t="shared" si="110"/>
        <v>72</v>
      </c>
      <c r="G130" s="139" t="s">
        <v>81</v>
      </c>
      <c r="H130" s="148">
        <f>+I129+1</f>
        <v>4000001</v>
      </c>
      <c r="I130" s="148">
        <v>6000000</v>
      </c>
      <c r="J130" s="16">
        <f>+CIRCULAR!D53</f>
        <v>0.1444</v>
      </c>
      <c r="K130" s="17">
        <f t="shared" si="107"/>
        <v>0.13564136131207771</v>
      </c>
      <c r="L130" s="18">
        <f t="shared" si="108"/>
        <v>1.1303446776006476E-2</v>
      </c>
    </row>
    <row r="131" spans="2:12">
      <c r="B131" s="139" t="str">
        <f t="shared" si="105"/>
        <v>FERIA DE VEHICULO 2025Mayor a $6MM</v>
      </c>
      <c r="C131" s="145" t="str">
        <f t="shared" si="109"/>
        <v>FERIA DE VEHICULO 2025</v>
      </c>
      <c r="D131" s="145" t="str">
        <f t="shared" si="106"/>
        <v>FERIA DE VEHICULO 2025Mayor a $6MM</v>
      </c>
      <c r="E131" s="146">
        <f t="shared" si="110"/>
        <v>6</v>
      </c>
      <c r="F131" s="147">
        <f t="shared" si="110"/>
        <v>72</v>
      </c>
      <c r="G131" s="139" t="s">
        <v>84</v>
      </c>
      <c r="H131" s="148">
        <f>+I130+1</f>
        <v>6000001</v>
      </c>
      <c r="I131" s="148">
        <v>9999999999999</v>
      </c>
      <c r="J131" s="16">
        <f>+CIRCULAR!D54</f>
        <v>0.1389</v>
      </c>
      <c r="K131" s="17">
        <f t="shared" si="107"/>
        <v>0.13077028580724726</v>
      </c>
      <c r="L131" s="18">
        <f t="shared" si="108"/>
        <v>1.0897523817270605E-2</v>
      </c>
    </row>
    <row r="132" spans="2:12" ht="12" thickBot="1">
      <c r="B132" s="139" t="str">
        <f>+CONCATENATE(C132,G132)</f>
        <v>FERIA DE VEHICULO 2025</v>
      </c>
      <c r="C132" s="149" t="str">
        <f t="shared" si="109"/>
        <v>FERIA DE VEHICULO 2025</v>
      </c>
      <c r="D132" s="149" t="str">
        <f t="shared" si="106"/>
        <v>FERIA DE VEHICULO 2025</v>
      </c>
      <c r="E132" s="150">
        <f t="shared" si="110"/>
        <v>6</v>
      </c>
      <c r="F132" s="151">
        <f t="shared" si="110"/>
        <v>72</v>
      </c>
      <c r="G132" s="152"/>
      <c r="H132" s="153"/>
      <c r="I132" s="153"/>
      <c r="J132" s="20">
        <f>+J128</f>
        <v>0.158</v>
      </c>
      <c r="K132" s="21">
        <f t="shared" si="107"/>
        <v>0.14759467902840573</v>
      </c>
      <c r="L132" s="22">
        <f t="shared" si="108"/>
        <v>1.2299556585700477E-2</v>
      </c>
    </row>
  </sheetData>
  <mergeCells count="3">
    <mergeCell ref="E1:F1"/>
    <mergeCell ref="H1:I1"/>
    <mergeCell ref="J1:L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4"/>
  <sheetViews>
    <sheetView showGridLines="0" workbookViewId="0">
      <selection activeCell="N70" sqref="N70"/>
    </sheetView>
  </sheetViews>
  <sheetFormatPr baseColWidth="10" defaultColWidth="11.42578125" defaultRowHeight="11.25"/>
  <cols>
    <col min="1" max="1" width="43.85546875" style="115" bestFit="1" customWidth="1"/>
    <col min="2" max="3" width="21.28515625" style="115" bestFit="1" customWidth="1"/>
    <col min="4" max="4" width="10.28515625" style="115" bestFit="1" customWidth="1"/>
    <col min="5" max="5" width="10.85546875" style="115" customWidth="1"/>
    <col min="6" max="6" width="9" style="115" customWidth="1"/>
    <col min="7" max="7" width="2.5703125" style="115" customWidth="1"/>
    <col min="8" max="8" width="11.42578125" style="7"/>
    <col min="9" max="10" width="11.85546875" style="7" bestFit="1" customWidth="1"/>
    <col min="11" max="11" width="10.5703125" style="7" bestFit="1" customWidth="1"/>
    <col min="12" max="16384" width="11.42578125" style="7"/>
  </cols>
  <sheetData>
    <row r="1" spans="1:11" ht="15" customHeight="1">
      <c r="A1" s="290"/>
      <c r="B1" s="290"/>
      <c r="C1" s="290"/>
      <c r="D1" s="290"/>
      <c r="E1" s="290"/>
      <c r="F1" s="290"/>
      <c r="G1" s="290"/>
    </row>
    <row r="2" spans="1:11" ht="15" customHeight="1">
      <c r="A2" s="290"/>
      <c r="B2" s="290"/>
      <c r="C2" s="290"/>
      <c r="D2" s="290"/>
      <c r="E2" s="290"/>
      <c r="F2" s="290"/>
      <c r="G2" s="290"/>
    </row>
    <row r="3" spans="1:11" ht="15" customHeight="1">
      <c r="A3" s="288" t="s">
        <v>74</v>
      </c>
      <c r="B3" s="112" t="s">
        <v>69</v>
      </c>
      <c r="C3" s="288" t="s">
        <v>107</v>
      </c>
      <c r="D3" s="288" t="s">
        <v>108</v>
      </c>
      <c r="E3" s="288" t="s">
        <v>109</v>
      </c>
      <c r="F3" s="288" t="s">
        <v>110</v>
      </c>
      <c r="G3" s="113"/>
    </row>
    <row r="4" spans="1:11">
      <c r="A4" s="289"/>
      <c r="B4" s="116" t="s">
        <v>119</v>
      </c>
      <c r="C4" s="289"/>
      <c r="D4" s="289"/>
      <c r="E4" s="289"/>
      <c r="F4" s="289"/>
      <c r="G4" s="113"/>
    </row>
    <row r="5" spans="1:11" ht="15" customHeight="1">
      <c r="A5" s="291" t="s">
        <v>78</v>
      </c>
      <c r="B5" s="279" t="s">
        <v>135</v>
      </c>
      <c r="C5" s="155" t="s">
        <v>125</v>
      </c>
      <c r="D5" s="156" t="s">
        <v>156</v>
      </c>
      <c r="E5" s="156" t="s">
        <v>157</v>
      </c>
      <c r="F5" s="156" t="s">
        <v>158</v>
      </c>
      <c r="G5" s="114"/>
      <c r="K5" s="136"/>
    </row>
    <row r="6" spans="1:11" ht="12.75">
      <c r="A6" s="292"/>
      <c r="B6" s="280"/>
      <c r="C6" s="155" t="s">
        <v>126</v>
      </c>
      <c r="D6" s="156" t="s">
        <v>159</v>
      </c>
      <c r="E6" s="156" t="s">
        <v>160</v>
      </c>
      <c r="F6" s="156" t="s">
        <v>161</v>
      </c>
      <c r="G6" s="114"/>
      <c r="K6" s="136"/>
    </row>
    <row r="7" spans="1:11" ht="15" customHeight="1">
      <c r="A7" s="292"/>
      <c r="B7" s="280"/>
      <c r="C7" s="155" t="s">
        <v>127</v>
      </c>
      <c r="D7" s="156" t="s">
        <v>162</v>
      </c>
      <c r="E7" s="156" t="s">
        <v>163</v>
      </c>
      <c r="F7" s="156" t="s">
        <v>164</v>
      </c>
      <c r="G7" s="114"/>
      <c r="K7" s="136"/>
    </row>
    <row r="8" spans="1:11" ht="12.75">
      <c r="A8" s="293"/>
      <c r="B8" s="281"/>
      <c r="C8" s="155" t="s">
        <v>128</v>
      </c>
      <c r="D8" s="156" t="s">
        <v>165</v>
      </c>
      <c r="E8" s="156" t="s">
        <v>166</v>
      </c>
      <c r="F8" s="156" t="s">
        <v>167</v>
      </c>
      <c r="G8" s="114"/>
      <c r="K8" s="136"/>
    </row>
    <row r="9" spans="1:11" ht="15" customHeight="1">
      <c r="A9" s="291" t="s">
        <v>111</v>
      </c>
      <c r="B9" s="279" t="s">
        <v>135</v>
      </c>
      <c r="C9" s="155" t="s">
        <v>125</v>
      </c>
      <c r="D9" s="156" t="s">
        <v>168</v>
      </c>
      <c r="E9" s="156" t="s">
        <v>169</v>
      </c>
      <c r="F9" s="156" t="s">
        <v>170</v>
      </c>
      <c r="G9" s="114"/>
      <c r="K9" s="136"/>
    </row>
    <row r="10" spans="1:11" ht="12.75">
      <c r="A10" s="292"/>
      <c r="B10" s="280"/>
      <c r="C10" s="155" t="s">
        <v>126</v>
      </c>
      <c r="D10" s="156" t="s">
        <v>171</v>
      </c>
      <c r="E10" s="156" t="s">
        <v>172</v>
      </c>
      <c r="F10" s="156" t="s">
        <v>173</v>
      </c>
      <c r="G10" s="114"/>
      <c r="K10" s="136"/>
    </row>
    <row r="11" spans="1:11" ht="12.75">
      <c r="A11" s="292"/>
      <c r="B11" s="280"/>
      <c r="C11" s="155" t="s">
        <v>127</v>
      </c>
      <c r="D11" s="156" t="s">
        <v>174</v>
      </c>
      <c r="E11" s="156" t="s">
        <v>175</v>
      </c>
      <c r="F11" s="156" t="s">
        <v>176</v>
      </c>
      <c r="G11" s="114"/>
      <c r="K11" s="136"/>
    </row>
    <row r="12" spans="1:11" ht="12.75">
      <c r="A12" s="293"/>
      <c r="B12" s="281"/>
      <c r="C12" s="155" t="s">
        <v>128</v>
      </c>
      <c r="D12" s="156" t="s">
        <v>177</v>
      </c>
      <c r="E12" s="156" t="s">
        <v>178</v>
      </c>
      <c r="F12" s="156" t="s">
        <v>179</v>
      </c>
      <c r="G12" s="114"/>
      <c r="K12" s="136"/>
    </row>
    <row r="13" spans="1:11" ht="12.75">
      <c r="A13" s="282" t="s">
        <v>82</v>
      </c>
      <c r="B13" s="285" t="s">
        <v>135</v>
      </c>
      <c r="C13" s="117" t="s">
        <v>125</v>
      </c>
      <c r="D13" s="154">
        <v>0.20223099999999999</v>
      </c>
      <c r="E13" s="154">
        <v>0.18559999999999999</v>
      </c>
      <c r="F13" s="154">
        <v>1.5467E-2</v>
      </c>
      <c r="G13" s="114"/>
      <c r="K13" s="136"/>
    </row>
    <row r="14" spans="1:11" ht="12.75">
      <c r="A14" s="283"/>
      <c r="B14" s="286"/>
      <c r="C14" s="117" t="s">
        <v>126</v>
      </c>
      <c r="D14" s="154">
        <v>0.19939299999999999</v>
      </c>
      <c r="E14" s="154">
        <v>0.1832</v>
      </c>
      <c r="F14" s="154">
        <v>1.5266999999999999E-2</v>
      </c>
      <c r="G14" s="114"/>
      <c r="K14" s="136"/>
    </row>
    <row r="15" spans="1:11" ht="15" customHeight="1">
      <c r="A15" s="283"/>
      <c r="B15" s="286"/>
      <c r="C15" s="117" t="s">
        <v>127</v>
      </c>
      <c r="D15" s="154">
        <v>0.19373499999999999</v>
      </c>
      <c r="E15" s="154">
        <v>0.1784</v>
      </c>
      <c r="F15" s="154">
        <v>1.4867E-2</v>
      </c>
      <c r="G15" s="114"/>
      <c r="K15" s="136"/>
    </row>
    <row r="16" spans="1:11" ht="12.75">
      <c r="A16" s="284"/>
      <c r="B16" s="287"/>
      <c r="C16" s="117" t="s">
        <v>128</v>
      </c>
      <c r="D16" s="154">
        <v>0.19021099999999999</v>
      </c>
      <c r="E16" s="154">
        <v>0.1754</v>
      </c>
      <c r="F16" s="154">
        <v>1.4617E-2</v>
      </c>
      <c r="G16" s="114"/>
      <c r="K16" s="136"/>
    </row>
    <row r="17" spans="1:11" ht="15" customHeight="1">
      <c r="A17" s="282" t="s">
        <v>85</v>
      </c>
      <c r="B17" s="285" t="s">
        <v>138</v>
      </c>
      <c r="C17" s="117" t="s">
        <v>129</v>
      </c>
      <c r="D17" s="154">
        <v>0.17347199999999999</v>
      </c>
      <c r="E17" s="154">
        <v>0.16103799999999999</v>
      </c>
      <c r="F17" s="154">
        <v>1.342E-2</v>
      </c>
      <c r="G17" s="114"/>
      <c r="K17" s="136"/>
    </row>
    <row r="18" spans="1:11" ht="12.75">
      <c r="A18" s="283"/>
      <c r="B18" s="286"/>
      <c r="C18" s="117" t="s">
        <v>130</v>
      </c>
      <c r="D18" s="154">
        <v>0.170212</v>
      </c>
      <c r="E18" s="154">
        <v>0.158219</v>
      </c>
      <c r="F18" s="154">
        <v>1.3185000000000001E-2</v>
      </c>
      <c r="G18" s="114"/>
      <c r="K18" s="136"/>
    </row>
    <row r="19" spans="1:11" ht="15" customHeight="1">
      <c r="A19" s="283"/>
      <c r="B19" s="286"/>
      <c r="C19" s="117" t="s">
        <v>131</v>
      </c>
      <c r="D19" s="154">
        <v>0.16745599999999999</v>
      </c>
      <c r="E19" s="154">
        <v>0.15583</v>
      </c>
      <c r="F19" s="154">
        <v>1.2985999999999999E-2</v>
      </c>
      <c r="G19" s="114"/>
      <c r="K19" s="136"/>
    </row>
    <row r="20" spans="1:11" ht="12.75">
      <c r="A20" s="284"/>
      <c r="B20" s="287"/>
      <c r="C20" s="117" t="s">
        <v>132</v>
      </c>
      <c r="D20" s="154">
        <v>0.16495299999999999</v>
      </c>
      <c r="E20" s="154">
        <v>0.15365599999999999</v>
      </c>
      <c r="F20" s="154">
        <v>1.2805E-2</v>
      </c>
      <c r="G20" s="114"/>
      <c r="K20" s="136"/>
    </row>
    <row r="21" spans="1:11" ht="15" customHeight="1">
      <c r="A21" s="291" t="s">
        <v>112</v>
      </c>
      <c r="B21" s="279" t="s">
        <v>135</v>
      </c>
      <c r="C21" s="155" t="s">
        <v>129</v>
      </c>
      <c r="D21" s="156" t="s">
        <v>180</v>
      </c>
      <c r="E21" s="156" t="s">
        <v>181</v>
      </c>
      <c r="F21" s="156" t="s">
        <v>182</v>
      </c>
      <c r="G21" s="114"/>
      <c r="K21" s="136"/>
    </row>
    <row r="22" spans="1:11" ht="12.75">
      <c r="A22" s="292"/>
      <c r="B22" s="280"/>
      <c r="C22" s="155" t="s">
        <v>130</v>
      </c>
      <c r="D22" s="156" t="s">
        <v>183</v>
      </c>
      <c r="E22" s="156" t="s">
        <v>184</v>
      </c>
      <c r="F22" s="156" t="s">
        <v>185</v>
      </c>
      <c r="G22" s="114"/>
      <c r="K22" s="136"/>
    </row>
    <row r="23" spans="1:11" ht="15" customHeight="1">
      <c r="A23" s="292"/>
      <c r="B23" s="280"/>
      <c r="C23" s="155" t="s">
        <v>131</v>
      </c>
      <c r="D23" s="156" t="s">
        <v>186</v>
      </c>
      <c r="E23" s="156" t="s">
        <v>187</v>
      </c>
      <c r="F23" s="156" t="s">
        <v>188</v>
      </c>
      <c r="G23" s="114"/>
      <c r="K23" s="136"/>
    </row>
    <row r="24" spans="1:11" ht="12.75">
      <c r="A24" s="293"/>
      <c r="B24" s="281"/>
      <c r="C24" s="155" t="s">
        <v>132</v>
      </c>
      <c r="D24" s="156" t="s">
        <v>189</v>
      </c>
      <c r="E24" s="156" t="s">
        <v>190</v>
      </c>
      <c r="F24" s="156" t="s">
        <v>191</v>
      </c>
      <c r="G24" s="114"/>
      <c r="K24" s="136"/>
    </row>
    <row r="25" spans="1:11" ht="15" customHeight="1">
      <c r="A25" s="282" t="s">
        <v>113</v>
      </c>
      <c r="B25" s="285" t="s">
        <v>135</v>
      </c>
      <c r="C25" s="117" t="s">
        <v>129</v>
      </c>
      <c r="D25" s="154">
        <v>0.17516599999999999</v>
      </c>
      <c r="E25" s="154">
        <v>0.16250000000000001</v>
      </c>
      <c r="F25" s="154">
        <v>1.3542E-2</v>
      </c>
      <c r="G25" s="114"/>
      <c r="K25" s="136"/>
    </row>
    <row r="26" spans="1:11" ht="12.75">
      <c r="A26" s="283"/>
      <c r="B26" s="286"/>
      <c r="C26" s="117" t="s">
        <v>130</v>
      </c>
      <c r="D26" s="154">
        <v>0.17319699999999999</v>
      </c>
      <c r="E26" s="154">
        <v>0.1608</v>
      </c>
      <c r="F26" s="154">
        <v>1.34E-2</v>
      </c>
      <c r="G26" s="114"/>
      <c r="K26" s="136"/>
    </row>
    <row r="27" spans="1:11" ht="12.75">
      <c r="A27" s="283"/>
      <c r="B27" s="286"/>
      <c r="C27" s="117" t="s">
        <v>131</v>
      </c>
      <c r="D27" s="154">
        <v>0.17180799999999999</v>
      </c>
      <c r="E27" s="154">
        <v>0.15959999999999999</v>
      </c>
      <c r="F27" s="154">
        <v>1.3299999999999999E-2</v>
      </c>
      <c r="G27" s="114"/>
      <c r="K27" s="136"/>
    </row>
    <row r="28" spans="1:11" ht="12.75">
      <c r="A28" s="284"/>
      <c r="B28" s="287"/>
      <c r="C28" s="117" t="s">
        <v>132</v>
      </c>
      <c r="D28" s="154">
        <v>0.17042099999999999</v>
      </c>
      <c r="E28" s="154">
        <v>0.15840000000000001</v>
      </c>
      <c r="F28" s="154">
        <v>1.32E-2</v>
      </c>
      <c r="G28" s="114"/>
      <c r="K28" s="136"/>
    </row>
    <row r="29" spans="1:11" ht="12.75">
      <c r="A29" s="282" t="s">
        <v>123</v>
      </c>
      <c r="B29" s="285" t="s">
        <v>147</v>
      </c>
      <c r="C29" s="117" t="s">
        <v>129</v>
      </c>
      <c r="D29" s="154">
        <v>0.17493400000000001</v>
      </c>
      <c r="E29" s="154">
        <v>0.1623</v>
      </c>
      <c r="F29" s="154">
        <v>1.3525000000000001E-2</v>
      </c>
      <c r="G29" s="114"/>
      <c r="K29" s="136"/>
    </row>
    <row r="30" spans="1:11" ht="12.75">
      <c r="A30" s="283"/>
      <c r="B30" s="286"/>
      <c r="C30" s="117" t="s">
        <v>130</v>
      </c>
      <c r="D30" s="154">
        <v>0.170768</v>
      </c>
      <c r="E30" s="154">
        <v>0.15870000000000001</v>
      </c>
      <c r="F30" s="154">
        <v>1.3225000000000001E-2</v>
      </c>
      <c r="G30" s="114"/>
      <c r="K30" s="136"/>
    </row>
    <row r="31" spans="1:11" ht="12.75">
      <c r="A31" s="283"/>
      <c r="B31" s="286"/>
      <c r="C31" s="117" t="s">
        <v>131</v>
      </c>
      <c r="D31" s="154">
        <v>0.163854</v>
      </c>
      <c r="E31" s="154">
        <v>0.1527</v>
      </c>
      <c r="F31" s="154">
        <v>1.2725E-2</v>
      </c>
      <c r="G31" s="114"/>
      <c r="K31" s="136"/>
    </row>
    <row r="32" spans="1:11" ht="12.75">
      <c r="A32" s="284"/>
      <c r="B32" s="287"/>
      <c r="C32" s="117" t="s">
        <v>132</v>
      </c>
      <c r="D32" s="154">
        <v>0.15560599999999999</v>
      </c>
      <c r="E32" s="154">
        <v>0.14549999999999999</v>
      </c>
      <c r="F32" s="154">
        <v>1.2125E-2</v>
      </c>
      <c r="G32" s="114"/>
      <c r="K32" s="136"/>
    </row>
    <row r="33" spans="1:11" ht="12.75">
      <c r="A33" s="134" t="s">
        <v>145</v>
      </c>
      <c r="B33" s="135" t="s">
        <v>133</v>
      </c>
      <c r="C33" s="117" t="s">
        <v>134</v>
      </c>
      <c r="D33" s="154">
        <v>0.118154</v>
      </c>
      <c r="E33" s="154">
        <v>0.11219999999999999</v>
      </c>
      <c r="F33" s="154">
        <v>9.3500000000000007E-3</v>
      </c>
      <c r="G33" s="114"/>
      <c r="K33" s="136"/>
    </row>
    <row r="34" spans="1:11" ht="12.75">
      <c r="A34" s="134" t="s">
        <v>146</v>
      </c>
      <c r="B34" s="135" t="s">
        <v>148</v>
      </c>
      <c r="C34" s="117" t="s">
        <v>134</v>
      </c>
      <c r="D34" s="154">
        <v>0.11218599999999999</v>
      </c>
      <c r="E34" s="154">
        <v>0.10680000000000001</v>
      </c>
      <c r="F34" s="154">
        <v>8.8999999999999999E-3</v>
      </c>
      <c r="G34" s="114"/>
      <c r="K34" s="136"/>
    </row>
    <row r="35" spans="1:11" ht="12.75">
      <c r="A35" s="134" t="s">
        <v>91</v>
      </c>
      <c r="B35" s="135" t="s">
        <v>135</v>
      </c>
      <c r="C35" s="117" t="s">
        <v>134</v>
      </c>
      <c r="D35" s="154">
        <v>0.21507999999999999</v>
      </c>
      <c r="E35" s="154">
        <v>0.19639999999999999</v>
      </c>
      <c r="F35" s="154">
        <v>1.6367E-2</v>
      </c>
      <c r="G35" s="114"/>
      <c r="K35" s="136"/>
    </row>
    <row r="36" spans="1:11" ht="12.75">
      <c r="A36" s="134" t="s">
        <v>93</v>
      </c>
      <c r="B36" s="135" t="s">
        <v>136</v>
      </c>
      <c r="C36" s="117" t="s">
        <v>134</v>
      </c>
      <c r="D36" s="154">
        <v>0.24201</v>
      </c>
      <c r="E36" s="154">
        <v>0.21870000000000001</v>
      </c>
      <c r="F36" s="154">
        <v>1.8225000000000002E-2</v>
      </c>
      <c r="G36" s="114"/>
      <c r="K36" s="136"/>
    </row>
    <row r="37" spans="1:11" ht="12.75">
      <c r="A37" s="157" t="s">
        <v>95</v>
      </c>
      <c r="B37" s="158" t="s">
        <v>136</v>
      </c>
      <c r="C37" s="155" t="s">
        <v>134</v>
      </c>
      <c r="D37" s="156" t="s">
        <v>192</v>
      </c>
      <c r="E37" s="156" t="s">
        <v>193</v>
      </c>
      <c r="F37" s="156" t="s">
        <v>194</v>
      </c>
      <c r="G37" s="114"/>
      <c r="K37" s="136"/>
    </row>
    <row r="38" spans="1:11" ht="12.75">
      <c r="A38" s="157" t="s">
        <v>97</v>
      </c>
      <c r="B38" s="158" t="s">
        <v>136</v>
      </c>
      <c r="C38" s="155" t="s">
        <v>134</v>
      </c>
      <c r="D38" s="156" t="s">
        <v>192</v>
      </c>
      <c r="E38" s="156" t="s">
        <v>193</v>
      </c>
      <c r="F38" s="156" t="s">
        <v>194</v>
      </c>
      <c r="G38" s="114"/>
      <c r="K38" s="136"/>
    </row>
    <row r="39" spans="1:11" ht="12.75">
      <c r="A39" s="157" t="s">
        <v>155</v>
      </c>
      <c r="B39" s="158" t="s">
        <v>139</v>
      </c>
      <c r="C39" s="155" t="s">
        <v>134</v>
      </c>
      <c r="D39" s="156" t="s">
        <v>195</v>
      </c>
      <c r="E39" s="156" t="s">
        <v>196</v>
      </c>
      <c r="F39" s="156" t="s">
        <v>197</v>
      </c>
      <c r="G39" s="114"/>
      <c r="K39" s="136"/>
    </row>
    <row r="40" spans="1:11" ht="12.75">
      <c r="A40" s="134" t="s">
        <v>99</v>
      </c>
      <c r="B40" s="135" t="s">
        <v>137</v>
      </c>
      <c r="C40" s="117" t="s">
        <v>134</v>
      </c>
      <c r="D40" s="154">
        <v>0.19856599999999999</v>
      </c>
      <c r="E40" s="154">
        <v>0.1825</v>
      </c>
      <c r="F40" s="154">
        <v>1.5207999999999999E-2</v>
      </c>
      <c r="G40" s="114"/>
      <c r="K40" s="136"/>
    </row>
    <row r="41" spans="1:11" ht="12.75">
      <c r="A41" s="134" t="s">
        <v>101</v>
      </c>
      <c r="B41" s="135" t="s">
        <v>136</v>
      </c>
      <c r="C41" s="117" t="s">
        <v>134</v>
      </c>
      <c r="D41" s="154">
        <v>0.126557</v>
      </c>
      <c r="E41" s="154">
        <v>0.11976000000000001</v>
      </c>
      <c r="F41" s="154">
        <v>9.9799999999999993E-3</v>
      </c>
      <c r="G41" s="114"/>
      <c r="K41" s="136"/>
    </row>
    <row r="42" spans="1:11" ht="12.75">
      <c r="A42" s="134" t="s">
        <v>124</v>
      </c>
      <c r="B42" s="135" t="s">
        <v>138</v>
      </c>
      <c r="C42" s="117" t="s">
        <v>134</v>
      </c>
      <c r="D42" s="154">
        <v>0.219391</v>
      </c>
      <c r="E42" s="154">
        <v>0.2</v>
      </c>
      <c r="F42" s="154">
        <v>1.6667000000000001E-2</v>
      </c>
      <c r="G42" s="114"/>
      <c r="K42" s="136"/>
    </row>
    <row r="43" spans="1:11" ht="12.75">
      <c r="A43" s="134" t="s">
        <v>120</v>
      </c>
      <c r="B43" s="135" t="s">
        <v>138</v>
      </c>
      <c r="C43" s="117" t="s">
        <v>134</v>
      </c>
      <c r="D43" s="154">
        <v>0.219391</v>
      </c>
      <c r="E43" s="154">
        <v>0.2</v>
      </c>
      <c r="F43" s="154">
        <v>1.6667000000000001E-2</v>
      </c>
      <c r="G43" s="114"/>
      <c r="K43" s="136"/>
    </row>
    <row r="44" spans="1:11" ht="12.75">
      <c r="A44" s="134" t="s">
        <v>102</v>
      </c>
      <c r="B44" s="135" t="s">
        <v>139</v>
      </c>
      <c r="C44" s="117" t="s">
        <v>134</v>
      </c>
      <c r="D44" s="154">
        <v>0.219391</v>
      </c>
      <c r="E44" s="154">
        <v>0.2</v>
      </c>
      <c r="F44" s="154">
        <v>1.6667000000000001E-2</v>
      </c>
      <c r="G44" s="114"/>
      <c r="K44" s="136"/>
    </row>
    <row r="45" spans="1:11" ht="12.75">
      <c r="A45" s="134" t="s">
        <v>103</v>
      </c>
      <c r="B45" s="135" t="s">
        <v>139</v>
      </c>
      <c r="C45" s="117" t="s">
        <v>134</v>
      </c>
      <c r="D45" s="154">
        <v>0.12548699999999999</v>
      </c>
      <c r="E45" s="154">
        <v>0.1188</v>
      </c>
      <c r="F45" s="154">
        <v>9.9000000000000008E-3</v>
      </c>
      <c r="G45" s="114"/>
      <c r="K45" s="136"/>
    </row>
    <row r="46" spans="1:11" ht="12.75">
      <c r="A46" s="134" t="s">
        <v>121</v>
      </c>
      <c r="B46" s="135" t="s">
        <v>140</v>
      </c>
      <c r="C46" s="117" t="s">
        <v>134</v>
      </c>
      <c r="D46" s="154">
        <v>0.178068</v>
      </c>
      <c r="E46" s="154">
        <v>0.16500000000000001</v>
      </c>
      <c r="F46" s="154">
        <v>1.375E-2</v>
      </c>
      <c r="K46" s="136"/>
    </row>
    <row r="47" spans="1:11" ht="12.75">
      <c r="A47" s="134" t="s">
        <v>122</v>
      </c>
      <c r="B47" s="135" t="s">
        <v>141</v>
      </c>
      <c r="C47" s="117" t="s">
        <v>134</v>
      </c>
      <c r="D47" s="154">
        <v>0.18295800000000001</v>
      </c>
      <c r="E47" s="154">
        <v>0.16919999999999999</v>
      </c>
      <c r="F47" s="154">
        <v>1.41E-2</v>
      </c>
      <c r="K47" s="136"/>
    </row>
    <row r="48" spans="1:11" ht="12.75">
      <c r="A48" s="157" t="s">
        <v>106</v>
      </c>
      <c r="B48" s="158" t="s">
        <v>142</v>
      </c>
      <c r="C48" s="155" t="s">
        <v>134</v>
      </c>
      <c r="D48" s="156" t="s">
        <v>198</v>
      </c>
      <c r="E48" s="156" t="s">
        <v>199</v>
      </c>
      <c r="F48" s="156" t="s">
        <v>200</v>
      </c>
      <c r="K48" s="136"/>
    </row>
    <row r="49" spans="1:11" ht="12.75">
      <c r="A49" s="134" t="s">
        <v>105</v>
      </c>
      <c r="B49" s="135" t="s">
        <v>143</v>
      </c>
      <c r="C49" s="117" t="s">
        <v>134</v>
      </c>
      <c r="D49" s="154">
        <v>0.204483</v>
      </c>
      <c r="E49" s="154">
        <v>0.1875</v>
      </c>
      <c r="F49" s="154">
        <v>1.5625E-2</v>
      </c>
      <c r="K49" s="136"/>
    </row>
    <row r="50" spans="1:11" ht="12.75">
      <c r="A50" s="134" t="s">
        <v>149</v>
      </c>
      <c r="B50" s="135" t="s">
        <v>142</v>
      </c>
      <c r="C50" s="117" t="s">
        <v>134</v>
      </c>
      <c r="D50" s="154">
        <v>0.14599999999999999</v>
      </c>
      <c r="E50" s="154">
        <v>0.13705400000000001</v>
      </c>
      <c r="F50" s="154">
        <v>1.142E-2</v>
      </c>
      <c r="K50" s="136"/>
    </row>
    <row r="51" spans="1:11" ht="12.75">
      <c r="A51" s="273" t="s">
        <v>150</v>
      </c>
      <c r="B51" s="276" t="s">
        <v>135</v>
      </c>
      <c r="C51" s="137" t="s">
        <v>151</v>
      </c>
      <c r="D51" s="138">
        <v>0.158</v>
      </c>
      <c r="E51" s="138">
        <v>0.14760000000000001</v>
      </c>
      <c r="F51" s="138">
        <v>1.23E-2</v>
      </c>
    </row>
    <row r="52" spans="1:11" ht="12.75">
      <c r="A52" s="274"/>
      <c r="B52" s="277"/>
      <c r="C52" s="137" t="s">
        <v>152</v>
      </c>
      <c r="D52" s="138">
        <v>0.1512</v>
      </c>
      <c r="E52" s="138">
        <v>0.1416</v>
      </c>
      <c r="F52" s="138">
        <v>1.18E-2</v>
      </c>
    </row>
    <row r="53" spans="1:11" ht="12.75">
      <c r="A53" s="274"/>
      <c r="B53" s="277"/>
      <c r="C53" s="137" t="s">
        <v>153</v>
      </c>
      <c r="D53" s="138">
        <v>0.1444</v>
      </c>
      <c r="E53" s="138">
        <v>0.1356</v>
      </c>
      <c r="F53" s="138">
        <v>1.1299999999999999E-2</v>
      </c>
    </row>
    <row r="54" spans="1:11" ht="12.75">
      <c r="A54" s="275"/>
      <c r="B54" s="278"/>
      <c r="C54" s="137" t="s">
        <v>154</v>
      </c>
      <c r="D54" s="138">
        <v>0.1389</v>
      </c>
      <c r="E54" s="138">
        <v>0.1308</v>
      </c>
      <c r="F54" s="138">
        <v>1.09E-2</v>
      </c>
    </row>
  </sheetData>
  <mergeCells count="23">
    <mergeCell ref="A5:A8"/>
    <mergeCell ref="B5:B8"/>
    <mergeCell ref="A9:A12"/>
    <mergeCell ref="A21:A24"/>
    <mergeCell ref="B21:B24"/>
    <mergeCell ref="E3:E4"/>
    <mergeCell ref="F3:F4"/>
    <mergeCell ref="A1:G1"/>
    <mergeCell ref="A2:G2"/>
    <mergeCell ref="C3:C4"/>
    <mergeCell ref="D3:D4"/>
    <mergeCell ref="A3:A4"/>
    <mergeCell ref="A51:A54"/>
    <mergeCell ref="B51:B54"/>
    <mergeCell ref="B9:B12"/>
    <mergeCell ref="A13:A16"/>
    <mergeCell ref="B13:B16"/>
    <mergeCell ref="A17:A20"/>
    <mergeCell ref="B17:B20"/>
    <mergeCell ref="A29:A32"/>
    <mergeCell ref="B29:B32"/>
    <mergeCell ref="A25:A28"/>
    <mergeCell ref="B25:B2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H12"/>
  <sheetViews>
    <sheetView workbookViewId="0">
      <selection activeCell="N70" sqref="N70"/>
    </sheetView>
  </sheetViews>
  <sheetFormatPr baseColWidth="10" defaultColWidth="11.42578125" defaultRowHeight="15"/>
  <cols>
    <col min="2" max="2" width="8.5703125" bestFit="1" customWidth="1"/>
    <col min="3" max="3" width="14.140625" bestFit="1" customWidth="1"/>
    <col min="4" max="4" width="12.42578125" bestFit="1" customWidth="1"/>
  </cols>
  <sheetData>
    <row r="3" spans="2:8" ht="15.75" thickBot="1"/>
    <row r="4" spans="2:8" ht="64.5" thickBot="1">
      <c r="B4" s="59" t="s">
        <v>114</v>
      </c>
      <c r="C4" s="60" t="s">
        <v>115</v>
      </c>
      <c r="D4" s="60" t="s">
        <v>116</v>
      </c>
    </row>
    <row r="5" spans="2:8" ht="15.75" thickBot="1">
      <c r="B5" s="61">
        <v>0</v>
      </c>
      <c r="C5" s="62">
        <v>0.4</v>
      </c>
      <c r="D5" s="62">
        <v>0.3</v>
      </c>
      <c r="G5" t="s">
        <v>38</v>
      </c>
      <c r="H5">
        <v>2</v>
      </c>
    </row>
    <row r="6" spans="2:8" ht="15.75" thickBot="1">
      <c r="B6" s="63">
        <v>3</v>
      </c>
      <c r="C6" s="62">
        <v>0.4</v>
      </c>
      <c r="D6" s="62">
        <v>0.3</v>
      </c>
      <c r="G6" t="s">
        <v>117</v>
      </c>
      <c r="H6">
        <v>3</v>
      </c>
    </row>
    <row r="7" spans="2:8" ht="15.75" thickBot="1">
      <c r="B7" s="63">
        <v>6</v>
      </c>
      <c r="C7" s="62">
        <v>0.37</v>
      </c>
      <c r="D7" s="62">
        <v>0.27</v>
      </c>
    </row>
    <row r="8" spans="2:8" ht="15.75" thickBot="1">
      <c r="B8" s="63">
        <v>10</v>
      </c>
      <c r="C8" s="62">
        <v>0.33</v>
      </c>
      <c r="D8" s="62">
        <v>0.23</v>
      </c>
    </row>
    <row r="9" spans="2:8" ht="15.75" thickBot="1">
      <c r="B9" s="63">
        <v>11</v>
      </c>
      <c r="C9" s="62">
        <v>0.3</v>
      </c>
      <c r="D9" s="62">
        <v>0.2</v>
      </c>
    </row>
    <row r="11" spans="2:8">
      <c r="B11" t="s">
        <v>118</v>
      </c>
      <c r="C11" s="64">
        <v>1160000</v>
      </c>
      <c r="D11" s="39" t="str">
        <f>+'CAPACIDAD PAGO'!I4</f>
        <v>SI</v>
      </c>
    </row>
    <row r="12" spans="2:8">
      <c r="B12">
        <f>+'CAPACIDAD PAGO'!E5/ITEM!C11</f>
        <v>0.86206896551724133</v>
      </c>
      <c r="C12" s="65">
        <f>+VLOOKUP(B12,$B$5:$D$9,VLOOKUP(D11,$G$5:$H$6,2,0),1)</f>
        <v>0.4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SIMULADOR</vt:lpstr>
      <vt:lpstr>COMPARATIVO</vt:lpstr>
      <vt:lpstr>CAPACIDAD PAGO</vt:lpstr>
      <vt:lpstr>LINEAS</vt:lpstr>
      <vt:lpstr>CIRCULAR</vt:lpstr>
      <vt:lpstr>ITEM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Néstor Fabian Martínez Santana</dc:creator>
  <cp:keywords/>
  <dc:description/>
  <cp:lastModifiedBy>Jonathan Eduardo de la Hoz Delgadillo</cp:lastModifiedBy>
  <cp:revision/>
  <dcterms:created xsi:type="dcterms:W3CDTF">2022-05-11T17:24:05Z</dcterms:created>
  <dcterms:modified xsi:type="dcterms:W3CDTF">2026-02-11T15:15:19Z</dcterms:modified>
  <cp:category/>
  <cp:contentStatus/>
</cp:coreProperties>
</file>