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87BFA979-6408-4D74-9D2E-DEE5E9603A8A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<sst xmlns="http://schemas.openxmlformats.org/spreadsheetml/2006/main" count="13137" uniqueCount="2713">
  <si>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</si>
  <si>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</si>
  <si>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</si>
  <si>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</si>
  <si>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</si>
  <si>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</si>
  <si>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</si>
  <si>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</si>
  <si>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</si>
  <si>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</si>
  <si>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</si>
  <si>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</si>
  <si>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</si>
  <si>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</si>
  <si>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</si>
  <si>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</si>
  <si>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</si>
  <si>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</si>
  <si>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</si>
  <si>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</si>
  <si>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</si>
  <si>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</si>
  <si>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</si>
  <si>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</si>
  <si>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</si>
  <si>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</si>
  <si>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</si>
  <si>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</si>
  <si>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</si>
  <si>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</si>
  <si>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</si>
  <si>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</si>
  <si>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</si>
  <si>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</si>
  <si>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</si>
  <si>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</si>
  <si>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</si>
  <si>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</si>
  <si>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</si>
  <si>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</si>
  <si>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</si>
  <si>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</si>
  <si>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</si>
  <si>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</si>
  <si>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</si>
  <si>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</si>
  <si>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</si>
  <si>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</si>
  <si>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</si>
  <si>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</si>
  <si>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</si>
  <si>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</si>
  <si>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</si>
  <si>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</si>
  <si>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</si>
  <si>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</si>
  <si>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</si>
  <si>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</si>
  <si>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</si>
  <si>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</si>
  <si>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</si>
  <si>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</si>
  <si>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</si>
  <si>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</si>
  <si>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</si>
  <si>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</si>
  <si>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</si>
  <si>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</si>
  <si>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</si>
  <si>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</si>
  <si>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</si>
  <si>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</si>
  <si>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</si>
  <si>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</si>
  <si>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</si>
  <si>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</si>
  <si>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</si>
  <si>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</si>
  <si>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</si>
  <si>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</si>
  <si>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</si>
  <si>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</si>
  <si>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</si>
  <si>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</si>
  <si>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</si>
  <si>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</si>
  <si>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</si>
  <si>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</si>
  <si>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</si>
  <si>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</si>
  <si>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</si>
  <si>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</si>
  <si>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</si>
  <si>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</si>
  <si>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</si>
  <si>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</si>
  <si>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</si>
  <si>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</si>
  <si>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</si>
  <si>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</si>
  <si>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</si>
  <si>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</si>
  <si>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</si>
  <si>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</si>
  <si>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</si>
  <si>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</si>
  <si>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</si>
  <si>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</si>
  <si>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</si>
  <si>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</si>
  <si>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</si>
  <si>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</si>
  <si>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</si>
  <si>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</si>
  <si>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</si>
  <si>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</si>
  <si>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</si>
  <si>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</si>
  <si>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</si>
  <si>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</si>
  <si>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</si>
  <si>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</si>
  <si>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</si>
  <si>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</si>
  <si>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</si>
  <si>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</si>
  <si>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</si>
  <si>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</si>
  <si>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</si>
  <si>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</si>
  <si>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</si>
  <si>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</si>
  <si>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</si>
  <si>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</si>
  <si>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</si>
  <si>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</si>
  <si>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</si>
  <si>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</si>
  <si>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</si>
  <si>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</si>
  <si>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</si>
  <si>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</si>
  <si>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</si>
  <si>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</si>
  <si>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</si>
  <si>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</si>
  <si>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</si>
  <si>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</si>
  <si>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</si>
  <si>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</si>
  <si>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</si>
  <si>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</si>
  <si>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</si>
  <si>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</si>
  <si>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</si>
  <si>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</si>
  <si>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</si>
  <si>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</si>
  <si>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</si>
  <si>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</si>
  <si>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</si>
  <si>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</si>
  <si>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</si>
  <si>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</si>
  <si>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</si>
  <si>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</si>
  <si>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</si>
  <si>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</si>
  <si>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</si>
  <si>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</si>
  <si>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</si>
  <si>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</si>
  <si>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</si>
  <si>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</si>
  <si>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</si>
  <si>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</si>
  <si>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</si>
  <si>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</si>
  <si>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</si>
  <si>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</si>
  <si>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</si>
  <si>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</si>
  <si>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</si>
  <si>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</si>
  <si>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</si>
  <si>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</si>
  <si>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</si>
  <si>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</si>
  <si>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</si>
  <si>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</si>
  <si>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</si>
  <si>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</si>
  <si>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</si>
  <si>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</si>
  <si>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</si>
  <si>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</si>
  <si>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</si>
  <si>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</si>
  <si>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</si>
  <si>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</si>
  <si>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</si>
  <si>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</si>
  <si>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</si>
  <si>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</si>
  <si>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</si>
  <si>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</si>
  <si>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</si>
  <si>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</si>
  <si>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</si>
  <si>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</si>
  <si>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</si>
  <si>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</si>
  <si>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</si>
  <si>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</si>
  <si>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</si>
  <si>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</si>
  <si>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</si>
  <si>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</si>
  <si>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</si>
  <si>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</si>
  <si>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</si>
  <si>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</si>
  <si>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</si>
  <si>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</si>
  <si>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</si>
  <si>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</si>
  <si>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</si>
  <si>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</si>
  <si>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</si>
  <si>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</si>
  <si>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</si>
  <si>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</si>
  <si>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</si>
  <si>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</si>
  <si>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</si>
  <si>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</si>
  <si>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</si>
  <si>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</si>
  <si>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</si>
  <si>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</si>
  <si>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</si>
  <si>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</si>
  <si>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</si>
  <si>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</si>
  <si>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</si>
  <si>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</si>
  <si>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</si>
  <si>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</si>
  <si>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</si>
  <si>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</si>
  <si>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</si>
  <si>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</si>
  <si>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</si>
  <si>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</si>
  <si>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</si>
  <si>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</si>
  <si>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</si>
  <si>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</si>
  <si>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</si>
  <si>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</si>
  <si>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</si>
  <si>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</si>
  <si>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</si>
  <si>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</si>
  <si>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</si>
  <si>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</si>
  <si>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</si>
  <si>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</si>
  <si>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</si>
  <si>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</si>
  <si>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</si>
  <si>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</si>
  <si>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</si>
  <si>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</si>
  <si>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</si>
  <si>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</si>
  <si>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</si>
  <si>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</si>
  <si>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</si>
  <si>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</si>
  <si>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</si>
  <si>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</si>
  <si>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</si>
  <si>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</si>
  <si>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</si>
  <si>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</si>
  <si>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</si>
  <si>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</si>
  <si>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</si>
  <si>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</si>
  <si>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</si>
  <si>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</si>
  <si>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</si>
  <si>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</si>
  <si>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</si>
  <si>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</si>
  <si>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</si>
  <si>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</si>
  <si>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</si>
  <si>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</si>
  <si>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</si>
  <si>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</si>
  <si>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</si>
  <si>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</si>
  <si>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</si>
  <si>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</si>
  <si>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</si>
  <si>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</si>
  <si>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</si>
  <si>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</si>
  <si>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</si>
  <si>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</si>
  <si>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</si>
  <si>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</si>
  <si>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</si>
  <si>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</si>
  <si>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</si>
  <si>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</si>
  <si>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</si>
  <si>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</si>
  <si>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</si>
  <si>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</si>
  <si>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</si>
  <si>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</si>
  <si>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</si>
  <si>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</si>
  <si>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</si>
  <si>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</si>
  <si>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</si>
  <si>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</si>
  <si>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</si>
  <si>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</si>
  <si>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</si>
  <si>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</si>
  <si>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</si>
  <si>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</si>
  <si>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</si>
  <si>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</si>
  <si>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</si>
  <si>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</si>
  <si>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</si>
  <si>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</si>
  <si>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</si>
  <si>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</si>
  <si>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</si>
  <si>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</si>
  <si>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</si>
  <si>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</si>
  <si>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</si>
  <si>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</si>
  <si>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</si>
  <si>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</si>
  <si>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</si>
  <si>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</si>
  <si>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</si>
  <si>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</si>
  <si>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</si>
  <si>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</si>
  <si>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</si>
  <si>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</si>
  <si>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</si>
  <si>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</si>
  <si>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</si>
  <si>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</si>
  <si>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</si>
  <si>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</si>
  <si>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</si>
  <si>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</si>
  <si>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</si>
  <si>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</si>
  <si>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</si>
  <si>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</si>
  <si>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</si>
  <si>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</si>
  <si>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</si>
  <si>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</si>
  <si>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</si>
  <si>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</si>
  <si>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</si>
  <si>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</si>
  <si>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</si>
  <si>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</si>
  <si>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</si>
  <si>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</si>
  <si>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</si>
  <si>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</si>
  <si>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</si>
  <si>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</si>
  <si>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</si>
  <si>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</si>
  <si>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</si>
  <si>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</si>
  <si>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</si>
  <si>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</si>
  <si>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</si>
  <si>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</si>
  <si>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</si>
  <si>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</si>
  <si>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</si>
  <si>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</si>
  <si>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</si>
  <si>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</si>
  <si>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</si>
  <si>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</si>
  <si>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</si>
  <si>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</si>
  <si>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</si>
  <si>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</si>
  <si>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</si>
  <si>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</si>
  <si>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</si>
  <si>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</si>
  <si>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</si>
  <si>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</si>
  <si>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</si>
  <si>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</si>
  <si>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</si>
  <si>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</si>
  <si>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</si>
  <si>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</si>
  <si>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</si>
  <si>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</si>
  <si>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</si>
  <si>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</si>
  <si>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</si>
  <si>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</si>
  <si>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</si>
  <si>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</si>
  <si>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</si>
  <si>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</si>
  <si>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</si>
  <si>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</si>
  <si>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</si>
  <si>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</si>
  <si>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</si>
  <si>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</si>
  <si>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</si>
  <si>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</si>
  <si>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</si>
  <si>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</si>
  <si>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</si>
  <si>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</si>
  <si>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</si>
  <si>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</si>
  <si>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</si>
  <si>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</si>
  <si>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</si>
  <si>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</si>
  <si>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</si>
  <si>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</si>
  <si>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</si>
  <si>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</si>
  <si>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</si>
  <si>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</si>
  <si>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</si>
  <si>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</si>
  <si>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</si>
  <si>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</si>
  <si>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</si>
  <si>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</si>
  <si>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</si>
  <si>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</si>
  <si>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</si>
  <si>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</si>
  <si>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</si>
  <si>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</si>
  <si>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</si>
  <si>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</si>
  <si>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</si>
  <si>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</si>
  <si>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</si>
  <si>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</si>
  <si>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</si>
  <si>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</si>
  <si>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</si>
  <si>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</si>
  <si>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</si>
  <si>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</si>
  <si>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</si>
  <si>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</si>
  <si>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</si>
  <si>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</si>
  <si>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</si>
  <si>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</si>
  <si>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</si>
  <si>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</si>
  <si>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</si>
  <si>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</si>
  <si>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</si>
  <si>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</si>
  <si>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</si>
  <si>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</si>
  <si>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</si>
  <si>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</si>
  <si>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</si>
  <si>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</si>
  <si>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</si>
  <si>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</si>
  <si>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</si>
  <si>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</si>
  <si>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</si>
  <si>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</si>
  <si>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</si>
  <si>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</si>
  <si>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</si>
  <si>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</si>
  <si>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</si>
  <si>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</si>
  <si>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</si>
  <si>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</si>
  <si>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</si>
  <si>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</si>
  <si>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</si>
  <si>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</si>
  <si>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</si>
  <si>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</si>
  <si>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</si>
  <si>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</si>
  <si>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</si>
  <si>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</si>
  <si>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</si>
  <si>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</si>
  <si>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</si>
  <si>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</si>
  <si>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</si>
  <si>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</si>
  <si>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</si>
  <si>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</si>
  <si>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</si>
  <si>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</si>
  <si>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</si>
  <si>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</si>
  <si>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</si>
  <si>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</si>
  <si>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</si>
  <si>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</si>
  <si>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</si>
  <si>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</si>
  <si>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</si>
  <si>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</si>
  <si>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</si>
  <si>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</si>
  <si>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</si>
  <si>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</si>
  <si>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</si>
  <si>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</si>
  <si>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</si>
  <si>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</si>
  <si>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</si>
  <si>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</si>
  <si>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</si>
  <si>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</si>
  <si>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</si>
  <si>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</si>
  <si>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</si>
  <si>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</si>
  <si>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</si>
  <si>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</si>
  <si>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</si>
  <si>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</si>
  <si>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</si>
  <si>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</si>
  <si>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</si>
  <si>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</si>
  <si>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</si>
  <si>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</si>
  <si>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</si>
  <si>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</si>
  <si>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</si>
  <si>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</si>
  <si>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</si>
  <si>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</si>
  <si>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</si>
  <si>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</si>
  <si>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</si>
  <si>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</si>
  <si>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</si>
  <si>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</si>
  <si>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</si>
  <si>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</si>
  <si>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</si>
  <si>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</si>
  <si>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</si>
  <si>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</si>
  <si>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</si>
  <si>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</si>
  <si>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</si>
  <si>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</si>
  <si>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</si>
  <si>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</si>
  <si>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</si>
  <si>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</si>
  <si>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</si>
  <si>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</si>
  <si>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</si>
  <si>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</si>
  <si>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</si>
  <si>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</si>
  <si>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</si>
  <si>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</si>
  <si>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</si>
  <si>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</si>
  <si>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</si>
  <si>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</si>
  <si>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</si>
  <si>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</si>
  <si>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</si>
  <si>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</si>
  <si>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</si>
  <si>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</si>
  <si>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</si>
  <si>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</si>
  <si>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</si>
  <si>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</si>
  <si>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</si>
  <si>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</si>
  <si>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</si>
  <si>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</si>
  <si>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</si>
  <si>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</si>
  <si>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</si>
  <si>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</si>
  <si>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</si>
  <si>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</si>
  <si>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</si>
  <si>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</si>
  <si>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</si>
  <si>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</si>
  <si>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</si>
  <si>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</si>
  <si>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</si>
  <si>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</si>
  <si>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</si>
  <si>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</si>
  <si>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</si>
  <si>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</si>
  <si>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</si>
  <si>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</si>
  <si>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</si>
  <si>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</si>
  <si>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</si>
  <si>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</si>
  <si>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</si>
  <si>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</si>
  <si>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</si>
  <si>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</si>
  <si>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</si>
  <si>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</si>
  <si>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</si>
  <si>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</si>
  <si>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</si>
  <si>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</si>
  <si>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</si>
  <si>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</si>
  <si>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</si>
  <si>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</si>
  <si>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</si>
  <si>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</si>
  <si>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</si>
  <si>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</si>
  <si>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</si>
  <si>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</si>
  <si>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</si>
  <si>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</si>
  <si>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</si>
  <si>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</si>
  <si>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</si>
  <si>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</si>
  <si>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</si>
  <si>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</si>
  <si>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</si>
  <si>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</si>
  <si>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</si>
  <si>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</si>
  <si>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</si>
  <si>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</si>
  <si>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</si>
  <si>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</si>
  <si>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</si>
  <si>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</si>
  <si>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</si>
  <si>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</si>
  <si>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</si>
  <si>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</si>
  <si>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</si>
  <si>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</si>
  <si>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</si>
  <si>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</si>
  <si>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</si>
  <si>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</si>
  <si>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</si>
  <si>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</si>
  <si>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</si>
  <si>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</si>
  <si>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</si>
  <si>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</si>
  <si>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</si>
  <si>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</si>
  <si>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</si>
  <si>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</si>
  <si>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</si>
  <si>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</si>
  <si>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</si>
  <si>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</si>
  <si>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</si>
  <si>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</si>
  <si>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</si>
  <si>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</si>
  <si>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</si>
  <si>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</si>
  <si>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</si>
  <si>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</si>
  <si>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</si>
  <si>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</si>
  <si>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</si>
  <si>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</si>
  <si>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</si>
  <si>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</si>
  <si>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</si>
  <si>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</si>
  <si>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</si>
  <si>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</si>
  <si>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</si>
  <si>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</si>
  <si>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</si>
  <si>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</si>
  <si>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</si>
  <si>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</si>
  <si>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</si>
  <si>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</si>
  <si>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</si>
  <si>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</si>
  <si>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</si>
  <si>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</si>
  <si>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</si>
  <si>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</si>
  <si>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</si>
  <si>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</si>
  <si>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</si>
  <si>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</si>
  <si>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</si>
  <si>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</si>
  <si>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</si>
  <si>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</si>
  <si>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</si>
  <si>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</si>
  <si>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</si>
  <si>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</si>
  <si>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</si>
  <si>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</si>
  <si>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</si>
  <si>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</si>
  <si>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</si>
  <si>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</si>
  <si>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</si>
  <si>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</si>
  <si>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</si>
  <si>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</si>
  <si>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</si>
  <si>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</si>
  <si>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</si>
  <si>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</si>
  <si>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</si>
  <si>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</si>
  <si>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</si>
  <si>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</si>
  <si>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</si>
  <si>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</si>
  <si>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</si>
  <si>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</si>
  <si>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</si>
  <si>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</si>
  <si>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</si>
  <si>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</si>
  <si>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</si>
  <si>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</si>
  <si>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</si>
  <si>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</si>
  <si>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</si>
  <si>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</si>
  <si>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</si>
  <si>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</si>
  <si>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</si>
  <si>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</si>
  <si>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</si>
  <si>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</si>
  <si>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</si>
  <si>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</si>
  <si>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</si>
  <si>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</si>
  <si>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</si>
  <si>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</si>
  <si>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</si>
  <si>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</si>
  <si>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</si>
  <si>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</si>
  <si>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</si>
  <si>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</si>
  <si>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</si>
  <si>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</si>
  <si>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</si>
  <si>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</si>
  <si>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</si>
  <si>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</si>
  <si>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</si>
  <si>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</si>
  <si>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</si>
  <si>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</si>
  <si>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</si>
  <si>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</si>
  <si>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</si>
  <si>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</si>
  <si>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</si>
  <si>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</si>
  <si>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</si>
  <si>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</si>
  <si>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</si>
  <si>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</si>
  <si>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</si>
  <si>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</si>
  <si>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</si>
  <si>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</si>
  <si>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</si>
  <si>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</si>
  <si>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</si>
  <si>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</si>
  <si>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</si>
  <si>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</si>
  <si>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</si>
  <si>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</si>
  <si>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</si>
  <si>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</si>
  <si>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</si>
  <si>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</si>
  <si>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</si>
  <si>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</si>
  <si>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</si>
  <si>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</si>
  <si>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</si>
  <si>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</si>
  <si>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</si>
  <si>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</si>
  <si>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</si>
  <si>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</si>
  <si>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</si>
  <si>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</si>
  <si>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</si>
  <si>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</si>
  <si>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</si>
  <si>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</si>
  <si>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</si>
  <si>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</si>
  <si>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</si>
  <si>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</si>
  <si>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</si>
  <si>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</si>
  <si>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</si>
  <si>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</si>
  <si>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</si>
  <si>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</si>
  <si>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</si>
  <si>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</si>
  <si>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</si>
  <si>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</si>
  <si>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</si>
  <si>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</si>
  <si>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</si>
  <si>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</si>
  <si>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</si>
  <si>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</si>
  <si>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</si>
  <si>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</si>
  <si>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</si>
  <si>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</si>
  <si>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</si>
  <si>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</si>
  <si>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</si>
  <si>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</si>
  <si>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</si>
  <si>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</si>
  <si>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</si>
  <si>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</si>
  <si>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</si>
  <si>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</si>
  <si>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</si>
  <si>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</si>
  <si>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</si>
  <si>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</si>
  <si>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</si>
  <si>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</si>
  <si>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</si>
  <si>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</si>
  <si>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</si>
  <si>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</si>
  <si>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</si>
  <si>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</si>
  <si>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</si>
  <si>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</si>
  <si>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</si>
  <si>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</si>
  <si>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</si>
  <si>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</si>
  <si>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</si>
  <si>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</si>
  <si>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</si>
  <si>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</si>
  <si>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</si>
  <si>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</si>
  <si>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</si>
  <si>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</si>
  <si>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</si>
  <si>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</si>
  <si>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</si>
  <si>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</si>
  <si>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</si>
  <si>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</si>
  <si>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</si>
  <si>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</si>
  <si>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</si>
  <si>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</si>
  <si>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</si>
  <si>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</si>
  <si>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</si>
  <si>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</si>
  <si>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</si>
  <si>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</si>
  <si>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</si>
  <si>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</si>
  <si>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</si>
  <si>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</si>
  <si>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</si>
  <si>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</si>
  <si>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</si>
  <si>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</si>
  <si>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</si>
  <si>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</si>
  <si>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</si>
  <si>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</si>
  <si>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</si>
  <si>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</si>
  <si>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</si>
  <si>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</si>
  <si>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</si>
  <si>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</si>
  <si>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</si>
  <si>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</si>
  <si>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</si>
  <si>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</si>
  <si>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</si>
  <si>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</si>
  <si>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</si>
  <si>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</si>
  <si>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</si>
  <si>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</si>
  <si>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</si>
  <si>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</si>
  <si>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</si>
  <si>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</si>
  <si>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</si>
  <si>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</si>
  <si>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</si>
  <si>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</si>
  <si>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</si>
  <si>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</si>
  <si>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</si>
  <si>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</si>
  <si>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</si>
  <si>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</si>
  <si>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</si>
  <si>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</si>
  <si>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</si>
  <si>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</si>
  <si>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</si>
  <si>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</si>
  <si>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</si>
  <si>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</si>
  <si>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</si>
  <si>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</si>
  <si>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</si>
  <si>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</si>
  <si>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</si>
  <si>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</si>
  <si>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</si>
  <si>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</si>
  <si>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</si>
  <si>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</si>
  <si>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</si>
  <si>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</si>
  <si>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</si>
  <si>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</si>
  <si>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</si>
  <si>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</si>
  <si>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</si>
  <si>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</si>
  <si>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</si>
  <si>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</si>
  <si>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</si>
  <si>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</si>
  <si>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</si>
  <si>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</si>
  <si>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</si>
  <si>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</si>
  <si>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</si>
  <si>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</si>
  <si>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</si>
  <si>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</si>
  <si>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</si>
  <si>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</si>
  <si>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</si>
  <si>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</si>
  <si>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</si>
  <si>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</si>
  <si>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</si>
  <si>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</si>
  <si>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</si>
  <si>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</si>
  <si>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</si>
  <si>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</si>
  <si>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</si>
  <si>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</si>
  <si>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</si>
  <si>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</si>
  <si>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</si>
  <si>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</si>
  <si>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</si>
  <si>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</si>
  <si>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</si>
  <si>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</si>
  <si>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</si>
  <si>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</si>
  <si>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</si>
  <si>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</si>
  <si>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</si>
  <si>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</si>
  <si>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</si>
  <si>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</si>
  <si>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</si>
  <si>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</si>
  <si>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</si>
  <si>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</si>
  <si>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</si>
  <si>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</si>
  <si>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</si>
  <si>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</si>
  <si>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</si>
  <si>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</si>
  <si>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</si>
  <si>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</si>
  <si>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</si>
  <si>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</si>
  <si>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</si>
  <si>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</si>
  <si>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</si>
  <si>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</si>
  <si>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</si>
  <si>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</si>
  <si>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</si>
  <si>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</si>
  <si>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</si>
  <si>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</si>
  <si>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</si>
  <si>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</si>
  <si>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</si>
  <si>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</si>
  <si>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</si>
  <si>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</si>
  <si>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</si>
  <si>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</si>
  <si>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</si>
  <si>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</si>
  <si>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</si>
  <si>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</si>
  <si>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</si>
  <si>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</si>
  <si>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</si>
  <si>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</si>
  <si>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</si>
  <si>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</si>
  <si>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</si>
  <si>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</si>
  <si>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</si>
  <si>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</si>
  <si>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</si>
  <si>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</si>
  <si>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</si>
  <si>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</si>
  <si>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</si>
  <si>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</si>
  <si>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</si>
  <si>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</si>
  <si>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</si>
  <si>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</si>
  <si>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</si>
  <si>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</si>
  <si>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</si>
  <si>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</si>
  <si>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</si>
  <si>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</si>
  <si>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</si>
  <si>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</si>
  <si>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</si>
  <si>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</si>
  <si>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</si>
  <si>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</si>
  <si>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</si>
  <si>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</si>
  <si>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</si>
  <si>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</si>
  <si>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</si>
  <si>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</si>
  <si>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</si>
  <si>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</si>
  <si>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</si>
  <si>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</si>
  <si>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</si>
  <si>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</si>
  <si>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</si>
  <si>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</si>
  <si>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</si>
  <si>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</si>
  <si>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</si>
  <si>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</si>
  <si>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</si>
  <si>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</si>
  <si>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</si>
  <si>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</si>
  <si>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</si>
  <si>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</si>
  <si>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</si>
  <si>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</si>
  <si>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</si>
  <si>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</si>
  <si>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</si>
  <si>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</si>
  <si>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</si>
  <si>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</si>
  <si>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</si>
  <si>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</si>
  <si>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</si>
  <si>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</si>
  <si>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</si>
  <si>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</si>
  <si>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</si>
  <si>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</si>
  <si>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</si>
  <si>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</si>
  <si>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</si>
  <si>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</si>
  <si>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</si>
  <si>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</si>
  <si>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</si>
  <si>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</si>
  <si>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</si>
  <si>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</si>
  <si>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</si>
  <si>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</si>
  <si>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</si>
  <si>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</si>
  <si>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</si>
  <si>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</si>
  <si>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</si>
  <si>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</si>
  <si>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</si>
  <si>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</si>
  <si>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</si>
  <si>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</si>
  <si>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</si>
  <si>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</si>
  <si>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</si>
  <si>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</si>
  <si>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</si>
  <si>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</si>
  <si>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</si>
  <si>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</si>
  <si>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</si>
  <si>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</si>
  <si>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</si>
  <si>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</si>
  <si>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</si>
  <si>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</si>
  <si>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</si>
  <si>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</si>
  <si>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</si>
  <si>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</si>
  <si>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</si>
  <si>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</si>
  <si>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</si>
  <si>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</si>
  <si>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</si>
  <si>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</si>
  <si>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</si>
  <si>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</si>
  <si>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</si>
  <si>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</si>
  <si>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</si>
  <si>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</si>
  <si>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</si>
  <si>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</si>
  <si>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</si>
  <si>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</si>
  <si>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</si>
  <si>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</si>
  <si>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</si>
  <si>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</si>
  <si>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</si>
  <si>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</si>
  <si>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</si>
  <si>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</si>
  <si>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</si>
  <si>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</si>
  <si>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</si>
  <si>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</si>
  <si>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</si>
  <si>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</si>
  <si>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</si>
  <si>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</si>
  <si>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</si>
  <si>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</si>
  <si>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</si>
  <si>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</si>
  <si>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</si>
  <si>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</si>
  <si>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</si>
  <si>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</si>
  <si>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</si>
  <si>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</si>
  <si>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</si>
  <si>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</si>
  <si>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</si>
  <si>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</si>
  <si>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</si>
  <si>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</si>
  <si>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</si>
  <si>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</si>
  <si>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</si>
  <si>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</si>
  <si>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</si>
  <si>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</si>
  <si>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</si>
  <si>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</si>
  <si>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</si>
  <si>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</si>
  <si>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</si>
  <si>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</si>
  <si>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</si>
  <si>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</si>
  <si>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</si>
  <si>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</si>
  <si>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</si>
  <si>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</si>
  <si>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</si>
  <si>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</si>
  <si>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</si>
  <si>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</si>
  <si>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</si>
  <si>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</si>
  <si>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</si>
  <si>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</si>
  <si>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</si>
  <si>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</si>
  <si>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</si>
  <si>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</si>
  <si>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</si>
  <si>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</si>
  <si>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</si>
  <si>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</si>
  <si>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</si>
  <si>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</si>
  <si>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</si>
  <si>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</si>
  <si>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</si>
  <si>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</si>
  <si>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</si>
  <si>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</si>
  <si>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</si>
  <si>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</si>
  <si>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</si>
  <si>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</si>
  <si>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</si>
  <si>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</si>
  <si>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</si>
  <si>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</si>
  <si>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</si>
  <si>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</si>
  <si>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</si>
  <si>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</si>
  <si>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</si>
  <si>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</si>
  <si>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</si>
  <si>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</si>
  <si>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</si>
  <si>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</si>
  <si>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</si>
  <si>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</si>
  <si>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</si>
  <si>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</si>
  <si>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</si>
  <si>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</si>
  <si>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</si>
  <si>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</si>
  <si>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</si>
  <si>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</si>
  <si>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</si>
  <si>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</si>
  <si>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</si>
  <si>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</si>
  <si>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</si>
  <si>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</si>
  <si>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</si>
  <si>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</si>
  <si>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</si>
  <si>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</si>
  <si>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</si>
  <si>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</si>
  <si>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</si>
  <si>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</si>
  <si>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</si>
  <si>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</si>
  <si>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</si>
  <si>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</si>
  <si>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</si>
  <si>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</si>
  <si>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</si>
  <si>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</si>
  <si>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</si>
  <si>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</si>
  <si>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</si>
  <si>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</si>
  <si>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</si>
  <si>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</si>
  <si>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</si>
  <si>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</si>
  <si>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</si>
  <si>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</si>
  <si>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</si>
  <si>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</si>
  <si>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</si>
  <si>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</si>
  <si>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</si>
  <si>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</si>
  <si>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</si>
  <si>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</si>
  <si>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</si>
  <si>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</si>
  <si>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</si>
  <si>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</si>
  <si>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</si>
  <si>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</si>
  <si>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</si>
  <si>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</si>
  <si>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</si>
  <si>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</si>
  <si>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</si>
  <si>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</si>
  <si>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</si>
  <si>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</si>
  <si>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</si>
  <si>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</si>
  <si>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</si>
  <si>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</si>
  <si>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</si>
  <si>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</si>
  <si>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</si>
  <si>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</si>
  <si>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</si>
  <si>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</si>
  <si>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</si>
  <si>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</si>
  <si>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</si>
  <si>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</si>
  <si>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</si>
  <si>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</si>
  <si>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</si>
  <si>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</si>
  <si>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</si>
  <si>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</si>
  <si>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</si>
  <si>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</si>
  <si>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</si>
  <si>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</si>
  <si>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</si>
  <si>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</si>
  <si>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</si>
  <si>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</si>
  <si>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</si>
  <si>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</si>
  <si>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</si>
  <si>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</si>
  <si>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</si>
  <si>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</si>
  <si>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</si>
  <si>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</si>
  <si>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</si>
  <si>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</si>
  <si>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</si>
  <si>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</si>
  <si>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</si>
  <si>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</si>
  <si>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</si>
  <si>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</si>
  <si>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</si>
  <si>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</si>
  <si>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</si>
  <si>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</si>
  <si>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</si>
  <si>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</si>
  <si>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</si>
  <si>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</si>
  <si>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</si>
  <si>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</si>
  <si>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</si>
  <si>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</si>
  <si>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</si>
  <si>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</si>
  <si>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</si>
  <si>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</si>
  <si>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</si>
  <si>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</si>
  <si>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</si>
  <si>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</si>
  <si>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</si>
  <si>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</si>
  <si>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</si>
  <si>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</si>
  <si>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</si>
  <si>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</si>
  <si>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</si>
  <si>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</si>
  <si>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</si>
  <si>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</si>
  <si>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</si>
  <si>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</si>
  <si>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</si>
  <si>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</si>
  <si>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</si>
  <si>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</si>
  <si>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</si>
  <si>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</si>
  <si>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</si>
  <si>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</si>
  <si>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</si>
  <si>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</si>
  <si>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</si>
  <si>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</si>
  <si>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</si>
  <si>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</si>
  <si>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</si>
  <si>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</si>
  <si>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</si>
  <si>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</si>
  <si>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</si>
  <si>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</si>
  <si>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</si>
  <si>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</si>
  <si>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</si>
  <si>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</si>
  <si>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</si>
  <si>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</si>
  <si>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</si>
  <si>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</si>
  <si>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</si>
  <si>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</si>
  <si>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</si>
  <si>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</si>
  <si>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</si>
  <si>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</si>
  <si>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</si>
  <si>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</si>
  <si>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</si>
  <si>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</si>
  <si>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</si>
  <si>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</si>
  <si>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</si>
  <si>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</si>
  <si>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</si>
  <si>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</si>
  <si>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</si>
  <si>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</si>
  <si>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</si>
  <si>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</si>
  <si>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</si>
  <si>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</si>
  <si>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</si>
  <si>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</si>
  <si>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</si>
  <si>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</si>
  <si>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</si>
  <si>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</si>
  <si>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</si>
  <si>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</si>
  <si>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</si>
  <si>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</si>
  <si>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</si>
  <si>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</si>
  <si>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</si>
  <si>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</si>
  <si>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</si>
  <si>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</si>
  <si>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</si>
  <si>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</si>
  <si>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</si>
  <si>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</si>
  <si>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</si>
  <si>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</si>
  <si>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</si>
  <si>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</si>
  <si>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</si>
  <si>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</si>
  <si>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</si>
  <si>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</si>
  <si>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</si>
  <si>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</si>
  <si>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</si>
  <si>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</si>
  <si>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</si>
  <si>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</si>
  <si>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</si>
  <si>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</si>
  <si>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</si>
  <si>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</si>
  <si>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</si>
  <si>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</si>
  <si>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</si>
  <si>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</si>
  <si>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</si>
  <si>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</si>
  <si>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</si>
  <si>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</si>
  <si>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</si>
  <si>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</si>
  <si>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</si>
  <si>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</si>
  <si>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</si>
  <si>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</si>
  <si>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</si>
  <si>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</si>
  <si>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</si>
  <si>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</si>
  <si>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</si>
  <si>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</si>
  <si>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</si>
  <si>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</si>
  <si>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</si>
  <si>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</si>
  <si>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</si>
  <si>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</si>
  <si>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</si>
  <si>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</si>
  <si>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</si>
  <si>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</si>
  <si>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</si>
  <si>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</si>
  <si>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</si>
  <si>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</si>
  <si>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</si>
  <si>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</si>
  <si>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</si>
  <si>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</si>
  <si>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</si>
  <si>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</si>
  <si>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</si>
  <si>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</si>
  <si>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</si>
  <si>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</si>
  <si>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</si>
  <si>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</si>
  <si>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</si>
  <si>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</si>
  <si>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</si>
  <si>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</si>
  <si>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</si>
  <si>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</si>
  <si>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</si>
  <si>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</si>
  <si>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</si>
  <si>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</si>
  <si>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</si>
  <si>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</si>
  <si>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</si>
  <si>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</si>
  <si>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</si>
  <si>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</si>
  <si>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</si>
  <si>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</si>
  <si>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</si>
  <si>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</si>
  <si>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</si>
  <si>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</si>
  <si>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</si>
  <si>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</si>
  <si>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</si>
  <si>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</si>
  <si>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</si>
  <si>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</si>
  <si>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</si>
  <si>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</si>
  <si>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</si>
  <si>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</si>
  <si>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</si>
  <si>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</si>
  <si>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</si>
  <si>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</si>
  <si>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</si>
  <si>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</si>
  <si>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</si>
  <si>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</si>
  <si>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</si>
  <si>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</si>
  <si>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</si>
  <si>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</si>
  <si>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</si>
  <si>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</si>
  <si>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</si>
  <si>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</si>
  <si>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</si>
  <si>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</si>
  <si>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</si>
  <si>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</si>
  <si>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</si>
  <si>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</si>
  <si>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</si>
  <si>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</si>
  <si>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</si>
  <si>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</si>
  <si>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</si>
  <si>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</si>
  <si>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</si>
  <si>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</si>
  <si>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</si>
  <si>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</si>
  <si>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</si>
  <si>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</si>
  <si>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</si>
  <si>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</si>
  <si>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</si>
  <si>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</si>
  <si>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</si>
  <si>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</si>
  <si>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</si>
  <si>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</si>
  <si>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</si>
  <si>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</si>
  <si>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</si>
  <si>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</si>
  <si>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</si>
  <si>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</si>
  <si>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</si>
  <si>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</si>
  <si>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</si>
  <si>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</si>
  <si>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</si>
  <si>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</si>
  <si>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</si>
  <si>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</si>
  <si>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</si>
  <si>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</si>
  <si>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</si>
  <si>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</si>
  <si>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</si>
  <si>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</si>
  <si>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</si>
  <si>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</si>
  <si>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</si>
  <si>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</si>
  <si>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</si>
  <si>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</si>
  <si>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</si>
  <si>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</si>
  <si>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</si>
  <si>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</si>
  <si>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</si>
  <si>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</si>
  <si>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</si>
  <si>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</si>
  <si>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</si>
  <si>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</si>
  <si>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</si>
  <si>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</si>
  <si>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</si>
  <si>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</si>
  <si>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</si>
  <si>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</si>
  <si>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</si>
  <si>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</si>
  <si>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</si>
  <si>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</si>
  <si>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</si>
  <si>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</si>
  <si>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</si>
  <si>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</si>
  <si>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</si>
  <si>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</si>
  <si>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</si>
  <si>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</si>
  <si>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</si>
  <si>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</si>
  <si>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</si>
  <si>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</si>
  <si>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</si>
  <si>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</si>
  <si>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</si>
  <si>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</si>
  <si>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</si>
  <si>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</si>
  <si>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</si>
  <si>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</si>
  <si>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</si>
  <si>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</si>
  <si>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</si>
  <si>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</si>
  <si>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</si>
  <si>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</si>
  <si>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</si>
  <si>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</si>
  <si>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</si>
  <si>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</si>
  <si>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</si>
  <si>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</si>
  <si>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</si>
  <si>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</si>
  <si>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</si>
  <si>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</si>
  <si>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</si>
  <si>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</si>
  <si>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</si>
  <si>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</si>
  <si>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</si>
  <si>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</si>
  <si>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</si>
  <si>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</si>
  <si>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</si>
  <si>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</si>
  <si>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</si>
  <si>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</si>
  <si>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</si>
  <si>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</si>
  <si>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</si>
  <si>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</si>
  <si>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</si>
  <si>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</si>
  <si>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</si>
  <si>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</si>
  <si>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</si>
  <si>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</si>
  <si>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</si>
  <si>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</si>
  <si>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</si>
  <si>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</si>
  <si>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</si>
  <si>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</si>
  <si>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</si>
  <si>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</si>
  <si>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</si>
  <si>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</si>
  <si>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</si>
  <si>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</si>
  <si>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</si>
  <si>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</si>
  <si>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</si>
  <si>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</si>
  <si>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</si>
  <si>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</si>
  <si>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</si>
  <si>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</si>
  <si>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</si>
  <si>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</si>
  <si>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</si>
  <si>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</si>
  <si>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</si>
  <si>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</si>
  <si>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</si>
  <si>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</si>
  <si>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</si>
  <si>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</si>
  <si>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</si>
  <si>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</si>
  <si>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</si>
  <si>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</si>
  <si>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</si>
  <si>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</si>
  <si>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</si>
  <si>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</si>
  <si>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</si>
  <si>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</si>
  <si>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</si>
  <si>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</si>
  <si>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</si>
  <si>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</si>
  <si>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</si>
  <si>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</si>
  <si>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</si>
  <si>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</si>
  <si>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</si>
  <si>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</si>
  <si>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</si>
  <si>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</si>
  <si>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</si>
  <si>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</si>
  <si>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</si>
  <si>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</si>
  <si>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</si>
  <si>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</si>
  <si>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</si>
  <si>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</si>
  <si>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</si>
  <si>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</si>
  <si>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</si>
  <si>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</si>
  <si>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</si>
  <si>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</si>
  <si>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</si>
  <si>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</si>
  <si>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</si>
  <si>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</si>
  <si>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</si>
  <si>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</si>
  <si>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</si>
  <si>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</si>
  <si>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</si>
  <si>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</si>
  <si>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</si>
  <si>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</si>
  <si>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</si>
  <si>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</si>
  <si>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</si>
  <si>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</si>
  <si>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</si>
  <si>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</si>
  <si>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</si>
  <si>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</si>
  <si>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</si>
  <si>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</si>
  <si>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</si>
  <si>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</si>
  <si>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</si>
  <si>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</si>
  <si>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</si>
  <si>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</si>
  <si>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</si>
  <si>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</si>
  <si>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</si>
  <si>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</si>
  <si>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</si>
  <si>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</si>
  <si>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</si>
  <si>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</si>
  <si>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</si>
  <si>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</si>
  <si>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</si>
  <si>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</si>
  <si>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</si>
  <si>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</si>
  <si>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</si>
  <si>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</si>
  <si>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</si>
  <si>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</si>
  <si>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</si>
  <si>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</si>
  <si>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</si>
  <si>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</si>
  <si>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</si>
  <si>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</si>
  <si>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</si>
  <si>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</si>
  <si>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</si>
  <si>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</si>
  <si>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</si>
  <si>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</si>
  <si>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</si>
  <si>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</si>
  <si>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</si>
  <si>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</si>
  <si>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</si>
  <si>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</si>
  <si>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</si>
  <si>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</si>
  <si>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</si>
  <si>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</si>
  <si>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</si>
  <si>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</si>
  <si>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</si>
  <si>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</si>
  <si>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</si>
  <si>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</si>
  <si>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</si>
  <si>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</si>
  <si>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</si>
  <si>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</si>
  <si>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</si>
  <si>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</si>
  <si>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</si>
  <si>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</si>
  <si>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</si>
  <si>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</si>
  <si>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</si>
  <si>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</si>
  <si>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</si>
  <si>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</si>
  <si>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</si>
  <si>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</si>
  <si>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</si>
  <si>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</si>
  <si>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</si>
  <si>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</si>
  <si>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</si>
  <si>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</si>
  <si>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</si>
  <si>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</si>
  <si>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</si>
  <si>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</si>
  <si>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</si>
  <si>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</si>
  <si>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</si>
  <si>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</si>
  <si>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</si>
  <si>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</si>
  <si>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</si>
  <si>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</si>
  <si>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</si>
  <si>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</si>
  <si>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</si>
  <si>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</si>
  <si>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</si>
  <si>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</si>
  <si>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</si>
  <si>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</si>
  <si>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</si>
  <si>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</si>
  <si>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</si>
  <si>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</si>
  <si>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</si>
  <si>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</si>
  <si>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</si>
  <si>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</si>
  <si>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</si>
  <si>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</si>
  <si>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</si>
  <si>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</si>
  <si>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</si>
  <si>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</si>
  <si>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</si>
  <si>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</si>
  <si>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</si>
  <si>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</si>
  <si>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</si>
  <si>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</si>
  <si>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</si>
  <si>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</si>
  <si>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</si>
  <si>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</si>
  <si>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</si>
  <si>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</si>
  <si>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</si>
  <si>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</si>
  <si>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</si>
  <si>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</si>
  <si>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</si>
  <si>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</si>
  <si>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</si>
  <si>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</si>
  <si>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</si>
  <si>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</si>
  <si>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</si>
  <si>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</si>
  <si>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</si>
  <si>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</si>
  <si>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</si>
  <si>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</si>
  <si>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</si>
  <si>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</si>
  <si>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</si>
  <si>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</si>
  <si>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</si>
  <si>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</si>
  <si>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</si>
  <si>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</si>
  <si>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</si>
  <si>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</si>
  <si>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</si>
  <si>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</si>
  <si>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</si>
  <si>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</si>
  <si>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</si>
  <si>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</si>
  <si>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</si>
  <si>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</si>
  <si>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</si>
  <si>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</si>
  <si>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</si>
  <si>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</si>
  <si>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</si>
  <si>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</si>
  <si>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</si>
  <si>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</si>
  <si>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</si>
  <si>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</si>
  <si>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</si>
  <si>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</si>
  <si>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</si>
  <si>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</si>
  <si>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</si>
  <si>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</si>
  <si>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</si>
  <si>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</si>
  <si>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</si>
  <si>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</si>
  <si>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</si>
  <si>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</si>
  <si>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</si>
  <si>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</si>
  <si>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</si>
  <si>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</si>
  <si>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</si>
  <si>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</si>
  <si>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</si>
  <si>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</si>
  <si>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</si>
  <si>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</si>
  <si>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</si>
  <si>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</si>
  <si>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</si>
  <si>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</si>
  <si>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</si>
  <si>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</si>
  <si>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</si>
  <si>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</si>
  <si>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</si>
  <si>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</si>
  <si>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</si>
  <si>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</si>
  <si>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</si>
  <si>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</si>
  <si>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</si>
  <si>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</si>
  <si>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</si>
  <si>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</si>
  <si>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</si>
  <si>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</si>
  <si>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</si>
  <si>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</si>
  <si>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</si>
  <si>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</si>
  <si>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</si>
  <si>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</si>
  <si>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</si>
  <si>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</si>
  <si>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</si>
  <si>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</si>
  <si>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</si>
  <si>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</si>
  <si>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</si>
  <si>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</si>
  <si>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</si>
  <si>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</si>
  <si>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</si>
  <si>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</si>
  <si>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</si>
  <si>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</si>
  <si>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</si>
  <si>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</si>
  <si>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</si>
  <si>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</si>
  <si>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</si>
  <si>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</si>
  <si>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</si>
  <si>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</si>
  <si>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</si>
  <si>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</si>
  <si>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</si>
  <si>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</si>
  <si>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</si>
  <si>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</si>
  <si>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</si>
  <si>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</si>
  <si>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</si>
  <si>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</si>
  <si>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</si>
  <si>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</si>
  <si>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</si>
  <si>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</si>
  <si>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</si>
  <si>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</si>
  <si>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</si>
  <si>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</si>
  <si>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</si>
  <si>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</si>
  <si>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</si>
  <si>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</si>
  <si>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</si>
  <si>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</si>
  <si>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</si>
  <si>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</si>
  <si>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</si>
  <si>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</si>
  <si>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</si>
  <si>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</si>
  <si>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</si>
  <si>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</si>
  <si>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</si>
  <si>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</si>
  <si>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</si>
  <si>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</si>
  <si>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</si>
  <si>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</si>
  <si>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</si>
  <si>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</si>
  <si>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</si>
  <si>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</si>
  <si>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</si>
  <si>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</si>
  <si>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</si>
  <si>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</si>
  <si>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</si>
  <si>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</si>
  <si>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</si>
  <si>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</si>
  <si>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</si>
  <si>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</si>
  <si>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</si>
  <si>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</si>
  <si>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</si>
  <si>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</si>
  <si>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</si>
  <si>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</si>
  <si>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</si>
  <si>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</si>
  <si>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</si>
  <si>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</si>
  <si>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</si>
  <si>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</si>
  <si>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</si>
  <si>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</si>
  <si>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</si>
  <si>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</si>
  <si>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</si>
  <si>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</si>
  <si>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</si>
  <si>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</si>
  <si>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</si>
  <si>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</si>
  <si>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</si>
  <si>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</si>
  <si>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</si>
  <si>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</si>
  <si>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</si>
  <si>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</si>
  <si>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</si>
  <si>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</si>
  <si>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</si>
  <si>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</si>
  <si>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</si>
  <si>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</si>
  <si>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</si>
  <si>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</si>
  <si>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</si>
  <si>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</si>
  <si>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</si>
  <si>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</si>
  <si>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</si>
  <si>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</si>
  <si>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</si>
  <si>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</si>
  <si>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</si>
  <si>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</si>
  <si>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</si>
  <si>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</si>
  <si>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</si>
  <si>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</si>
  <si>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</si>
  <si>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</si>
  <si>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</si>
  <si>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</si>
  <si>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</si>
  <si>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</si>
  <si>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</si>
  <si>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</si>
  <si>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</si>
  <si>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</si>
  <si>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</si>
  <si>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</si>
  <si>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</si>
  <si>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</si>
  <si>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</si>
  <si>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</si>
  <si>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</si>
  <si>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</si>
  <si>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</si>
  <si>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</si>
  <si>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</si>
  <si>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</si>
  <si>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</si>
  <si>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</si>
  <si>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</si>
  <si>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</si>
  <si>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</si>
  <si>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</si>
  <si>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</si>
  <si>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</si>
  <si>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</si>
  <si>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</si>
  <si>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</si>
  <si>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</si>
  <si>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</si>
  <si>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</si>
  <si>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</si>
  <si>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</si>
  <si>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</si>
  <si>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</si>
  <si>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</si>
  <si>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</si>
  <si>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</si>
  <si>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</si>
  <si>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</si>
  <si>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</si>
  <si>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</si>
  <si>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</si>
  <si>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</si>
  <si>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</si>
  <si>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</si>
  <si>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</si>
  <si>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</si>
  <si>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</si>
  <si>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</si>
  <si>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</si>
  <si>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</si>
  <si>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</si>
  <si>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</si>
  <si>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</si>
  <si>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</si>
  <si>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</si>
  <si>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</si>
  <si>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</si>
  <si>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</si>
  <si>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</si>
  <si>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</si>
  <si>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</si>
  <si>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</si>
  <si>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</si>
  <si>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</si>
  <si>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</si>
  <si>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</si>
  <si>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</si>
  <si>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</si>
  <si>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</si>
  <si>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</si>
  <si>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</si>
  <si>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</si>
  <si>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</si>
  <si>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</si>
  <si>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</si>
  <si>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</si>
  <si>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</si>
  <si>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</si>
  <si>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</si>
  <si>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</si>
  <si>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</si>
  <si>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</si>
  <si>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</si>
  <si>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</si>
  <si>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</si>
  <si>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</si>
  <si>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</si>
  <si>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</si>
  <si>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</si>
  <si>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</si>
  <si>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</si>
  <si>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</si>
  <si>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</si>
  <si>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</si>
  <si>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</si>
  <si>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</si>
  <si>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</si>
  <si>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</si>
  <si>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</si>
  <si>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</si>
  <si>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</si>
  <si>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</si>
  <si>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</si>
  <si>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</si>
  <si>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</si>
  <si>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</si>
  <si>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</si>
  <si>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</si>
  <si>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</si>
  <si>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</si>
  <si>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</si>
  <si>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</si>
  <si>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</si>
  <si>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</si>
  <si>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</si>
  <si>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</si>
  <si>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</si>
  <si>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</si>
  <si>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</si>
  <si>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</si>
  <si>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</si>
  <si>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</si>
  <si>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</si>
  <si>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</si>
  <si>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</si>
  <si>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</si>
  <si>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</si>
  <si>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</si>
  <si>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</si>
  <si>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</si>
  <si>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</si>
  <si>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</si>
  <si>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</si>
  <si>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</si>
  <si>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</si>
  <si>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</si>
  <si>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</si>
  <si>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</si>
  <si>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</si>
  <si>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</si>
  <si>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</si>
  <si>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</si>
  <si>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</si>
  <si>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</si>
  <si>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</si>
  <si>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</si>
  <si>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</si>
  <si>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</si>
  <si>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</si>
  <si>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</si>
  <si>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</si>
  <si>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</si>
  <si>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</si>
  <si>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</si>
  <si>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</si>
  <si>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</si>
  <si>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</si>
  <si>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</si>
  <si>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</si>
  <si>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</si>
  <si>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</si>
  <si>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</si>
  <si>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</si>
  <si>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</si>
  <si>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</si>
  <si>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</si>
  <si>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</si>
  <si>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</si>
  <si>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</si>
  <si>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</si>
  <si>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</si>
  <si>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</si>
  <si>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</si>
  <si>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</si>
  <si>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</si>
  <si>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</si>
  <si>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</si>
  <si>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</si>
  <si>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</si>
  <si>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</si>
  <si>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</si>
  <si>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</si>
  <si>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</si>
  <si>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</si>
  <si>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</si>
  <si>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</si>
  <si>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</si>
  <si>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</si>
  <si>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</si>
  <si>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</si>
  <si>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</si>
  <si>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</si>
  <si>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</si>
  <si>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</si>
  <si>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</si>
  <si>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</si>
  <si>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</si>
  <si>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</si>
  <si>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</si>
  <si>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</si>
  <si>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</si>
  <si>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</si>
  <si>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</si>
  <si>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</si>
  <si>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</si>
  <si>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</si>
  <si>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</si>
  <si>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</si>
  <si>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</si>
  <si>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</si>
  <si>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</si>
  <si>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</si>
  <si>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</si>
  <si>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</si>
  <si>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</si>
  <si>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</si>
  <si>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</si>
  <si>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</si>
  <si>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</si>
  <si>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</si>
  <si>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</si>
  <si>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</si>
  <si>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</si>
  <si>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</si>
  <si>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</si>
  <si>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</si>
  <si>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</si>
  <si>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</si>
  <si>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</si>
  <si>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</si>
  <si>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</si>
  <si>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</si>
  <si>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</si>
  <si>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</si>
  <si>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</si>
  <si>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</si>
  <si>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</si>
  <si>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</si>
  <si>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</si>
  <si>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</si>
  <si>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</si>
  <si>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</si>
  <si>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</si>
  <si>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</si>
  <si>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</si>
  <si>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</si>
  <si>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</si>
  <si>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</si>
  <si>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</si>
  <si>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</si>
  <si>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</si>
  <si>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</si>
  <si>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</si>
  <si>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</si>
  <si>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</si>
  <si>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</si>
  <si>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</si>
  <si>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</si>
  <si>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</si>
  <si>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</si>
  <si>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</si>
  <si>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</si>
  <si>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</si>
  <si>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</si>
  <si>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</si>
  <si>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</si>
  <si>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</si>
  <si>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</si>
  <si>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</si>
  <si>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</si>
  <si>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</si>
  <si>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</si>
  <si>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</si>
  <si>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</si>
  <si>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</si>
  <si>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</si>
  <si>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</si>
  <si>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</si>
  <si>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</si>
  <si>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</si>
  <si>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</si>
  <si>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</si>
  <si>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</si>
  <si>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</si>
  <si>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</si>
  <si>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</si>
  <si>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</si>
  <si>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</si>
  <si>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</si>
  <si>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</si>
  <si>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</si>
  <si>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</si>
  <si>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</si>
  <si>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</si>
  <si>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</si>
  <si>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</si>
  <si>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</si>
  <si>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</si>
  <si>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</si>
  <si>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</si>
  <si>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</si>
  <si>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</si>
  <si>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</si>
  <si>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</si>
  <si>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</si>
  <si>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</si>
  <si>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</si>
  <si>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</si>
  <si>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</si>
  <si>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</si>
  <si>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</si>
  <si>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</si>
  <si>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</si>
  <si>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</si>
  <si>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</si>
  <si>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</si>
  <si>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</si>
  <si>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</si>
  <si>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</si>
  <si>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</si>
  <si>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</si>
  <si>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</si>
  <si>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</si>
  <si>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</si>
  <si>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</si>
  <si>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</si>
  <si>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</si>
  <si>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</si>
  <si>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</si>
  <si>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</si>
  <si>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</si>
  <si>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</si>
  <si>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</si>
  <si>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</si>
  <si>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</si>
  <si>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</si>
  <si>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</si>
  <si>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</si>
  <si>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</si>
  <si>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</si>
  <si>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</si>
  <si>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</si>
  <si>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</si>
  <si>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</si>
  <si>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</si>
  <si>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</si>
  <si>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</si>
  <si>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</si>
  <si>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</si>
  <si>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</si>
  <si>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</si>
  <si>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</si>
  <si>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</si>
  <si>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</si>
  <si>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</si>
  <si>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</si>
  <si>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</si>
  <si>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</si>
  <si>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</si>
  <si>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</si>
  <si>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</si>
  <si>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</si>
  <si>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</si>
  <si>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</si>
  <si>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</si>
  <si>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</si>
  <si>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</si>
  <si>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</si>
  <si>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</si>
  <si>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</si>
  <si>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</si>
  <si>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</si>
  <si>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</si>
  <si>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</si>
  <si>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</si>
  <si>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</si>
  <si>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</si>
  <si>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</si>
  <si>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</si>
  <si>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</si>
  <si>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</si>
  <si>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</si>
  <si>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</si>
  <si>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</si>
  <si>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</si>
  <si>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</si>
  <si>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</si>
  <si>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</si>
  <si>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</si>
  <si>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</si>
  <si>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</si>
  <si>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</si>
  <si>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</si>
  <si>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</si>
  <si>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</si>
  <si>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</si>
  <si>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</si>
  <si>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</si>
  <si>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</si>
  <si>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</si>
  <si>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</si>
  <si>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</si>
  <si>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</si>
  <si>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</si>
  <si>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</si>
  <si>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</si>
  <si>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</si>
  <si>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</si>
  <si>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</si>
  <si>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</si>
  <si>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</si>
  <si>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</si>
  <si>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</si>
  <si>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</si>
  <si>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</si>
  <si>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</si>
  <si>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</si>
  <si>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</si>
  <si>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</si>
  <si>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</si>
  <si>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</si>
  <si>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</si>
  <si>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</si>
  <si>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</si>
  <si>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</si>
  <si>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</si>
  <si>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</si>
  <si>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</si>
  <si>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</si>
  <si>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</si>
  <si>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</si>
  <si>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</si>
  <si>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</si>
  <si>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</si>
  <si>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</si>
  <si>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</si>
  <si>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</si>
  <si>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</si>
  <si>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</si>
  <si>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</si>
  <si>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</si>
  <si>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</si>
  <si>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</si>
  <si>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</si>
  <si>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</si>
  <si>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</si>
  <si>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</si>
  <si>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</si>
  <si>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</si>
  <si>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</si>
  <si>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</si>
  <si>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</si>
  <si>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</si>
  <si>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</si>
  <si>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</si>
  <si>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</si>
  <si>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</si>
  <si>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</si>
  <si>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</si>
  <si>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</si>
  <si>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</si>
  <si>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</si>
  <si>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</si>
  <si>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</si>
  <si>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</si>
  <si>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</si>
  <si>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</si>
  <si>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</si>
  <si>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</si>
  <si>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</si>
  <si>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</si>
  <si>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</si>
  <si>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</si>
  <si>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</si>
  <si>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</si>
  <si>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</si>
  <si>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</si>
  <si>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</si>
  <si>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</si>
  <si>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</si>
  <si>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</si>
  <si>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</si>
  <si>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</si>
  <si>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</si>
  <si>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</si>
  <si>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</si>
  <si>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</si>
  <si>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</si>
  <si>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</si>
  <si>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</si>
  <si>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</si>
  <si>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</si>
  <si>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</si>
  <si>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</si>
  <si>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</si>
  <si>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</si>
  <si>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</si>
  <si>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</si>
  <si>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</si>
  <si>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</si>
  <si>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</si>
  <si>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</si>
  <si>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</si>
  <si>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</si>
  <si>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</si>
  <si>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</si>
  <si>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</si>
  <si>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</si>
  <si>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</si>
  <si>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</si>
  <si>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</si>
  <si>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</si>
  <si>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</si>
  <si>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</si>
  <si>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</si>
  <si>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</si>
  <si>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</si>
  <si>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</si>
  <si>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</si>
  <si>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</si>
  <si>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</si>
  <si>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</si>
  <si>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</si>
  <si>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</si>
  <si>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</si>
  <si>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</si>
  <si>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</si>
  <si>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Entre 8 y 9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</si>
  <si>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</si>
  <si>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</si>
  <si>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</si>
  <si>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</si>
  <si>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</si>
  <si>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7 y 8 SMMLV</t>
  </si>
  <si>
    <t>Entre 1,5 y 2 SMMLV</t>
  </si>
  <si>
    <t>Entre 3 y 3,5 SMMLV</t>
  </si>
  <si>
    <t>Entre 13 y 15 SMMLV</t>
  </si>
  <si>
    <t>Entre 6 y 7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</si>
</sst>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9" t="s">
        <v>2535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2"/>
      <c r="N6" s="2"/>
      <c r="O6" s="2"/>
      <c r="P6" s="2"/>
      <c r="Q6" s="2"/>
    </row>
    <row r="7" spans="1:17" ht="28.5" x14ac:dyDescent="0.25">
      <c r="A7" s="1"/>
      <c r="B7" s="340" t="str">
        <f>+A9</f>
        <v>BOLIVAR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2"/>
      <c r="N7" s="2"/>
      <c r="O7" s="2"/>
      <c r="P7" s="2"/>
      <c r="Q7" s="2"/>
    </row>
    <row r="8" spans="1:17" ht="18.75" x14ac:dyDescent="0.25">
      <c r="A8" s="1"/>
      <c r="B8" s="341" t="s">
        <v>2186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2"/>
      <c r="N8" s="2"/>
      <c r="O8" s="2"/>
      <c r="P8" s="2"/>
      <c r="Q8" s="2"/>
    </row>
    <row r="9" spans="1:17" ht="15.75" x14ac:dyDescent="0.25">
      <c r="A9" s="2" t="s">
        <v>105</v>
      </c>
      <c r="B9" s="2">
        <v>13</v>
      </c>
      <c r="C9" s="2" t="s">
        <v>105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13</v>
      </c>
      <c r="B11" s="4"/>
      <c r="C11" s="7" t="str">
        <f>+C9</f>
        <v>BOLIVAR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33" t="str">
        <f>+A9</f>
        <v>BOLIVAR</v>
      </c>
      <c r="H13" s="336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4"/>
      <c r="H14" s="337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5"/>
      <c r="H15" s="338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31" t="s">
        <v>6</v>
      </c>
      <c r="B16" s="332"/>
      <c r="C16" s="332"/>
      <c r="D16" s="332"/>
      <c r="E16" s="332"/>
      <c r="F16" s="284"/>
      <c r="G16" s="78">
        <f>+G17+G18</f>
        <v>76002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42" t="s">
        <v>7</v>
      </c>
      <c r="B17" s="343"/>
      <c r="C17" s="343"/>
      <c r="D17" s="343"/>
      <c r="E17" s="343"/>
      <c r="F17" s="344"/>
      <c r="G17" s="197">
        <f>+M49</f>
        <v>70663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5" t="s">
        <v>8</v>
      </c>
      <c r="B18" s="346"/>
      <c r="C18" s="346"/>
      <c r="D18" s="346"/>
      <c r="E18" s="346"/>
      <c r="F18" s="286"/>
      <c r="G18" s="199">
        <f>+M50</f>
        <v>5339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42" t="s">
        <v>2197</v>
      </c>
      <c r="B19" s="343"/>
      <c r="C19" s="343"/>
      <c r="D19" s="343"/>
      <c r="E19" s="343"/>
      <c r="F19" s="347"/>
      <c r="G19" s="41">
        <f>+M27</f>
        <v>0.36194003093723431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8"/>
      <c r="C20" s="348"/>
      <c r="D20" s="348"/>
      <c r="E20" s="348"/>
      <c r="F20" s="290"/>
      <c r="G20" s="42">
        <f>+N35</f>
        <v>0.33851373994638068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0.35051852017586055</v>
      </c>
      <c r="D27" s="150">
        <v>0.35869270470079517</v>
      </c>
      <c r="E27" s="150">
        <v>0.39363755005521411</v>
      </c>
      <c r="F27" s="150">
        <v>0.39521291710078393</v>
      </c>
      <c r="G27" s="150">
        <v>0.41497976832090938</v>
      </c>
      <c r="H27" s="151">
        <v>0.42602699740600197</v>
      </c>
      <c r="I27" s="151">
        <v>0.40635478813743847</v>
      </c>
      <c r="J27" s="152">
        <v>0.39624365482233503</v>
      </c>
      <c r="K27" s="151">
        <v>0.37463402965204867</v>
      </c>
      <c r="L27" s="151">
        <v>0.3803159734143679</v>
      </c>
      <c r="M27" s="158">
        <v>0.36194003093723431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25" t="s">
        <v>12</v>
      </c>
      <c r="B35" s="326"/>
      <c r="C35" s="57">
        <v>23721</v>
      </c>
      <c r="D35" s="58">
        <v>8846</v>
      </c>
      <c r="E35" s="59">
        <v>0.37291851102398721</v>
      </c>
      <c r="F35" s="57">
        <v>22629</v>
      </c>
      <c r="G35" s="58">
        <v>8417</v>
      </c>
      <c r="H35" s="59">
        <v>0.37195633921074728</v>
      </c>
      <c r="I35" s="57">
        <v>22600</v>
      </c>
      <c r="J35" s="58">
        <v>8519</v>
      </c>
      <c r="K35" s="59">
        <v>0.37694690265486724</v>
      </c>
      <c r="L35" s="57">
        <v>23872</v>
      </c>
      <c r="M35" s="58">
        <v>8081</v>
      </c>
      <c r="N35" s="59">
        <v>0.33851373994638068</v>
      </c>
      <c r="O35" s="2"/>
      <c r="P35" s="2"/>
      <c r="Q35" s="2"/>
    </row>
    <row r="36" spans="1:17" ht="19.5" thickBot="1" x14ac:dyDescent="0.3">
      <c r="A36" s="327" t="s">
        <v>13</v>
      </c>
      <c r="B36" s="32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32623</v>
      </c>
      <c r="D42" s="68">
        <v>32361</v>
      </c>
      <c r="E42" s="68">
        <v>35807</v>
      </c>
      <c r="F42" s="68">
        <v>35904</v>
      </c>
      <c r="G42" s="68">
        <v>37456</v>
      </c>
      <c r="H42" s="69">
        <v>39953</v>
      </c>
      <c r="I42" s="69">
        <v>39268</v>
      </c>
      <c r="J42" s="70">
        <v>40877</v>
      </c>
      <c r="K42" s="70">
        <v>39024</v>
      </c>
      <c r="L42" s="70">
        <v>42191</v>
      </c>
      <c r="M42" s="71">
        <v>43360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31526</v>
      </c>
      <c r="D43" s="17">
        <v>33255</v>
      </c>
      <c r="E43" s="17">
        <v>36927</v>
      </c>
      <c r="F43" s="17">
        <v>37100</v>
      </c>
      <c r="G43" s="17">
        <v>39627</v>
      </c>
      <c r="H43" s="18">
        <v>40247</v>
      </c>
      <c r="I43" s="18">
        <v>38703</v>
      </c>
      <c r="J43" s="43">
        <v>36926</v>
      </c>
      <c r="K43" s="43">
        <v>36391</v>
      </c>
      <c r="L43" s="43">
        <v>36021</v>
      </c>
      <c r="M43" s="72">
        <v>32642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64149</v>
      </c>
      <c r="D44" s="74">
        <f t="shared" ref="D44:K44" si="0">+SUM(D42:D43)</f>
        <v>65616</v>
      </c>
      <c r="E44" s="74">
        <f t="shared" si="0"/>
        <v>72734</v>
      </c>
      <c r="F44" s="74">
        <f t="shared" si="0"/>
        <v>73004</v>
      </c>
      <c r="G44" s="74">
        <f t="shared" si="0"/>
        <v>77083</v>
      </c>
      <c r="H44" s="75">
        <f t="shared" si="0"/>
        <v>80200</v>
      </c>
      <c r="I44" s="75">
        <f t="shared" si="0"/>
        <v>77971</v>
      </c>
      <c r="J44" s="76">
        <f t="shared" ref="J44" si="1">+SUM(J42:J43)</f>
        <v>77803</v>
      </c>
      <c r="K44" s="76">
        <f t="shared" si="0"/>
        <v>75415</v>
      </c>
      <c r="L44" s="76">
        <f>+SUM(L42:L43)</f>
        <v>78212</v>
      </c>
      <c r="M44" s="77">
        <f>+SUM(M42:M43)</f>
        <v>76002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62665</v>
      </c>
      <c r="D49" s="68">
        <f t="shared" ref="D49:M49" si="2">+SUM(D56:D58)</f>
        <v>64287</v>
      </c>
      <c r="E49" s="68">
        <f t="shared" si="2"/>
        <v>70580</v>
      </c>
      <c r="F49" s="68">
        <f t="shared" si="2"/>
        <v>70934</v>
      </c>
      <c r="G49" s="68">
        <f t="shared" si="2"/>
        <v>74764</v>
      </c>
      <c r="H49" s="69">
        <f t="shared" si="2"/>
        <v>77355</v>
      </c>
      <c r="I49" s="69">
        <f t="shared" si="2"/>
        <v>74649</v>
      </c>
      <c r="J49" s="70">
        <f t="shared" si="2"/>
        <v>74157</v>
      </c>
      <c r="K49" s="70">
        <f t="shared" si="2"/>
        <v>72041</v>
      </c>
      <c r="L49" s="70">
        <f t="shared" si="2"/>
        <v>74216</v>
      </c>
      <c r="M49" s="71">
        <f t="shared" si="2"/>
        <v>70663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1484</v>
      </c>
      <c r="D50" s="17">
        <f t="shared" ref="D50:M50" si="3">+SUM(D59:D61)</f>
        <v>1329</v>
      </c>
      <c r="E50" s="17">
        <f t="shared" si="3"/>
        <v>2154</v>
      </c>
      <c r="F50" s="17">
        <f t="shared" si="3"/>
        <v>2070</v>
      </c>
      <c r="G50" s="17">
        <f t="shared" si="3"/>
        <v>2319</v>
      </c>
      <c r="H50" s="18">
        <f t="shared" si="3"/>
        <v>2845</v>
      </c>
      <c r="I50" s="18">
        <f t="shared" si="3"/>
        <v>3322</v>
      </c>
      <c r="J50" s="43">
        <f t="shared" si="3"/>
        <v>3646</v>
      </c>
      <c r="K50" s="43">
        <f t="shared" si="3"/>
        <v>3374</v>
      </c>
      <c r="L50" s="43">
        <f t="shared" si="3"/>
        <v>3996</v>
      </c>
      <c r="M50" s="72">
        <f t="shared" si="3"/>
        <v>5339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64149</v>
      </c>
      <c r="D51" s="74">
        <f t="shared" ref="D51:M51" si="4">+SUM(D49:D50)</f>
        <v>65616</v>
      </c>
      <c r="E51" s="74">
        <f t="shared" si="4"/>
        <v>72734</v>
      </c>
      <c r="F51" s="74">
        <f t="shared" si="4"/>
        <v>73004</v>
      </c>
      <c r="G51" s="74">
        <f t="shared" si="4"/>
        <v>77083</v>
      </c>
      <c r="H51" s="75">
        <f t="shared" si="4"/>
        <v>80200</v>
      </c>
      <c r="I51" s="75">
        <f t="shared" si="4"/>
        <v>77971</v>
      </c>
      <c r="J51" s="76">
        <f t="shared" si="4"/>
        <v>77803</v>
      </c>
      <c r="K51" s="76">
        <f t="shared" si="4"/>
        <v>75415</v>
      </c>
      <c r="L51" s="76">
        <f t="shared" si="4"/>
        <v>78212</v>
      </c>
      <c r="M51" s="77">
        <f t="shared" si="4"/>
        <v>76002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3175</v>
      </c>
      <c r="D56" s="79">
        <v>2380</v>
      </c>
      <c r="E56" s="79">
        <v>1982</v>
      </c>
      <c r="F56" s="79">
        <v>1964</v>
      </c>
      <c r="G56" s="79">
        <v>3310</v>
      </c>
      <c r="H56" s="80">
        <v>3075</v>
      </c>
      <c r="I56" s="80">
        <v>2171</v>
      </c>
      <c r="J56" s="81">
        <v>2079</v>
      </c>
      <c r="K56" s="70">
        <v>1617</v>
      </c>
      <c r="L56" s="70">
        <v>1657</v>
      </c>
      <c r="M56" s="71">
        <v>1626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22931</v>
      </c>
      <c r="D57" s="20">
        <v>24463</v>
      </c>
      <c r="E57" s="20">
        <v>30590</v>
      </c>
      <c r="F57" s="20">
        <v>30639</v>
      </c>
      <c r="G57" s="20">
        <v>31582</v>
      </c>
      <c r="H57" s="21">
        <v>32443</v>
      </c>
      <c r="I57" s="21">
        <v>31406</v>
      </c>
      <c r="J57" s="44">
        <v>30809</v>
      </c>
      <c r="K57" s="43">
        <v>27829</v>
      </c>
      <c r="L57" s="43">
        <v>28799</v>
      </c>
      <c r="M57" s="72">
        <v>23600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36559</v>
      </c>
      <c r="D58" s="20">
        <v>37444</v>
      </c>
      <c r="E58" s="20">
        <v>38008</v>
      </c>
      <c r="F58" s="20">
        <v>38331</v>
      </c>
      <c r="G58" s="20">
        <v>39872</v>
      </c>
      <c r="H58" s="21">
        <v>41837</v>
      </c>
      <c r="I58" s="21">
        <v>41072</v>
      </c>
      <c r="J58" s="44">
        <v>41269</v>
      </c>
      <c r="K58" s="43">
        <v>42595</v>
      </c>
      <c r="L58" s="43">
        <v>43760</v>
      </c>
      <c r="M58" s="72">
        <v>45437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1424</v>
      </c>
      <c r="D59" s="20">
        <v>1200</v>
      </c>
      <c r="E59" s="20">
        <v>1740</v>
      </c>
      <c r="F59" s="20">
        <v>1670</v>
      </c>
      <c r="G59" s="20">
        <v>1671</v>
      </c>
      <c r="H59" s="21">
        <v>1902</v>
      </c>
      <c r="I59" s="21">
        <v>1962</v>
      </c>
      <c r="J59" s="44">
        <v>2157</v>
      </c>
      <c r="K59" s="43">
        <v>2159</v>
      </c>
      <c r="L59" s="43">
        <v>1840</v>
      </c>
      <c r="M59" s="72">
        <v>1620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49</v>
      </c>
      <c r="D60" s="20">
        <v>87</v>
      </c>
      <c r="E60" s="20">
        <v>359</v>
      </c>
      <c r="F60" s="20">
        <v>327</v>
      </c>
      <c r="G60" s="20">
        <v>580</v>
      </c>
      <c r="H60" s="21">
        <v>870</v>
      </c>
      <c r="I60" s="21">
        <v>1261</v>
      </c>
      <c r="J60" s="44">
        <v>1371</v>
      </c>
      <c r="K60" s="43">
        <v>1107</v>
      </c>
      <c r="L60" s="43">
        <v>2062</v>
      </c>
      <c r="M60" s="72">
        <v>3627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11</v>
      </c>
      <c r="D61" s="20">
        <v>42</v>
      </c>
      <c r="E61" s="20">
        <v>55</v>
      </c>
      <c r="F61" s="20">
        <v>73</v>
      </c>
      <c r="G61" s="20">
        <v>68</v>
      </c>
      <c r="H61" s="21">
        <v>73</v>
      </c>
      <c r="I61" s="21">
        <v>99</v>
      </c>
      <c r="J61" s="44">
        <v>118</v>
      </c>
      <c r="K61" s="43">
        <v>108</v>
      </c>
      <c r="L61" s="43">
        <v>94</v>
      </c>
      <c r="M61" s="72">
        <v>92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64149</v>
      </c>
      <c r="D62" s="86">
        <f t="shared" ref="D62:L62" si="5">+SUM(D56:D61)</f>
        <v>65616</v>
      </c>
      <c r="E62" s="86">
        <f t="shared" si="5"/>
        <v>72734</v>
      </c>
      <c r="F62" s="86">
        <f t="shared" si="5"/>
        <v>73004</v>
      </c>
      <c r="G62" s="86">
        <f t="shared" si="5"/>
        <v>77083</v>
      </c>
      <c r="H62" s="87">
        <f t="shared" si="5"/>
        <v>80200</v>
      </c>
      <c r="I62" s="87">
        <f t="shared" si="5"/>
        <v>77971</v>
      </c>
      <c r="J62" s="88">
        <f t="shared" si="5"/>
        <v>77803</v>
      </c>
      <c r="K62" s="76">
        <f t="shared" si="5"/>
        <v>75415</v>
      </c>
      <c r="L62" s="76">
        <f t="shared" si="5"/>
        <v>78212</v>
      </c>
      <c r="M62" s="77">
        <f t="shared" ref="M62" si="6">+SUM(M56:M61)</f>
        <v>76002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9" t="s">
        <v>38</v>
      </c>
      <c r="B67" s="330"/>
      <c r="C67" s="78">
        <v>1085</v>
      </c>
      <c r="D67" s="79">
        <v>940</v>
      </c>
      <c r="E67" s="79">
        <v>779</v>
      </c>
      <c r="F67" s="79">
        <v>665</v>
      </c>
      <c r="G67" s="79">
        <v>442</v>
      </c>
      <c r="H67" s="80">
        <v>517</v>
      </c>
      <c r="I67" s="80">
        <v>516</v>
      </c>
      <c r="J67" s="81">
        <v>592</v>
      </c>
      <c r="K67" s="70">
        <v>424</v>
      </c>
      <c r="L67" s="70">
        <v>381</v>
      </c>
      <c r="M67" s="71">
        <v>284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1216</v>
      </c>
      <c r="D68" s="20">
        <v>1449</v>
      </c>
      <c r="E68" s="20">
        <v>1592</v>
      </c>
      <c r="F68" s="20">
        <v>1557</v>
      </c>
      <c r="G68" s="20">
        <v>1484</v>
      </c>
      <c r="H68" s="21">
        <v>1611</v>
      </c>
      <c r="I68" s="21">
        <v>1766</v>
      </c>
      <c r="J68" s="44">
        <v>1856</v>
      </c>
      <c r="K68" s="43">
        <v>1800</v>
      </c>
      <c r="L68" s="43">
        <v>1583</v>
      </c>
      <c r="M68" s="72">
        <v>1284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3918</v>
      </c>
      <c r="D69" s="20">
        <v>3039</v>
      </c>
      <c r="E69" s="20">
        <v>3283</v>
      </c>
      <c r="F69" s="20">
        <v>2799</v>
      </c>
      <c r="G69" s="20">
        <v>3300</v>
      </c>
      <c r="H69" s="21">
        <v>2582</v>
      </c>
      <c r="I69" s="21">
        <v>2737</v>
      </c>
      <c r="J69" s="44">
        <v>2517</v>
      </c>
      <c r="K69" s="43">
        <v>2401</v>
      </c>
      <c r="L69" s="43">
        <v>3388</v>
      </c>
      <c r="M69" s="72">
        <v>5011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9273</v>
      </c>
      <c r="D70" s="20">
        <v>10156</v>
      </c>
      <c r="E70" s="20">
        <v>9016</v>
      </c>
      <c r="F70" s="20">
        <v>8385</v>
      </c>
      <c r="G70" s="20">
        <v>8949</v>
      </c>
      <c r="H70" s="21">
        <v>8589</v>
      </c>
      <c r="I70" s="21">
        <v>8059</v>
      </c>
      <c r="J70" s="44">
        <v>8140</v>
      </c>
      <c r="K70" s="43">
        <v>8072</v>
      </c>
      <c r="L70" s="43">
        <v>7997</v>
      </c>
      <c r="M70" s="72">
        <v>7874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7530</v>
      </c>
      <c r="D71" s="20">
        <v>7678.9</v>
      </c>
      <c r="E71" s="20">
        <v>8305</v>
      </c>
      <c r="F71" s="20">
        <v>9770</v>
      </c>
      <c r="G71" s="20">
        <v>10377</v>
      </c>
      <c r="H71" s="21">
        <v>10879</v>
      </c>
      <c r="I71" s="21">
        <v>11177</v>
      </c>
      <c r="J71" s="44">
        <v>11611</v>
      </c>
      <c r="K71" s="43">
        <v>11703</v>
      </c>
      <c r="L71" s="43">
        <v>12314</v>
      </c>
      <c r="M71" s="72">
        <v>12760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23288</v>
      </c>
      <c r="D72" s="20">
        <v>23679</v>
      </c>
      <c r="E72" s="20">
        <v>27144</v>
      </c>
      <c r="F72" s="20">
        <v>26867</v>
      </c>
      <c r="G72" s="20">
        <v>27674</v>
      </c>
      <c r="H72" s="21">
        <v>30437</v>
      </c>
      <c r="I72" s="21">
        <v>28977</v>
      </c>
      <c r="J72" s="44">
        <v>28495</v>
      </c>
      <c r="K72" s="43">
        <v>27642</v>
      </c>
      <c r="L72" s="43">
        <v>28857</v>
      </c>
      <c r="M72" s="72">
        <v>26235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16879</v>
      </c>
      <c r="D73" s="20">
        <v>17654.400000000001</v>
      </c>
      <c r="E73" s="20">
        <v>21058</v>
      </c>
      <c r="F73" s="20">
        <v>21275</v>
      </c>
      <c r="G73" s="20">
        <v>23059</v>
      </c>
      <c r="H73" s="21">
        <v>23902</v>
      </c>
      <c r="I73" s="21">
        <v>23165</v>
      </c>
      <c r="J73" s="44">
        <v>22995</v>
      </c>
      <c r="K73" s="43">
        <v>21919</v>
      </c>
      <c r="L73" s="43">
        <v>21940</v>
      </c>
      <c r="M73" s="72">
        <v>20265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960</v>
      </c>
      <c r="D74" s="20">
        <v>1019.5</v>
      </c>
      <c r="E74" s="20">
        <v>1557</v>
      </c>
      <c r="F74" s="20">
        <v>1686</v>
      </c>
      <c r="G74" s="20">
        <v>1798</v>
      </c>
      <c r="H74" s="21">
        <v>1683</v>
      </c>
      <c r="I74" s="21">
        <v>1574</v>
      </c>
      <c r="J74" s="44">
        <v>1597</v>
      </c>
      <c r="K74" s="43">
        <v>1454</v>
      </c>
      <c r="L74" s="43">
        <v>1338</v>
      </c>
      <c r="M74" s="72">
        <v>1477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>
        <v>414</v>
      </c>
      <c r="M75" s="209">
        <v>812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64149</v>
      </c>
      <c r="D76" s="86">
        <f t="shared" ref="D76:M76" si="7">+SUM(D67:D75)</f>
        <v>65615.8</v>
      </c>
      <c r="E76" s="86">
        <f t="shared" si="7"/>
        <v>72734</v>
      </c>
      <c r="F76" s="86">
        <f t="shared" si="7"/>
        <v>73004</v>
      </c>
      <c r="G76" s="86">
        <f t="shared" si="7"/>
        <v>77083</v>
      </c>
      <c r="H76" s="87">
        <f t="shared" si="7"/>
        <v>80200</v>
      </c>
      <c r="I76" s="87">
        <f t="shared" si="7"/>
        <v>77971</v>
      </c>
      <c r="J76" s="88">
        <f t="shared" si="7"/>
        <v>77803</v>
      </c>
      <c r="K76" s="76">
        <f t="shared" si="7"/>
        <v>75415</v>
      </c>
      <c r="L76" s="76">
        <f t="shared" si="7"/>
        <v>78212</v>
      </c>
      <c r="M76" s="77">
        <f t="shared" si="7"/>
        <v>76002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27498</v>
      </c>
      <c r="I81" s="81">
        <v>26908</v>
      </c>
      <c r="J81" s="81">
        <v>26322</v>
      </c>
      <c r="K81" s="70">
        <v>26267</v>
      </c>
      <c r="L81" s="70">
        <v>26551</v>
      </c>
      <c r="M81" s="71">
        <v>25553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570</v>
      </c>
      <c r="I82" s="44">
        <v>574</v>
      </c>
      <c r="J82" s="44">
        <v>666</v>
      </c>
      <c r="K82" s="43">
        <v>590</v>
      </c>
      <c r="L82" s="43">
        <v>797</v>
      </c>
      <c r="M82" s="72">
        <v>837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1868</v>
      </c>
      <c r="I83" s="44">
        <v>2044</v>
      </c>
      <c r="J83" s="44">
        <v>2180</v>
      </c>
      <c r="K83" s="43">
        <v>2240</v>
      </c>
      <c r="L83" s="43">
        <v>2977</v>
      </c>
      <c r="M83" s="72">
        <v>2202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1653</v>
      </c>
      <c r="I84" s="44">
        <v>1870</v>
      </c>
      <c r="J84" s="44">
        <v>1930</v>
      </c>
      <c r="K84" s="43">
        <v>1990</v>
      </c>
      <c r="L84" s="43">
        <v>1948</v>
      </c>
      <c r="M84" s="72">
        <v>2169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5549</v>
      </c>
      <c r="I85" s="44">
        <v>5868</v>
      </c>
      <c r="J85" s="44">
        <v>6075</v>
      </c>
      <c r="K85" s="43">
        <v>5801</v>
      </c>
      <c r="L85" s="43">
        <v>6410</v>
      </c>
      <c r="M85" s="72">
        <v>6599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2564</v>
      </c>
      <c r="I86" s="44">
        <v>2726</v>
      </c>
      <c r="J86" s="44">
        <v>2324</v>
      </c>
      <c r="K86" s="43">
        <v>2236</v>
      </c>
      <c r="L86" s="43">
        <v>3387</v>
      </c>
      <c r="M86" s="72">
        <v>4981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20463</v>
      </c>
      <c r="I87" s="44">
        <v>19413</v>
      </c>
      <c r="J87" s="44">
        <v>18872</v>
      </c>
      <c r="K87" s="43">
        <v>17373</v>
      </c>
      <c r="L87" s="43">
        <v>16666</v>
      </c>
      <c r="M87" s="72">
        <v>15500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8843</v>
      </c>
      <c r="I89" s="44">
        <v>8216</v>
      </c>
      <c r="J89" s="44">
        <v>8736</v>
      </c>
      <c r="K89" s="43">
        <v>9087</v>
      </c>
      <c r="L89" s="43">
        <v>9162</v>
      </c>
      <c r="M89" s="72">
        <v>9210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7599</v>
      </c>
      <c r="I90" s="44">
        <v>6894</v>
      </c>
      <c r="J90" s="44">
        <v>7053</v>
      </c>
      <c r="K90" s="43">
        <v>6194</v>
      </c>
      <c r="L90" s="43">
        <v>6417</v>
      </c>
      <c r="M90" s="72">
        <v>5365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3593</v>
      </c>
      <c r="I91" s="44">
        <v>3458</v>
      </c>
      <c r="J91" s="44">
        <v>3645</v>
      </c>
      <c r="K91" s="43">
        <v>3637</v>
      </c>
      <c r="L91" s="43">
        <v>3496</v>
      </c>
      <c r="M91" s="72">
        <v>3586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>
        <v>401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80200</v>
      </c>
      <c r="I93" s="88">
        <f t="shared" si="8"/>
        <v>77971</v>
      </c>
      <c r="J93" s="88">
        <f t="shared" si="8"/>
        <v>77803</v>
      </c>
      <c r="K93" s="76">
        <f t="shared" si="8"/>
        <v>75415</v>
      </c>
      <c r="L93" s="76">
        <f t="shared" si="8"/>
        <v>78212</v>
      </c>
      <c r="M93" s="77">
        <f t="shared" si="8"/>
        <v>76002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50541</v>
      </c>
      <c r="D99" s="79">
        <v>52452.800000000003</v>
      </c>
      <c r="E99" s="79">
        <v>60925</v>
      </c>
      <c r="F99" s="79">
        <v>62328</v>
      </c>
      <c r="G99" s="79">
        <v>66317</v>
      </c>
      <c r="H99" s="80">
        <v>67820</v>
      </c>
      <c r="I99" s="80">
        <v>68211</v>
      </c>
      <c r="J99" s="80">
        <v>69226</v>
      </c>
      <c r="K99" s="70">
        <v>67077</v>
      </c>
      <c r="L99" s="70">
        <v>68990</v>
      </c>
      <c r="M99" s="71">
        <v>64282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13329</v>
      </c>
      <c r="D100" s="20">
        <v>12789</v>
      </c>
      <c r="E100" s="20">
        <v>11384</v>
      </c>
      <c r="F100" s="20">
        <v>9441</v>
      </c>
      <c r="G100" s="20">
        <v>9150</v>
      </c>
      <c r="H100" s="21">
        <v>10792</v>
      </c>
      <c r="I100" s="21">
        <v>7900</v>
      </c>
      <c r="J100" s="21">
        <v>7056</v>
      </c>
      <c r="K100" s="43">
        <v>7230</v>
      </c>
      <c r="L100" s="43">
        <v>7236</v>
      </c>
      <c r="M100" s="72">
        <v>8111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279</v>
      </c>
      <c r="D101" s="20">
        <v>374</v>
      </c>
      <c r="E101" s="20">
        <v>425</v>
      </c>
      <c r="F101" s="20">
        <v>1235</v>
      </c>
      <c r="G101" s="20">
        <v>1616</v>
      </c>
      <c r="H101" s="21">
        <v>1588</v>
      </c>
      <c r="I101" s="21">
        <v>1860</v>
      </c>
      <c r="J101" s="21">
        <v>1521</v>
      </c>
      <c r="K101" s="43">
        <v>1108</v>
      </c>
      <c r="L101" s="43">
        <v>1986</v>
      </c>
      <c r="M101" s="72">
        <v>3609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64149</v>
      </c>
      <c r="D103" s="86">
        <f t="shared" ref="D103:M103" si="9">+SUM(D99:D102)</f>
        <v>65615.8</v>
      </c>
      <c r="E103" s="86">
        <f t="shared" si="9"/>
        <v>72734</v>
      </c>
      <c r="F103" s="86">
        <f t="shared" si="9"/>
        <v>73004</v>
      </c>
      <c r="G103" s="86">
        <f t="shared" si="9"/>
        <v>77083</v>
      </c>
      <c r="H103" s="87">
        <f t="shared" si="9"/>
        <v>80200</v>
      </c>
      <c r="I103" s="87">
        <f t="shared" si="9"/>
        <v>77971</v>
      </c>
      <c r="J103" s="87">
        <f t="shared" si="9"/>
        <v>77803</v>
      </c>
      <c r="K103" s="76">
        <f t="shared" si="9"/>
        <v>75415</v>
      </c>
      <c r="L103" s="76">
        <f t="shared" si="9"/>
        <v>78212</v>
      </c>
      <c r="M103" s="210">
        <f t="shared" si="9"/>
        <v>76002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30518</v>
      </c>
      <c r="D109" s="68">
        <v>31218</v>
      </c>
      <c r="E109" s="68">
        <v>34494</v>
      </c>
      <c r="F109" s="68">
        <v>34315</v>
      </c>
      <c r="G109" s="68">
        <v>35309</v>
      </c>
      <c r="H109" s="69">
        <v>37036</v>
      </c>
      <c r="I109" s="69">
        <v>36006</v>
      </c>
      <c r="J109" s="70">
        <v>36555</v>
      </c>
      <c r="K109" s="70">
        <v>35839</v>
      </c>
      <c r="L109" s="70">
        <v>37045</v>
      </c>
      <c r="M109" s="71">
        <v>35749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33631</v>
      </c>
      <c r="D110" s="20">
        <v>34398</v>
      </c>
      <c r="E110" s="20">
        <v>38240</v>
      </c>
      <c r="F110" s="20">
        <v>38689</v>
      </c>
      <c r="G110" s="20">
        <v>41774</v>
      </c>
      <c r="H110" s="21">
        <v>43164</v>
      </c>
      <c r="I110" s="21">
        <v>41965</v>
      </c>
      <c r="J110" s="21">
        <v>41248</v>
      </c>
      <c r="K110" s="43">
        <v>39576</v>
      </c>
      <c r="L110" s="43">
        <v>41167</v>
      </c>
      <c r="M110" s="72">
        <v>40253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64149</v>
      </c>
      <c r="D111" s="86">
        <f t="shared" ref="D111:L111" si="10">+SUM(D109:D110)</f>
        <v>65616</v>
      </c>
      <c r="E111" s="86">
        <f t="shared" si="10"/>
        <v>72734</v>
      </c>
      <c r="F111" s="86">
        <f t="shared" si="10"/>
        <v>73004</v>
      </c>
      <c r="G111" s="86">
        <f t="shared" si="10"/>
        <v>77083</v>
      </c>
      <c r="H111" s="87">
        <f t="shared" si="10"/>
        <v>80200</v>
      </c>
      <c r="I111" s="87">
        <f t="shared" si="10"/>
        <v>77971</v>
      </c>
      <c r="J111" s="87">
        <f t="shared" si="10"/>
        <v>77803</v>
      </c>
      <c r="K111" s="76">
        <f t="shared" si="10"/>
        <v>75415</v>
      </c>
      <c r="L111" s="76">
        <f t="shared" si="10"/>
        <v>78212</v>
      </c>
      <c r="M111" s="188">
        <f t="shared" ref="M111" si="11">+SUM(M109:M110)</f>
        <v>76002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1626</v>
      </c>
      <c r="D116" s="93">
        <v>870</v>
      </c>
      <c r="E116" s="94">
        <f>+IF(OR(C116=0,C116="-"),"",(D116/C116))</f>
        <v>0.5350553505535055</v>
      </c>
      <c r="F116" s="1"/>
      <c r="G116" s="305" t="s">
        <v>30</v>
      </c>
      <c r="H116" s="306"/>
      <c r="I116" s="99">
        <v>17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23600</v>
      </c>
      <c r="D117" s="95">
        <v>3402</v>
      </c>
      <c r="E117" s="96">
        <f t="shared" ref="E117:E121" si="13">+IF(OR(C117=0,C117="-"),"",(D117/C117))</f>
        <v>0.14415254237288136</v>
      </c>
      <c r="F117" s="1"/>
      <c r="G117" s="308" t="s">
        <v>31</v>
      </c>
      <c r="H117" s="310"/>
      <c r="I117" s="100">
        <v>108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45437</v>
      </c>
      <c r="D118" s="95">
        <v>34596</v>
      </c>
      <c r="E118" s="96">
        <f t="shared" si="13"/>
        <v>0.76140590267843389</v>
      </c>
      <c r="F118" s="1"/>
      <c r="G118" s="308" t="s">
        <v>32</v>
      </c>
      <c r="H118" s="310"/>
      <c r="I118" s="100">
        <v>169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1620</v>
      </c>
      <c r="D119" s="95">
        <v>1423</v>
      </c>
      <c r="E119" s="96">
        <f t="shared" si="13"/>
        <v>0.8783950617283951</v>
      </c>
      <c r="F119" s="1"/>
      <c r="G119" s="308" t="s">
        <v>33</v>
      </c>
      <c r="H119" s="310"/>
      <c r="I119" s="100">
        <v>97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3627</v>
      </c>
      <c r="D120" s="95">
        <v>3592</v>
      </c>
      <c r="E120" s="96">
        <f t="shared" si="13"/>
        <v>0.99035015164047424</v>
      </c>
      <c r="F120" s="1"/>
      <c r="G120" s="308" t="s">
        <v>34</v>
      </c>
      <c r="H120" s="310"/>
      <c r="I120" s="100">
        <v>50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92</v>
      </c>
      <c r="D121" s="95">
        <v>92</v>
      </c>
      <c r="E121" s="96">
        <f t="shared" si="13"/>
        <v>1</v>
      </c>
      <c r="F121" s="1"/>
      <c r="G121" s="308" t="s">
        <v>35</v>
      </c>
      <c r="H121" s="310"/>
      <c r="I121" s="100">
        <v>5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76002</v>
      </c>
      <c r="D122" s="97">
        <f>+SUM(D116:D121)</f>
        <v>43975</v>
      </c>
      <c r="E122" s="98">
        <f t="shared" ref="E122" si="14">+IF(C122=0,"",(D122/C122))</f>
        <v>0.57860319465277232</v>
      </c>
      <c r="F122" s="1"/>
      <c r="G122" s="311" t="s">
        <v>22</v>
      </c>
      <c r="H122" s="313"/>
      <c r="I122" s="101">
        <f>+SUM(I116:I121)</f>
        <v>446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389</v>
      </c>
      <c r="D127" s="79">
        <v>270</v>
      </c>
      <c r="E127" s="79">
        <v>556</v>
      </c>
      <c r="F127" s="79">
        <v>384</v>
      </c>
      <c r="G127" s="80">
        <v>732</v>
      </c>
      <c r="H127" s="80">
        <v>858</v>
      </c>
      <c r="I127" s="81">
        <v>746</v>
      </c>
      <c r="J127" s="80">
        <v>832</v>
      </c>
      <c r="K127" s="80">
        <v>438</v>
      </c>
      <c r="L127" s="111">
        <v>427</v>
      </c>
      <c r="M127" s="82">
        <v>569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2572</v>
      </c>
      <c r="D128" s="20">
        <v>3512</v>
      </c>
      <c r="E128" s="20">
        <v>3585</v>
      </c>
      <c r="F128" s="20">
        <v>3347</v>
      </c>
      <c r="G128" s="21">
        <v>4247</v>
      </c>
      <c r="H128" s="21">
        <v>5379</v>
      </c>
      <c r="I128" s="44">
        <v>6717</v>
      </c>
      <c r="J128" s="21">
        <v>6182</v>
      </c>
      <c r="K128" s="21">
        <v>6756</v>
      </c>
      <c r="L128" s="112">
        <v>4140</v>
      </c>
      <c r="M128" s="84">
        <v>6666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3377</v>
      </c>
      <c r="D129" s="20">
        <v>4586</v>
      </c>
      <c r="E129" s="20">
        <v>4958</v>
      </c>
      <c r="F129" s="20">
        <v>4437</v>
      </c>
      <c r="G129" s="21">
        <v>5145</v>
      </c>
      <c r="H129" s="21">
        <v>6536</v>
      </c>
      <c r="I129" s="44">
        <v>6628</v>
      </c>
      <c r="J129" s="21">
        <v>7101</v>
      </c>
      <c r="K129" s="21">
        <v>6977</v>
      </c>
      <c r="L129" s="112">
        <v>6529</v>
      </c>
      <c r="M129" s="84">
        <v>7178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1003</v>
      </c>
      <c r="D130" s="20">
        <v>1338</v>
      </c>
      <c r="E130" s="20">
        <v>1364</v>
      </c>
      <c r="F130" s="20">
        <v>1244</v>
      </c>
      <c r="G130" s="21">
        <v>1063</v>
      </c>
      <c r="H130" s="21">
        <v>1679</v>
      </c>
      <c r="I130" s="44">
        <v>1670</v>
      </c>
      <c r="J130" s="21">
        <v>1579</v>
      </c>
      <c r="K130" s="21">
        <v>1742</v>
      </c>
      <c r="L130" s="112">
        <v>1416</v>
      </c>
      <c r="M130" s="84">
        <v>1363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20</v>
      </c>
      <c r="D131" s="20">
        <v>55</v>
      </c>
      <c r="E131" s="20">
        <v>114</v>
      </c>
      <c r="F131" s="20">
        <v>82</v>
      </c>
      <c r="G131" s="21">
        <v>81</v>
      </c>
      <c r="H131" s="21">
        <v>160</v>
      </c>
      <c r="I131" s="44">
        <v>450</v>
      </c>
      <c r="J131" s="21">
        <v>500</v>
      </c>
      <c r="K131" s="21">
        <v>519</v>
      </c>
      <c r="L131" s="112">
        <v>501</v>
      </c>
      <c r="M131" s="84">
        <v>1385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1</v>
      </c>
      <c r="D132" s="20">
        <v>3</v>
      </c>
      <c r="E132" s="20">
        <v>1</v>
      </c>
      <c r="F132" s="20">
        <v>5</v>
      </c>
      <c r="G132" s="21">
        <v>10</v>
      </c>
      <c r="H132" s="21">
        <v>11</v>
      </c>
      <c r="I132" s="44">
        <v>10</v>
      </c>
      <c r="J132" s="21">
        <v>13</v>
      </c>
      <c r="K132" s="21">
        <v>13</v>
      </c>
      <c r="L132" s="112">
        <v>17</v>
      </c>
      <c r="M132" s="84">
        <v>20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7362</v>
      </c>
      <c r="D133" s="86">
        <f t="shared" ref="D133:I133" si="15">+SUM(D127:D132)</f>
        <v>9764</v>
      </c>
      <c r="E133" s="86">
        <f t="shared" si="15"/>
        <v>10578</v>
      </c>
      <c r="F133" s="86">
        <f t="shared" si="15"/>
        <v>9499</v>
      </c>
      <c r="G133" s="87">
        <f t="shared" si="15"/>
        <v>11278</v>
      </c>
      <c r="H133" s="87">
        <f t="shared" si="15"/>
        <v>14623</v>
      </c>
      <c r="I133" s="88">
        <f t="shared" si="15"/>
        <v>16221</v>
      </c>
      <c r="J133" s="87">
        <f>+SUM(J127:J132)</f>
        <v>16207</v>
      </c>
      <c r="K133" s="87">
        <f t="shared" ref="K133" si="16">+SUM(K127:K132)</f>
        <v>16445</v>
      </c>
      <c r="L133" s="113">
        <f>+SUM(L127:L132)</f>
        <v>13030</v>
      </c>
      <c r="M133" s="89">
        <f>+SUM(M127:M132)</f>
        <v>17181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0.53716216216216217</v>
      </c>
      <c r="D139" s="224">
        <v>0.5186170212765957</v>
      </c>
      <c r="E139" s="224">
        <v>0.60199004975124382</v>
      </c>
      <c r="F139" s="224">
        <v>0.53517587939698497</v>
      </c>
      <c r="G139" s="224">
        <v>0.5636363636363636</v>
      </c>
      <c r="H139" s="225">
        <v>0.54323308270676696</v>
      </c>
      <c r="I139" s="226">
        <v>0.51773049645390068</v>
      </c>
      <c r="J139" s="224">
        <v>0.50375939849624063</v>
      </c>
      <c r="K139" s="224">
        <v>0.35635359116022092</v>
      </c>
      <c r="L139" s="227">
        <v>0.31362467866323906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>
        <v>0.5805405405405405</v>
      </c>
      <c r="D140" s="229">
        <v>0.54878048780487809</v>
      </c>
      <c r="E140" s="229">
        <v>0.58793811177770761</v>
      </c>
      <c r="F140" s="229">
        <v>0.61140505584950033</v>
      </c>
      <c r="G140" s="229">
        <v>0.61906259830135257</v>
      </c>
      <c r="H140" s="230">
        <v>0.58804483188044832</v>
      </c>
      <c r="I140" s="231">
        <v>0.58264538616767569</v>
      </c>
      <c r="J140" s="229">
        <v>0.59289151016607167</v>
      </c>
      <c r="K140" s="229">
        <v>0.54352584610203736</v>
      </c>
      <c r="L140" s="232">
        <v>0.44045398009950248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>
        <v>0.73777038269550754</v>
      </c>
      <c r="D141" s="229">
        <v>0.75456450164621369</v>
      </c>
      <c r="E141" s="229">
        <v>0.76805721096543489</v>
      </c>
      <c r="F141" s="229">
        <v>0.7744698205546493</v>
      </c>
      <c r="G141" s="229">
        <v>0.76833976833976836</v>
      </c>
      <c r="H141" s="230">
        <v>0.76507810955111721</v>
      </c>
      <c r="I141" s="231">
        <v>0.7234553089382123</v>
      </c>
      <c r="J141" s="229">
        <v>0.72698697799730583</v>
      </c>
      <c r="K141" s="229">
        <v>0.71350101185313675</v>
      </c>
      <c r="L141" s="232">
        <v>0.60208178438661708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>
        <v>0.86538461538461542</v>
      </c>
      <c r="D142" s="229">
        <v>0.86248736097067746</v>
      </c>
      <c r="E142" s="229">
        <v>0.8885918003565062</v>
      </c>
      <c r="F142" s="229">
        <v>0.91036002939015437</v>
      </c>
      <c r="G142" s="229">
        <v>0.93951612903225812</v>
      </c>
      <c r="H142" s="230">
        <v>0.89370078740157477</v>
      </c>
      <c r="I142" s="231">
        <v>0.89764267990074442</v>
      </c>
      <c r="J142" s="229">
        <v>0.89323843416370108</v>
      </c>
      <c r="K142" s="229">
        <v>0.87959866220735772</v>
      </c>
      <c r="L142" s="232">
        <v>0.84553846153846157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>
        <v>1</v>
      </c>
      <c r="D143" s="229">
        <v>0.8</v>
      </c>
      <c r="E143" s="229">
        <v>0.97872340425531912</v>
      </c>
      <c r="F143" s="229">
        <v>0.9385964912280701</v>
      </c>
      <c r="G143" s="229">
        <v>0.92682926829268297</v>
      </c>
      <c r="H143" s="230">
        <v>0.90909090909090906</v>
      </c>
      <c r="I143" s="231">
        <v>0.91975308641975306</v>
      </c>
      <c r="J143" s="229">
        <v>0.92773892773892763</v>
      </c>
      <c r="K143" s="229">
        <v>0.94308943089430897</v>
      </c>
      <c r="L143" s="232">
        <v>0.94625719769673688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>
        <v>1</v>
      </c>
      <c r="D144" s="234">
        <v>1</v>
      </c>
      <c r="E144" s="234">
        <v>1</v>
      </c>
      <c r="F144" s="234">
        <v>1</v>
      </c>
      <c r="G144" s="234">
        <v>0.8</v>
      </c>
      <c r="H144" s="235">
        <v>0.9</v>
      </c>
      <c r="I144" s="236">
        <v>1</v>
      </c>
      <c r="J144" s="234">
        <v>1</v>
      </c>
      <c r="K144" s="234">
        <v>1</v>
      </c>
      <c r="L144" s="237">
        <v>0.92307692307692302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2709</v>
      </c>
      <c r="G151" s="246"/>
      <c r="H151" s="247" t="s">
        <v>2709</v>
      </c>
      <c r="I151" s="251"/>
      <c r="J151" s="247" t="s">
        <v>2709</v>
      </c>
      <c r="K151" s="251"/>
      <c r="L151" s="249" t="s">
        <v>2709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2710</v>
      </c>
      <c r="G152" s="246"/>
      <c r="H152" s="247" t="s">
        <v>2710</v>
      </c>
      <c r="I152" s="251"/>
      <c r="J152" s="247" t="s">
        <v>2710</v>
      </c>
      <c r="K152" s="251"/>
      <c r="L152" s="249" t="s">
        <v>2710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2707</v>
      </c>
      <c r="G153" s="246"/>
      <c r="H153" s="247" t="s">
        <v>2707</v>
      </c>
      <c r="I153" s="251"/>
      <c r="J153" s="247" t="s">
        <v>2707</v>
      </c>
      <c r="K153" s="251"/>
      <c r="L153" s="249" t="s">
        <v>2707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2711</v>
      </c>
      <c r="G154" s="253"/>
      <c r="H154" s="254" t="s">
        <v>2702</v>
      </c>
      <c r="I154" s="253"/>
      <c r="J154" s="254" t="s">
        <v>2708</v>
      </c>
      <c r="K154" s="253"/>
      <c r="L154" s="254" t="s">
        <v>2712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2703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2706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2705</v>
      </c>
      <c r="M157" s="277"/>
      <c r="N157" s="277"/>
      <c r="O157" s="277"/>
      <c r="P157" s="2"/>
      <c r="Q157" s="2"/>
    </row>
    <row r="158" spans="1:17" ht="15.75" x14ac:dyDescent="0.25">
      <c r="A158" s="293" t="s">
        <v>2704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0.10230696393216837</v>
      </c>
      <c r="D163" s="51">
        <v>0.1022087162763119</v>
      </c>
      <c r="E163" s="51">
        <v>0.10446749372923869</v>
      </c>
      <c r="F163" s="51">
        <v>0.13772343014006302</v>
      </c>
      <c r="G163" s="51">
        <v>8.9536340852130331E-2</v>
      </c>
      <c r="H163" s="52">
        <v>9.6065023093995561E-2</v>
      </c>
      <c r="I163" s="52">
        <v>9.9084120872710305E-2</v>
      </c>
      <c r="J163" s="53">
        <v>9.5989425132185849E-2</v>
      </c>
      <c r="K163" s="53">
        <v>9.0906598678619402E-2</v>
      </c>
      <c r="L163" s="53">
        <v>8.8086782820996565E-2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  <mergeCell ref="A49:B49"/>
    <mergeCell ref="A50:B50"/>
    <mergeCell ref="A51:B51"/>
    <mergeCell ref="A55:B55"/>
    <mergeCell ref="A56:B56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</row>
    <row r="7" spans="1:10" ht="28.5" x14ac:dyDescent="0.25">
      <c r="A7" s="1"/>
      <c r="B7" s="340" t="str">
        <f>+ESTADISTICAS!B7</f>
        <v>BOLIVAR</v>
      </c>
      <c r="C7" s="340"/>
      <c r="D7" s="340"/>
      <c r="E7" s="340"/>
      <c r="F7" s="340"/>
      <c r="G7" s="340"/>
      <c r="H7" s="340"/>
      <c r="I7" s="340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1112</v>
      </c>
      <c r="C12" s="27">
        <f>+IFERROR((VLOOKUP(A12,Hoja3N!$A$2:$J$841,5,FALSE)),"")</f>
        <v>0</v>
      </c>
      <c r="D12" s="28" t="str">
        <f>+IFERROR((VLOOKUP(A12,Hoja3N!$A$2:$J$841,6,FALSE)),"")</f>
        <v>UNIVERSIDAD DE CALDAS</v>
      </c>
      <c r="E12" s="29"/>
      <c r="F12" s="30"/>
      <c r="G12" s="27" t="str">
        <f>+IFERROR((VLOOKUP(A12,Hoja3N!$A$2:$J$841,7,FALSE)),"")</f>
        <v>Caldas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14</v>
      </c>
    </row>
    <row r="13" spans="1:10" x14ac:dyDescent="0.25">
      <c r="A13" s="117">
        <v>2</v>
      </c>
      <c r="B13" s="27">
        <f>+IFERROR((VLOOKUP(A13,Hoja3N!$A$2:$J$841,4,FALSE)),"")</f>
        <v>1117</v>
      </c>
      <c r="C13" s="27">
        <f>+IFERROR((VLOOKUP(A13,Hoja3N!$A$2:$J$841,5,FALSE)),"")</f>
        <v>0</v>
      </c>
      <c r="D13" s="28" t="str">
        <f>+IFERROR((VLOOKUP(A13,Hoja3N!$A$2:$J$841,6,FALSE)),"")</f>
        <v>UNIVERSIDAD MILITAR-NUEVA GRANADA</v>
      </c>
      <c r="E13" s="29"/>
      <c r="F13" s="30"/>
      <c r="G13" s="27" t="str">
        <f>+IFERROR((VLOOKUP(A13,Hoja3N!$A$2:$J$841,7,FALSE)),"")</f>
        <v>Bogotá, D.C.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35</v>
      </c>
    </row>
    <row r="14" spans="1:10" x14ac:dyDescent="0.25">
      <c r="A14" s="117">
        <v>3</v>
      </c>
      <c r="B14" s="27">
        <f>+IFERROR((VLOOKUP(A14,Hoja3N!$A$2:$J$841,4,FALSE)),"")</f>
        <v>1201</v>
      </c>
      <c r="C14" s="27">
        <f>+IFERROR((VLOOKUP(A14,Hoja3N!$A$2:$J$841,5,FALSE)),"")</f>
        <v>0</v>
      </c>
      <c r="D14" s="28" t="str">
        <f>+IFERROR((VLOOKUP(A14,Hoja3N!$A$2:$J$841,6,FALSE)),"")</f>
        <v>UNIVERSIDAD DE ANTIOQUIA</v>
      </c>
      <c r="E14" s="29"/>
      <c r="F14" s="30"/>
      <c r="G14" s="27" t="str">
        <f>+IFERROR((VLOOKUP(A14,Hoja3N!$A$2:$J$841,7,FALSE)),"")</f>
        <v>Antioquia</v>
      </c>
      <c r="H14" s="27" t="str">
        <f>+IFERROR((VLOOKUP(A14,Hoja3N!$A$2:$J$841,8,FALSE)),"")</f>
        <v>OFICIAL</v>
      </c>
      <c r="I14" s="31" t="str">
        <f>+IFERROR((VLOOKUP(A14,Hoja3N!$A$2:$J$841,9,FALSE)),"")</f>
        <v>Universidad</v>
      </c>
      <c r="J14" s="118">
        <f>+IFERROR((VLOOKUP(A14,Hoja3N!$A$2:$J$841,10,FALSE)),"")</f>
        <v>2</v>
      </c>
    </row>
    <row r="15" spans="1:10" x14ac:dyDescent="0.25">
      <c r="A15" s="117">
        <v>4</v>
      </c>
      <c r="B15" s="27">
        <f>+IFERROR((VLOOKUP(A15,Hoja3N!$A$2:$J$841,4,FALSE)),"")</f>
        <v>1205</v>
      </c>
      <c r="C15" s="27">
        <f>+IFERROR((VLOOKUP(A15,Hoja3N!$A$2:$J$841,5,FALSE)),"")</f>
        <v>0</v>
      </c>
      <c r="D15" s="28" t="str">
        <f>+IFERROR((VLOOKUP(A15,Hoja3N!$A$2:$J$841,6,FALSE)),"")</f>
        <v>UNIVERSIDAD DE CARTAGENA</v>
      </c>
      <c r="E15" s="29"/>
      <c r="F15" s="30"/>
      <c r="G15" s="27" t="str">
        <f>+IFERROR((VLOOKUP(A15,Hoja3N!$A$2:$J$841,7,FALSE)),"")</f>
        <v>Bolívar</v>
      </c>
      <c r="H15" s="27" t="str">
        <f>+IFERROR((VLOOKUP(A15,Hoja3N!$A$2:$J$841,8,FALSE)),"")</f>
        <v>OFICIAL</v>
      </c>
      <c r="I15" s="31" t="str">
        <f>+IFERROR((VLOOKUP(A15,Hoja3N!$A$2:$J$841,9,FALSE)),"")</f>
        <v>Universidad</v>
      </c>
      <c r="J15" s="118">
        <f>+IFERROR((VLOOKUP(A15,Hoja3N!$A$2:$J$841,10,FALSE)),"")</f>
        <v>20045</v>
      </c>
    </row>
    <row r="16" spans="1:10" x14ac:dyDescent="0.25">
      <c r="A16" s="117">
        <v>5</v>
      </c>
      <c r="B16" s="27">
        <f>+IFERROR((VLOOKUP(A16,Hoja3N!$A$2:$J$841,4,FALSE)),"")</f>
        <v>1209</v>
      </c>
      <c r="C16" s="27">
        <f>+IFERROR((VLOOKUP(A16,Hoja3N!$A$2:$J$841,5,FALSE)),"")</f>
        <v>0</v>
      </c>
      <c r="D16" s="28" t="str">
        <f>+IFERROR((VLOOKUP(A16,Hoja3N!$A$2:$J$841,6,FALSE)),"")</f>
        <v>UNIVERSIDAD FRANCISCO DE PAULA SANTANDER</v>
      </c>
      <c r="E16" s="29"/>
      <c r="F16" s="30"/>
      <c r="G16" s="27" t="str">
        <f>+IFERROR((VLOOKUP(A16,Hoja3N!$A$2:$J$841,7,FALSE)),"")</f>
        <v>Norte De Santander</v>
      </c>
      <c r="H16" s="27" t="str">
        <f>+IFERROR((VLOOKUP(A16,Hoja3N!$A$2:$J$841,8,FALSE)),"")</f>
        <v>OFICIAL</v>
      </c>
      <c r="I16" s="31" t="str">
        <f>+IFERROR((VLOOKUP(A16,Hoja3N!$A$2:$J$841,9,FALSE)),"")</f>
        <v>Universidad</v>
      </c>
      <c r="J16" s="118">
        <f>+IFERROR((VLOOKUP(A16,Hoja3N!$A$2:$J$841,10,FALSE)),"")</f>
        <v>3</v>
      </c>
    </row>
    <row r="17" spans="1:10" x14ac:dyDescent="0.25">
      <c r="A17" s="117">
        <v>6</v>
      </c>
      <c r="B17" s="27">
        <f>+IFERROR((VLOOKUP(A17,Hoja3N!$A$2:$J$841,4,FALSE)),"")</f>
        <v>1212</v>
      </c>
      <c r="C17" s="27">
        <f>+IFERROR((VLOOKUP(A17,Hoja3N!$A$2:$J$841,5,FALSE)),"")</f>
        <v>0</v>
      </c>
      <c r="D17" s="28" t="str">
        <f>+IFERROR((VLOOKUP(A17,Hoja3N!$A$2:$J$841,6,FALSE)),"")</f>
        <v>UNIVERSIDAD DE PAMPLONA</v>
      </c>
      <c r="E17" s="29"/>
      <c r="F17" s="30"/>
      <c r="G17" s="27" t="str">
        <f>+IFERROR((VLOOKUP(A17,Hoja3N!$A$2:$J$841,7,FALSE)),"")</f>
        <v>Norte De Santander</v>
      </c>
      <c r="H17" s="27" t="str">
        <f>+IFERROR((VLOOKUP(A17,Hoja3N!$A$2:$J$841,8,FALSE)),"")</f>
        <v>OFICIAL</v>
      </c>
      <c r="I17" s="31" t="str">
        <f>+IFERROR((VLOOKUP(A17,Hoja3N!$A$2:$J$841,9,FALSE)),"")</f>
        <v>Universidad</v>
      </c>
      <c r="J17" s="118">
        <f>+IFERROR((VLOOKUP(A17,Hoja3N!$A$2:$J$841,10,FALSE)),"")</f>
        <v>196</v>
      </c>
    </row>
    <row r="18" spans="1:10" x14ac:dyDescent="0.25">
      <c r="A18" s="117">
        <v>7</v>
      </c>
      <c r="B18" s="27">
        <f>+IFERROR((VLOOKUP(A18,Hoja3N!$A$2:$J$841,4,FALSE)),"")</f>
        <v>1213</v>
      </c>
      <c r="C18" s="27">
        <f>+IFERROR((VLOOKUP(A18,Hoja3N!$A$2:$J$841,5,FALSE)),"")</f>
        <v>0</v>
      </c>
      <c r="D18" s="28" t="str">
        <f>+IFERROR((VLOOKUP(A18,Hoja3N!$A$2:$J$841,6,FALSE)),"")</f>
        <v>UNIVERSIDAD DEL MAGDALENA - UNIMAGDALENA</v>
      </c>
      <c r="E18" s="29"/>
      <c r="F18" s="30"/>
      <c r="G18" s="27" t="str">
        <f>+IFERROR((VLOOKUP(A18,Hoja3N!$A$2:$J$841,7,FALSE)),"")</f>
        <v>Magdalena</v>
      </c>
      <c r="H18" s="27" t="str">
        <f>+IFERROR((VLOOKUP(A18,Hoja3N!$A$2:$J$841,8,FALSE)),"")</f>
        <v>OFICIAL</v>
      </c>
      <c r="I18" s="31" t="str">
        <f>+IFERROR((VLOOKUP(A18,Hoja3N!$A$2:$J$841,9,FALSE)),"")</f>
        <v>Universidad</v>
      </c>
      <c r="J18" s="118">
        <f>+IFERROR((VLOOKUP(A18,Hoja3N!$A$2:$J$841,10,FALSE)),"")</f>
        <v>2</v>
      </c>
    </row>
    <row r="19" spans="1:10" x14ac:dyDescent="0.25">
      <c r="A19" s="117">
        <v>8</v>
      </c>
      <c r="B19" s="27">
        <f>+IFERROR((VLOOKUP(A19,Hoja3N!$A$2:$J$841,4,FALSE)),"")</f>
        <v>1218</v>
      </c>
      <c r="C19" s="27">
        <f>+IFERROR((VLOOKUP(A19,Hoja3N!$A$2:$J$841,5,FALSE)),"")</f>
        <v>0</v>
      </c>
      <c r="D19" s="28" t="str">
        <f>+IFERROR((VLOOKUP(A19,Hoja3N!$A$2:$J$841,6,FALSE)),"")</f>
        <v>UNIVERSIDAD DE LA GUAJIRA</v>
      </c>
      <c r="E19" s="29"/>
      <c r="F19" s="30"/>
      <c r="G19" s="27" t="str">
        <f>+IFERROR((VLOOKUP(A19,Hoja3N!$A$2:$J$841,7,FALSE)),"")</f>
        <v>La Guajira</v>
      </c>
      <c r="H19" s="27" t="str">
        <f>+IFERROR((VLOOKUP(A19,Hoja3N!$A$2:$J$841,8,FALSE)),"")</f>
        <v>OFICIAL</v>
      </c>
      <c r="I19" s="31" t="str">
        <f>+IFERROR((VLOOKUP(A19,Hoja3N!$A$2:$J$841,9,FALSE)),"")</f>
        <v>Universidad</v>
      </c>
      <c r="J19" s="118">
        <f>+IFERROR((VLOOKUP(A19,Hoja3N!$A$2:$J$841,10,FALSE)),"")</f>
        <v>76</v>
      </c>
    </row>
    <row r="20" spans="1:10" x14ac:dyDescent="0.25">
      <c r="A20" s="117">
        <v>9</v>
      </c>
      <c r="B20" s="27">
        <f>+IFERROR((VLOOKUP(A20,Hoja3N!$A$2:$J$841,4,FALSE)),"")</f>
        <v>1701</v>
      </c>
      <c r="C20" s="27">
        <f>+IFERROR((VLOOKUP(A20,Hoja3N!$A$2:$J$841,5,FALSE)),"")</f>
        <v>0</v>
      </c>
      <c r="D20" s="28" t="str">
        <f>+IFERROR((VLOOKUP(A20,Hoja3N!$A$2:$J$841,6,FALSE)),"")</f>
        <v>PONTIFICIA UNIVERSIDAD JAVERIANA</v>
      </c>
      <c r="E20" s="29"/>
      <c r="F20" s="30"/>
      <c r="G20" s="27" t="str">
        <f>+IFERROR((VLOOKUP(A20,Hoja3N!$A$2:$J$841,7,FALSE)),"")</f>
        <v>Bogotá, D.C.</v>
      </c>
      <c r="H20" s="27" t="str">
        <f>+IFERROR((VLOOKUP(A20,Hoja3N!$A$2:$J$841,8,FALSE)),"")</f>
        <v>PRIVADA</v>
      </c>
      <c r="I20" s="31" t="str">
        <f>+IFERROR((VLOOKUP(A20,Hoja3N!$A$2:$J$841,9,FALSE)),"")</f>
        <v>Universidad</v>
      </c>
      <c r="J20" s="118">
        <f>+IFERROR((VLOOKUP(A20,Hoja3N!$A$2:$J$841,10,FALSE)),"")</f>
        <v>6</v>
      </c>
    </row>
    <row r="21" spans="1:10" x14ac:dyDescent="0.25">
      <c r="A21" s="117">
        <v>10</v>
      </c>
      <c r="B21" s="27">
        <f>+IFERROR((VLOOKUP(A21,Hoja3N!$A$2:$J$841,4,FALSE)),"")</f>
        <v>1706</v>
      </c>
      <c r="C21" s="27">
        <f>+IFERROR((VLOOKUP(A21,Hoja3N!$A$2:$J$841,5,FALSE)),"")</f>
        <v>0</v>
      </c>
      <c r="D21" s="28" t="str">
        <f>+IFERROR((VLOOKUP(A21,Hoja3N!$A$2:$J$841,6,FALSE)),"")</f>
        <v>UNIVERSIDAD EXTERNADO DE COLOMBIA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PRIVADA</v>
      </c>
      <c r="I21" s="31" t="str">
        <f>+IFERROR((VLOOKUP(A21,Hoja3N!$A$2:$J$841,9,FALSE)),"")</f>
        <v>Universidad</v>
      </c>
      <c r="J21" s="118">
        <f>+IFERROR((VLOOKUP(A21,Hoja3N!$A$2:$J$841,10,FALSE)),"")</f>
        <v>103</v>
      </c>
    </row>
    <row r="22" spans="1:10" x14ac:dyDescent="0.25">
      <c r="A22" s="117">
        <v>11</v>
      </c>
      <c r="B22" s="27">
        <f>+IFERROR((VLOOKUP(A22,Hoja3N!$A$2:$J$841,4,FALSE)),"")</f>
        <v>1707</v>
      </c>
      <c r="C22" s="27">
        <f>+IFERROR((VLOOKUP(A22,Hoja3N!$A$2:$J$841,5,FALSE)),"")</f>
        <v>0</v>
      </c>
      <c r="D22" s="28" t="str">
        <f>+IFERROR((VLOOKUP(A22,Hoja3N!$A$2:$J$841,6,FALSE)),"")</f>
        <v>FUNDACION UNIVERSIDAD DE BOGOTA - JORGE TADEO LOZANO</v>
      </c>
      <c r="E22" s="29"/>
      <c r="F22" s="30"/>
      <c r="G22" s="27" t="str">
        <f>+IFERROR((VLOOKUP(A22,Hoja3N!$A$2:$J$841,7,FALSE)),"")</f>
        <v>Bogotá, D.C.</v>
      </c>
      <c r="H22" s="27" t="str">
        <f>+IFERROR((VLOOKUP(A22,Hoja3N!$A$2:$J$841,8,FALSE)),"")</f>
        <v>PRIVADA</v>
      </c>
      <c r="I22" s="31" t="str">
        <f>+IFERROR((VLOOKUP(A22,Hoja3N!$A$2:$J$841,9,FALSE)),"")</f>
        <v>Universidad</v>
      </c>
      <c r="J22" s="118">
        <f>+IFERROR((VLOOKUP(A22,Hoja3N!$A$2:$J$841,10,FALSE)),"")</f>
        <v>57</v>
      </c>
    </row>
    <row r="23" spans="1:10" x14ac:dyDescent="0.25">
      <c r="A23" s="117">
        <v>12</v>
      </c>
      <c r="B23" s="27">
        <f>+IFERROR((VLOOKUP(A23,Hoja3N!$A$2:$J$841,4,FALSE)),"")</f>
        <v>1707</v>
      </c>
      <c r="C23" s="27">
        <f>+IFERROR((VLOOKUP(A23,Hoja3N!$A$2:$J$841,5,FALSE)),"")</f>
        <v>0</v>
      </c>
      <c r="D23" s="28" t="str">
        <f>+IFERROR((VLOOKUP(A23,Hoja3N!$A$2:$J$841,6,FALSE)),"")</f>
        <v>FUNDACION UNIVERSIDAD DE BOGOTA - JORGE TADEO LOZANO</v>
      </c>
      <c r="E23" s="29"/>
      <c r="F23" s="30"/>
      <c r="G23" s="27" t="str">
        <f>+IFERROR((VLOOKUP(A23,Hoja3N!$A$2:$J$841,7,FALSE)),"")</f>
        <v>Bolívar</v>
      </c>
      <c r="H23" s="27" t="str">
        <f>+IFERROR((VLOOKUP(A23,Hoja3N!$A$2:$J$841,8,FALSE)),"")</f>
        <v>PRIVADA</v>
      </c>
      <c r="I23" s="31" t="str">
        <f>+IFERROR((VLOOKUP(A23,Hoja3N!$A$2:$J$841,9,FALSE)),"")</f>
        <v>Universidad</v>
      </c>
      <c r="J23" s="118">
        <f>+IFERROR((VLOOKUP(A23,Hoja3N!$A$2:$J$841,10,FALSE)),"")</f>
        <v>222</v>
      </c>
    </row>
    <row r="24" spans="1:10" x14ac:dyDescent="0.25">
      <c r="A24" s="117">
        <v>13</v>
      </c>
      <c r="B24" s="27">
        <f>+IFERROR((VLOOKUP(A24,Hoja3N!$A$2:$J$841,4,FALSE)),"")</f>
        <v>1710</v>
      </c>
      <c r="C24" s="27">
        <f>+IFERROR((VLOOKUP(A24,Hoja3N!$A$2:$J$841,5,FALSE)),"")</f>
        <v>0</v>
      </c>
      <c r="D24" s="28" t="str">
        <f>+IFERROR((VLOOKUP(A24,Hoja3N!$A$2:$J$841,6,FALSE)),"")</f>
        <v>UNIVERSIDAD PONTIFICIA BOLIVARIANA</v>
      </c>
      <c r="E24" s="29"/>
      <c r="F24" s="30"/>
      <c r="G24" s="27" t="str">
        <f>+IFERROR((VLOOKUP(A24,Hoja3N!$A$2:$J$841,7,FALSE)),"")</f>
        <v>Antioquia</v>
      </c>
      <c r="H24" s="27" t="str">
        <f>+IFERROR((VLOOKUP(A24,Hoja3N!$A$2:$J$841,8,FALSE)),"")</f>
        <v>PRIVADA</v>
      </c>
      <c r="I24" s="31" t="str">
        <f>+IFERROR((VLOOKUP(A24,Hoja3N!$A$2:$J$841,9,FALSE)),"")</f>
        <v>Universidad</v>
      </c>
      <c r="J24" s="118">
        <f>+IFERROR((VLOOKUP(A24,Hoja3N!$A$2:$J$841,10,FALSE)),"")</f>
        <v>1</v>
      </c>
    </row>
    <row r="25" spans="1:10" x14ac:dyDescent="0.25">
      <c r="A25" s="117">
        <v>14</v>
      </c>
      <c r="B25" s="27">
        <f>+IFERROR((VLOOKUP(A25,Hoja3N!$A$2:$J$841,4,FALSE)),"")</f>
        <v>1713</v>
      </c>
      <c r="C25" s="27">
        <f>+IFERROR((VLOOKUP(A25,Hoja3N!$A$2:$J$841,5,FALSE)),"")</f>
        <v>0</v>
      </c>
      <c r="D25" s="28" t="str">
        <f>+IFERROR((VLOOKUP(A25,Hoja3N!$A$2:$J$841,6,FALSE)),"")</f>
        <v>UNIVERSIDAD DEL NORTE</v>
      </c>
      <c r="E25" s="29"/>
      <c r="F25" s="30"/>
      <c r="G25" s="27" t="str">
        <f>+IFERROR((VLOOKUP(A25,Hoja3N!$A$2:$J$841,7,FALSE)),"")</f>
        <v>Atlántico</v>
      </c>
      <c r="H25" s="27" t="str">
        <f>+IFERROR((VLOOKUP(A25,Hoja3N!$A$2:$J$841,8,FALSE)),"")</f>
        <v>PRIVADA</v>
      </c>
      <c r="I25" s="31" t="str">
        <f>+IFERROR((VLOOKUP(A25,Hoja3N!$A$2:$J$841,9,FALSE)),"")</f>
        <v>Universidad</v>
      </c>
      <c r="J25" s="118">
        <f>+IFERROR((VLOOKUP(A25,Hoja3N!$A$2:$J$841,10,FALSE)),"")</f>
        <v>6</v>
      </c>
    </row>
    <row r="26" spans="1:10" x14ac:dyDescent="0.25">
      <c r="A26" s="117">
        <v>15</v>
      </c>
      <c r="B26" s="27">
        <f>+IFERROR((VLOOKUP(A26,Hoja3N!$A$2:$J$841,4,FALSE)),"")</f>
        <v>1718</v>
      </c>
      <c r="C26" s="27">
        <f>+IFERROR((VLOOKUP(A26,Hoja3N!$A$2:$J$841,5,FALSE)),"")</f>
        <v>0</v>
      </c>
      <c r="D26" s="28" t="str">
        <f>+IFERROR((VLOOKUP(A26,Hoja3N!$A$2:$J$841,6,FALSE)),"")</f>
        <v>UNIVERSIDAD DE SAN BUENAVENTURA</v>
      </c>
      <c r="E26" s="29"/>
      <c r="F26" s="30"/>
      <c r="G26" s="27" t="str">
        <f>+IFERROR((VLOOKUP(A26,Hoja3N!$A$2:$J$841,7,FALSE)),"")</f>
        <v>Bolívar</v>
      </c>
      <c r="H26" s="27" t="str">
        <f>+IFERROR((VLOOKUP(A26,Hoja3N!$A$2:$J$841,8,FALSE)),"")</f>
        <v>PRIVADA</v>
      </c>
      <c r="I26" s="31" t="str">
        <f>+IFERROR((VLOOKUP(A26,Hoja3N!$A$2:$J$841,9,FALSE)),"")</f>
        <v>Universidad</v>
      </c>
      <c r="J26" s="118">
        <f>+IFERROR((VLOOKUP(A26,Hoja3N!$A$2:$J$841,10,FALSE)),"")</f>
        <v>3775</v>
      </c>
    </row>
    <row r="27" spans="1:10" x14ac:dyDescent="0.25">
      <c r="A27" s="117">
        <v>16</v>
      </c>
      <c r="B27" s="27">
        <f>+IFERROR((VLOOKUP(A27,Hoja3N!$A$2:$J$841,4,FALSE)),"")</f>
        <v>1806</v>
      </c>
      <c r="C27" s="27">
        <f>+IFERROR((VLOOKUP(A27,Hoja3N!$A$2:$J$841,5,FALSE)),"")</f>
        <v>0</v>
      </c>
      <c r="D27" s="28" t="str">
        <f>+IFERROR((VLOOKUP(A27,Hoja3N!$A$2:$J$841,6,FALSE)),"")</f>
        <v>UNIVERSIDAD LIBRE</v>
      </c>
      <c r="E27" s="29"/>
      <c r="F27" s="30"/>
      <c r="G27" s="27" t="str">
        <f>+IFERROR((VLOOKUP(A27,Hoja3N!$A$2:$J$841,7,FALSE)),"")</f>
        <v>Bogotá, D.C.</v>
      </c>
      <c r="H27" s="27" t="str">
        <f>+IFERROR((VLOOKUP(A27,Hoja3N!$A$2:$J$841,8,FALSE)),"")</f>
        <v>PRIVADA</v>
      </c>
      <c r="I27" s="31" t="str">
        <f>+IFERROR((VLOOKUP(A27,Hoja3N!$A$2:$J$841,9,FALSE)),"")</f>
        <v>Universidad</v>
      </c>
      <c r="J27" s="118">
        <f>+IFERROR((VLOOKUP(A27,Hoja3N!$A$2:$J$841,10,FALSE)),"")</f>
        <v>1274</v>
      </c>
    </row>
    <row r="28" spans="1:10" x14ac:dyDescent="0.25">
      <c r="A28" s="117">
        <v>17</v>
      </c>
      <c r="B28" s="27">
        <f>+IFERROR((VLOOKUP(A28,Hoja3N!$A$2:$J$841,4,FALSE)),"")</f>
        <v>1812</v>
      </c>
      <c r="C28" s="27">
        <f>+IFERROR((VLOOKUP(A28,Hoja3N!$A$2:$J$841,5,FALSE)),"")</f>
        <v>0</v>
      </c>
      <c r="D28" s="28" t="str">
        <f>+IFERROR((VLOOKUP(A28,Hoja3N!$A$2:$J$841,6,FALSE)),"")</f>
        <v>UNIVERSIDAD DE MEDELLIN</v>
      </c>
      <c r="E28" s="29"/>
      <c r="F28" s="30"/>
      <c r="G28" s="27" t="str">
        <f>+IFERROR((VLOOKUP(A28,Hoja3N!$A$2:$J$841,7,FALSE)),"")</f>
        <v>Antioquia</v>
      </c>
      <c r="H28" s="27" t="str">
        <f>+IFERROR((VLOOKUP(A28,Hoja3N!$A$2:$J$841,8,FALSE)),"")</f>
        <v>PRIVADA</v>
      </c>
      <c r="I28" s="31" t="str">
        <f>+IFERROR((VLOOKUP(A28,Hoja3N!$A$2:$J$841,9,FALSE)),"")</f>
        <v>Universidad</v>
      </c>
      <c r="J28" s="118">
        <f>+IFERROR((VLOOKUP(A28,Hoja3N!$A$2:$J$841,10,FALSE)),"")</f>
        <v>2</v>
      </c>
    </row>
    <row r="29" spans="1:10" x14ac:dyDescent="0.25">
      <c r="A29" s="117">
        <v>18</v>
      </c>
      <c r="B29" s="27">
        <f>+IFERROR((VLOOKUP(A29,Hoja3N!$A$2:$J$841,4,FALSE)),"")</f>
        <v>1813</v>
      </c>
      <c r="C29" s="27">
        <f>+IFERROR((VLOOKUP(A29,Hoja3N!$A$2:$J$841,5,FALSE)),"")</f>
        <v>0</v>
      </c>
      <c r="D29" s="28" t="str">
        <f>+IFERROR((VLOOKUP(A29,Hoja3N!$A$2:$J$841,6,FALSE)),"")</f>
        <v>UNIVERSIDAD DE LOS ANDES</v>
      </c>
      <c r="E29" s="29"/>
      <c r="F29" s="30"/>
      <c r="G29" s="27" t="str">
        <f>+IFERROR((VLOOKUP(A29,Hoja3N!$A$2:$J$841,7,FALSE)),"")</f>
        <v>Bogotá, D.C.</v>
      </c>
      <c r="H29" s="27" t="str">
        <f>+IFERROR((VLOOKUP(A29,Hoja3N!$A$2:$J$841,8,FALSE)),"")</f>
        <v>PRIVADA</v>
      </c>
      <c r="I29" s="31" t="str">
        <f>+IFERROR((VLOOKUP(A29,Hoja3N!$A$2:$J$841,9,FALSE)),"")</f>
        <v>Universidad</v>
      </c>
      <c r="J29" s="118">
        <f>+IFERROR((VLOOKUP(A29,Hoja3N!$A$2:$J$841,10,FALSE)),"")</f>
        <v>13</v>
      </c>
    </row>
    <row r="30" spans="1:10" x14ac:dyDescent="0.25">
      <c r="A30" s="117">
        <v>19</v>
      </c>
      <c r="B30" s="27">
        <f>+IFERROR((VLOOKUP(A30,Hoja3N!$A$2:$J$841,4,FALSE)),"")</f>
        <v>1826</v>
      </c>
      <c r="C30" s="27">
        <f>+IFERROR((VLOOKUP(A30,Hoja3N!$A$2:$J$841,5,FALSE)),"")</f>
        <v>0</v>
      </c>
      <c r="D30" s="28" t="str">
        <f>+IFERROR((VLOOKUP(A30,Hoja3N!$A$2:$J$841,6,FALSE)),"")</f>
        <v>UNIVERSIDAD ANTONIO NARIÑO</v>
      </c>
      <c r="E30" s="29"/>
      <c r="F30" s="30"/>
      <c r="G30" s="27" t="str">
        <f>+IFERROR((VLOOKUP(A30,Hoja3N!$A$2:$J$841,7,FALSE)),"")</f>
        <v>Bogotá, D.C.</v>
      </c>
      <c r="H30" s="27" t="str">
        <f>+IFERROR((VLOOKUP(A30,Hoja3N!$A$2:$J$841,8,FALSE)),"")</f>
        <v>PRIVADA</v>
      </c>
      <c r="I30" s="31" t="str">
        <f>+IFERROR((VLOOKUP(A30,Hoja3N!$A$2:$J$841,9,FALSE)),"")</f>
        <v>Universidad</v>
      </c>
      <c r="J30" s="118">
        <f>+IFERROR((VLOOKUP(A30,Hoja3N!$A$2:$J$841,10,FALSE)),"")</f>
        <v>197</v>
      </c>
    </row>
    <row r="31" spans="1:10" x14ac:dyDescent="0.25">
      <c r="A31" s="117">
        <v>20</v>
      </c>
      <c r="B31" s="27">
        <f>+IFERROR((VLOOKUP(A31,Hoja3N!$A$2:$J$841,4,FALSE)),"")</f>
        <v>1832</v>
      </c>
      <c r="C31" s="27">
        <f>+IFERROR((VLOOKUP(A31,Hoja3N!$A$2:$J$841,5,FALSE)),"")</f>
        <v>0</v>
      </c>
      <c r="D31" s="28" t="str">
        <f>+IFERROR((VLOOKUP(A31,Hoja3N!$A$2:$J$841,6,FALSE)),"")</f>
        <v>UNIVERSIDAD TECNOLOGICA DE BOLIVAR</v>
      </c>
      <c r="E31" s="29"/>
      <c r="F31" s="30"/>
      <c r="G31" s="27" t="str">
        <f>+IFERROR((VLOOKUP(A31,Hoja3N!$A$2:$J$841,7,FALSE)),"")</f>
        <v>Bolívar</v>
      </c>
      <c r="H31" s="27" t="str">
        <f>+IFERROR((VLOOKUP(A31,Hoja3N!$A$2:$J$841,8,FALSE)),"")</f>
        <v>PRIVADA</v>
      </c>
      <c r="I31" s="31" t="str">
        <f>+IFERROR((VLOOKUP(A31,Hoja3N!$A$2:$J$841,9,FALSE)),"")</f>
        <v>Universidad</v>
      </c>
      <c r="J31" s="118">
        <f>+IFERROR((VLOOKUP(A31,Hoja3N!$A$2:$J$841,10,FALSE)),"")</f>
        <v>5992</v>
      </c>
    </row>
    <row r="32" spans="1:10" x14ac:dyDescent="0.25">
      <c r="A32" s="117">
        <v>21</v>
      </c>
      <c r="B32" s="27">
        <f>+IFERROR((VLOOKUP(A32,Hoja3N!$A$2:$J$841,4,FALSE)),"")</f>
        <v>1833</v>
      </c>
      <c r="C32" s="27">
        <f>+IFERROR((VLOOKUP(A32,Hoja3N!$A$2:$J$841,5,FALSE)),"")</f>
        <v>0</v>
      </c>
      <c r="D32" s="28" t="str">
        <f>+IFERROR((VLOOKUP(A32,Hoja3N!$A$2:$J$841,6,FALSE)),"")</f>
        <v>UNIVERSIDAD DEL SINU - ELIAS BECHARA ZAINUM - UNISINU -</v>
      </c>
      <c r="E32" s="29"/>
      <c r="F32" s="30"/>
      <c r="G32" s="27" t="str">
        <f>+IFERROR((VLOOKUP(A32,Hoja3N!$A$2:$J$841,7,FALSE)),"")</f>
        <v>Bolívar</v>
      </c>
      <c r="H32" s="27" t="str">
        <f>+IFERROR((VLOOKUP(A32,Hoja3N!$A$2:$J$841,8,FALSE)),"")</f>
        <v>PRIVADA</v>
      </c>
      <c r="I32" s="31" t="str">
        <f>+IFERROR((VLOOKUP(A32,Hoja3N!$A$2:$J$841,9,FALSE)),"")</f>
        <v>Universidad</v>
      </c>
      <c r="J32" s="118">
        <f>+IFERROR((VLOOKUP(A32,Hoja3N!$A$2:$J$841,10,FALSE)),"")</f>
        <v>5118</v>
      </c>
    </row>
    <row r="33" spans="1:10" x14ac:dyDescent="0.25">
      <c r="A33" s="117">
        <v>22</v>
      </c>
      <c r="B33" s="27">
        <f>+IFERROR((VLOOKUP(A33,Hoja3N!$A$2:$J$841,4,FALSE)),"")</f>
        <v>1835</v>
      </c>
      <c r="C33" s="27">
        <f>+IFERROR((VLOOKUP(A33,Hoja3N!$A$2:$J$841,5,FALSE)),"")</f>
        <v>0</v>
      </c>
      <c r="D33" s="28" t="str">
        <f>+IFERROR((VLOOKUP(A33,Hoja3N!$A$2:$J$841,6,FALSE)),"")</f>
        <v>UNIVERSIDAD DE CIENCIAS APLICADAS Y AMBIENTALES - UDCA</v>
      </c>
      <c r="E33" s="29"/>
      <c r="F33" s="30"/>
      <c r="G33" s="27" t="str">
        <f>+IFERROR((VLOOKUP(A33,Hoja3N!$A$2:$J$841,7,FALSE)),"")</f>
        <v>Bogotá, D.C.</v>
      </c>
      <c r="H33" s="27" t="str">
        <f>+IFERROR((VLOOKUP(A33,Hoja3N!$A$2:$J$841,8,FALSE)),"")</f>
        <v>PRIVADA</v>
      </c>
      <c r="I33" s="31" t="str">
        <f>+IFERROR((VLOOKUP(A33,Hoja3N!$A$2:$J$841,9,FALSE)),"")</f>
        <v>Universidad</v>
      </c>
      <c r="J33" s="118">
        <f>+IFERROR((VLOOKUP(A33,Hoja3N!$A$2:$J$841,10,FALSE)),"")</f>
        <v>146</v>
      </c>
    </row>
    <row r="34" spans="1:10" x14ac:dyDescent="0.25">
      <c r="A34" s="117">
        <v>23</v>
      </c>
      <c r="B34" s="27">
        <f>+IFERROR((VLOOKUP(A34,Hoja3N!$A$2:$J$841,4,FALSE)),"")</f>
        <v>2102</v>
      </c>
      <c r="C34" s="27">
        <f>+IFERROR((VLOOKUP(A34,Hoja3N!$A$2:$J$841,5,FALSE)),"")</f>
        <v>0</v>
      </c>
      <c r="D34" s="28" t="str">
        <f>+IFERROR((VLOOKUP(A34,Hoja3N!$A$2:$J$841,6,FALSE)),"")</f>
        <v>UNIVERSIDAD NACIONAL ABIERTA Y A DISTANCIA UNAD</v>
      </c>
      <c r="E34" s="29"/>
      <c r="F34" s="30"/>
      <c r="G34" s="27" t="str">
        <f>+IFERROR((VLOOKUP(A34,Hoja3N!$A$2:$J$841,7,FALSE)),"")</f>
        <v>Bogotá, D.C.</v>
      </c>
      <c r="H34" s="27" t="str">
        <f>+IFERROR((VLOOKUP(A34,Hoja3N!$A$2:$J$841,8,FALSE)),"")</f>
        <v>OFICIAL</v>
      </c>
      <c r="I34" s="31" t="str">
        <f>+IFERROR((VLOOKUP(A34,Hoja3N!$A$2:$J$841,9,FALSE)),"")</f>
        <v>Universidad</v>
      </c>
      <c r="J34" s="118">
        <f>+IFERROR((VLOOKUP(A34,Hoja3N!$A$2:$J$841,10,FALSE)),"")</f>
        <v>1544</v>
      </c>
    </row>
    <row r="35" spans="1:10" x14ac:dyDescent="0.25">
      <c r="A35" s="117">
        <v>24</v>
      </c>
      <c r="B35" s="27">
        <f>+IFERROR((VLOOKUP(A35,Hoja3N!$A$2:$J$841,4,FALSE)),"")</f>
        <v>2104</v>
      </c>
      <c r="C35" s="27">
        <f>+IFERROR((VLOOKUP(A35,Hoja3N!$A$2:$J$841,5,FALSE)),"")</f>
        <v>0</v>
      </c>
      <c r="D35" s="28" t="str">
        <f>+IFERROR((VLOOKUP(A35,Hoja3N!$A$2:$J$841,6,FALSE)),"")</f>
        <v>ESCUELA SUPERIOR DE ADMINISTRACION PUBLICA-ESAP-</v>
      </c>
      <c r="E35" s="29"/>
      <c r="F35" s="30"/>
      <c r="G35" s="27" t="str">
        <f>+IFERROR((VLOOKUP(A35,Hoja3N!$A$2:$J$841,7,FALSE)),"")</f>
        <v>Bogotá, D.C.</v>
      </c>
      <c r="H35" s="27" t="str">
        <f>+IFERROR((VLOOKUP(A35,Hoja3N!$A$2:$J$841,8,FALSE)),"")</f>
        <v>OFICIAL</v>
      </c>
      <c r="I35" s="31" t="str">
        <f>+IFERROR((VLOOKUP(A35,Hoja3N!$A$2:$J$841,9,FALSE)),"")</f>
        <v>Institución Universitaria/Escuela Tecnológica</v>
      </c>
      <c r="J35" s="118">
        <f>+IFERROR((VLOOKUP(A35,Hoja3N!$A$2:$J$841,10,FALSE)),"")</f>
        <v>534</v>
      </c>
    </row>
    <row r="36" spans="1:10" x14ac:dyDescent="0.25">
      <c r="A36" s="117">
        <v>25</v>
      </c>
      <c r="B36" s="27">
        <f>+IFERROR((VLOOKUP(A36,Hoja3N!$A$2:$J$841,4,FALSE)),"")</f>
        <v>2211</v>
      </c>
      <c r="C36" s="27">
        <f>+IFERROR((VLOOKUP(A36,Hoja3N!$A$2:$J$841,5,FALSE)),"")</f>
        <v>0</v>
      </c>
      <c r="D36" s="28" t="str">
        <f>+IFERROR((VLOOKUP(A36,Hoja3N!$A$2:$J$841,6,FALSE)),"")</f>
        <v>INSTITUCION UNIVERSITARIA BELLAS ARTES Y CIENCIAS DE BOLIVAR</v>
      </c>
      <c r="E36" s="29"/>
      <c r="F36" s="30"/>
      <c r="G36" s="27" t="str">
        <f>+IFERROR((VLOOKUP(A36,Hoja3N!$A$2:$J$841,7,FALSE)),"")</f>
        <v>Bolívar</v>
      </c>
      <c r="H36" s="27" t="str">
        <f>+IFERROR((VLOOKUP(A36,Hoja3N!$A$2:$J$841,8,FALSE)),"")</f>
        <v>OFICIAL</v>
      </c>
      <c r="I36" s="31" t="str">
        <f>+IFERROR((VLOOKUP(A36,Hoja3N!$A$2:$J$841,9,FALSE)),"")</f>
        <v>Institución Universitaria/Escuela Tecnológica</v>
      </c>
      <c r="J36" s="118">
        <f>+IFERROR((VLOOKUP(A36,Hoja3N!$A$2:$J$841,10,FALSE)),"")</f>
        <v>1446</v>
      </c>
    </row>
    <row r="37" spans="1:10" x14ac:dyDescent="0.25">
      <c r="A37" s="117">
        <v>26</v>
      </c>
      <c r="B37" s="27">
        <f>+IFERROR((VLOOKUP(A37,Hoja3N!$A$2:$J$841,4,FALSE)),"")</f>
        <v>2709</v>
      </c>
      <c r="C37" s="27">
        <f>+IFERROR((VLOOKUP(A37,Hoja3N!$A$2:$J$841,5,FALSE)),"")</f>
        <v>0</v>
      </c>
      <c r="D37" s="28" t="str">
        <f>+IFERROR((VLOOKUP(A37,Hoja3N!$A$2:$J$841,6,FALSE)),"")</f>
        <v>FUNDACION UNIVERSITARIA SAN MARTIN</v>
      </c>
      <c r="E37" s="29"/>
      <c r="F37" s="30"/>
      <c r="G37" s="27" t="str">
        <f>+IFERROR((VLOOKUP(A37,Hoja3N!$A$2:$J$841,7,FALSE)),"")</f>
        <v>Bogotá, D.C.</v>
      </c>
      <c r="H37" s="27" t="str">
        <f>+IFERROR((VLOOKUP(A37,Hoja3N!$A$2:$J$841,8,FALSE)),"")</f>
        <v>PRIVADA</v>
      </c>
      <c r="I37" s="31" t="str">
        <f>+IFERROR((VLOOKUP(A37,Hoja3N!$A$2:$J$841,9,FALSE)),"")</f>
        <v>Institución Universitaria/Escuela Tecnológica</v>
      </c>
      <c r="J37" s="118">
        <f>+IFERROR((VLOOKUP(A37,Hoja3N!$A$2:$J$841,10,FALSE)),"")</f>
        <v>53</v>
      </c>
    </row>
    <row r="38" spans="1:10" x14ac:dyDescent="0.25">
      <c r="A38" s="117">
        <v>27</v>
      </c>
      <c r="B38" s="27">
        <f>+IFERROR((VLOOKUP(A38,Hoja3N!$A$2:$J$841,4,FALSE)),"")</f>
        <v>2713</v>
      </c>
      <c r="C38" s="27">
        <f>+IFERROR((VLOOKUP(A38,Hoja3N!$A$2:$J$841,5,FALSE)),"")</f>
        <v>0</v>
      </c>
      <c r="D38" s="28" t="str">
        <f>+IFERROR((VLOOKUP(A38,Hoja3N!$A$2:$J$841,6,FALSE)),"")</f>
        <v>FUNDACION UNIVERSITARIA LOS LIBERTADORES</v>
      </c>
      <c r="E38" s="29"/>
      <c r="F38" s="30"/>
      <c r="G38" s="27" t="str">
        <f>+IFERROR((VLOOKUP(A38,Hoja3N!$A$2:$J$841,7,FALSE)),"")</f>
        <v>Bogotá, D.C.</v>
      </c>
      <c r="H38" s="27" t="str">
        <f>+IFERROR((VLOOKUP(A38,Hoja3N!$A$2:$J$841,8,FALSE)),"")</f>
        <v>PRIVADA</v>
      </c>
      <c r="I38" s="31" t="str">
        <f>+IFERROR((VLOOKUP(A38,Hoja3N!$A$2:$J$841,9,FALSE)),"")</f>
        <v>Institución Universitaria/Escuela Tecnológica</v>
      </c>
      <c r="J38" s="118">
        <f>+IFERROR((VLOOKUP(A38,Hoja3N!$A$2:$J$841,10,FALSE)),"")</f>
        <v>228</v>
      </c>
    </row>
    <row r="39" spans="1:10" x14ac:dyDescent="0.25">
      <c r="A39" s="117">
        <v>28</v>
      </c>
      <c r="B39" s="27">
        <f>+IFERROR((VLOOKUP(A39,Hoja3N!$A$2:$J$841,4,FALSE)),"")</f>
        <v>2812</v>
      </c>
      <c r="C39" s="27">
        <f>+IFERROR((VLOOKUP(A39,Hoja3N!$A$2:$J$841,5,FALSE)),"")</f>
        <v>0</v>
      </c>
      <c r="D39" s="28" t="str">
        <f>+IFERROR((VLOOKUP(A39,Hoja3N!$A$2:$J$841,6,FALSE)),"")</f>
        <v>UNIVERSIDAD EAN</v>
      </c>
      <c r="E39" s="29"/>
      <c r="F39" s="30"/>
      <c r="G39" s="27" t="str">
        <f>+IFERROR((VLOOKUP(A39,Hoja3N!$A$2:$J$841,7,FALSE)),"")</f>
        <v>Bogotá, D.C.</v>
      </c>
      <c r="H39" s="27" t="str">
        <f>+IFERROR((VLOOKUP(A39,Hoja3N!$A$2:$J$841,8,FALSE)),"")</f>
        <v>PRIVADA</v>
      </c>
      <c r="I39" s="31" t="str">
        <f>+IFERROR((VLOOKUP(A39,Hoja3N!$A$2:$J$841,9,FALSE)),"")</f>
        <v>Universidad</v>
      </c>
      <c r="J39" s="118">
        <f>+IFERROR((VLOOKUP(A39,Hoja3N!$A$2:$J$841,10,FALSE)),"")</f>
        <v>18</v>
      </c>
    </row>
    <row r="40" spans="1:10" x14ac:dyDescent="0.25">
      <c r="A40" s="117">
        <v>29</v>
      </c>
      <c r="B40" s="27">
        <f>+IFERROR((VLOOKUP(A40,Hoja3N!$A$2:$J$841,4,FALSE)),"")</f>
        <v>2825</v>
      </c>
      <c r="C40" s="27">
        <f>+IFERROR((VLOOKUP(A40,Hoja3N!$A$2:$J$841,5,FALSE)),"")</f>
        <v>0</v>
      </c>
      <c r="D40" s="28" t="str">
        <f>+IFERROR((VLOOKUP(A40,Hoja3N!$A$2:$J$841,6,FALSE)),"")</f>
        <v>CORPORACION UNIVERSITARIA RAFAEL NUÑEZ</v>
      </c>
      <c r="E40" s="29"/>
      <c r="F40" s="30"/>
      <c r="G40" s="27" t="str">
        <f>+IFERROR((VLOOKUP(A40,Hoja3N!$A$2:$J$841,7,FALSE)),"")</f>
        <v>Bolívar</v>
      </c>
      <c r="H40" s="27" t="str">
        <f>+IFERROR((VLOOKUP(A40,Hoja3N!$A$2:$J$841,8,FALSE)),"")</f>
        <v>PRIVADA</v>
      </c>
      <c r="I40" s="31" t="str">
        <f>+IFERROR((VLOOKUP(A40,Hoja3N!$A$2:$J$841,9,FALSE)),"")</f>
        <v>Institución Universitaria/Escuela Tecnológica</v>
      </c>
      <c r="J40" s="118">
        <f>+IFERROR((VLOOKUP(A40,Hoja3N!$A$2:$J$841,10,FALSE)),"")</f>
        <v>4065</v>
      </c>
    </row>
    <row r="41" spans="1:10" x14ac:dyDescent="0.25">
      <c r="A41" s="117">
        <v>30</v>
      </c>
      <c r="B41" s="27">
        <f>+IFERROR((VLOOKUP(A41,Hoja3N!$A$2:$J$841,4,FALSE)),"")</f>
        <v>2829</v>
      </c>
      <c r="C41" s="27">
        <f>+IFERROR((VLOOKUP(A41,Hoja3N!$A$2:$J$841,5,FALSE)),"")</f>
        <v>0</v>
      </c>
      <c r="D41" s="28" t="str">
        <f>+IFERROR((VLOOKUP(A41,Hoja3N!$A$2:$J$841,6,FALSE)),"")</f>
        <v>CORPORACION UNIVERSITARIA MINUTO DE DIOS -UNIMINUTO-</v>
      </c>
      <c r="E41" s="29"/>
      <c r="F41" s="30"/>
      <c r="G41" s="27" t="str">
        <f>+IFERROR((VLOOKUP(A41,Hoja3N!$A$2:$J$841,7,FALSE)),"")</f>
        <v>Bogotá, D.C.</v>
      </c>
      <c r="H41" s="27" t="str">
        <f>+IFERROR((VLOOKUP(A41,Hoja3N!$A$2:$J$841,8,FALSE)),"")</f>
        <v>PRIVADA</v>
      </c>
      <c r="I41" s="31" t="str">
        <f>+IFERROR((VLOOKUP(A41,Hoja3N!$A$2:$J$841,9,FALSE)),"")</f>
        <v>Institución Universitaria/Escuela Tecnológica</v>
      </c>
      <c r="J41" s="118">
        <f>+IFERROR((VLOOKUP(A41,Hoja3N!$A$2:$J$841,10,FALSE)),"")</f>
        <v>91</v>
      </c>
    </row>
    <row r="42" spans="1:10" x14ac:dyDescent="0.25">
      <c r="A42" s="117">
        <v>31</v>
      </c>
      <c r="B42" s="27">
        <f>+IFERROR((VLOOKUP(A42,Hoja3N!$A$2:$J$841,4,FALSE)),"")</f>
        <v>2833</v>
      </c>
      <c r="C42" s="27">
        <f>+IFERROR((VLOOKUP(A42,Hoja3N!$A$2:$J$841,5,FALSE)),"")</f>
        <v>0</v>
      </c>
      <c r="D42" s="28" t="str">
        <f>+IFERROR((VLOOKUP(A42,Hoja3N!$A$2:$J$841,6,FALSE)),"")</f>
        <v>CORPORACION UNIVERSITARIA REMINGTON</v>
      </c>
      <c r="E42" s="29"/>
      <c r="F42" s="30"/>
      <c r="G42" s="27" t="str">
        <f>+IFERROR((VLOOKUP(A42,Hoja3N!$A$2:$J$841,7,FALSE)),"")</f>
        <v>Antioquia</v>
      </c>
      <c r="H42" s="27" t="str">
        <f>+IFERROR((VLOOKUP(A42,Hoja3N!$A$2:$J$841,8,FALSE)),"")</f>
        <v>PRIVADA</v>
      </c>
      <c r="I42" s="31" t="str">
        <f>+IFERROR((VLOOKUP(A42,Hoja3N!$A$2:$J$841,9,FALSE)),"")</f>
        <v>Institución Universitaria/Escuela Tecnológica</v>
      </c>
      <c r="J42" s="118">
        <f>+IFERROR((VLOOKUP(A42,Hoja3N!$A$2:$J$841,10,FALSE)),"")</f>
        <v>41</v>
      </c>
    </row>
    <row r="43" spans="1:10" x14ac:dyDescent="0.25">
      <c r="A43" s="117">
        <v>32</v>
      </c>
      <c r="B43" s="27">
        <f>+IFERROR((VLOOKUP(A43,Hoja3N!$A$2:$J$841,4,FALSE)),"")</f>
        <v>2850</v>
      </c>
      <c r="C43" s="27">
        <f>+IFERROR((VLOOKUP(A43,Hoja3N!$A$2:$J$841,5,FALSE)),"")</f>
        <v>0</v>
      </c>
      <c r="D43" s="28" t="str">
        <f>+IFERROR((VLOOKUP(A43,Hoja3N!$A$2:$J$841,6,FALSE)),"")</f>
        <v>CORPORACION UNIVERSITARIA ANTONIO JOSE DE SUCRE - CORPOSUCRE</v>
      </c>
      <c r="E43" s="29"/>
      <c r="F43" s="30"/>
      <c r="G43" s="27" t="str">
        <f>+IFERROR((VLOOKUP(A43,Hoja3N!$A$2:$J$841,7,FALSE)),"")</f>
        <v>Sucre</v>
      </c>
      <c r="H43" s="27" t="str">
        <f>+IFERROR((VLOOKUP(A43,Hoja3N!$A$2:$J$841,8,FALSE)),"")</f>
        <v>PRIVADA</v>
      </c>
      <c r="I43" s="31" t="str">
        <f>+IFERROR((VLOOKUP(A43,Hoja3N!$A$2:$J$841,9,FALSE)),"")</f>
        <v>Institución Universitaria/Escuela Tecnológica</v>
      </c>
      <c r="J43" s="118">
        <f>+IFERROR((VLOOKUP(A43,Hoja3N!$A$2:$J$841,10,FALSE)),"")</f>
        <v>632</v>
      </c>
    </row>
    <row r="44" spans="1:10" x14ac:dyDescent="0.25">
      <c r="A44" s="117">
        <v>33</v>
      </c>
      <c r="B44" s="27">
        <f>+IFERROR((VLOOKUP(A44,Hoja3N!$A$2:$J$841,4,FALSE)),"")</f>
        <v>3103</v>
      </c>
      <c r="C44" s="27">
        <f>+IFERROR((VLOOKUP(A44,Hoja3N!$A$2:$J$841,5,FALSE)),"")</f>
        <v>0</v>
      </c>
      <c r="D44" s="28" t="str">
        <f>+IFERROR((VLOOKUP(A44,Hoja3N!$A$2:$J$841,6,FALSE)),"")</f>
        <v>INSTITUCIÓN UNIVERSITARIA MAYOR DE CARTAGENA</v>
      </c>
      <c r="E44" s="29"/>
      <c r="F44" s="30"/>
      <c r="G44" s="27" t="str">
        <f>+IFERROR((VLOOKUP(A44,Hoja3N!$A$2:$J$841,7,FALSE)),"")</f>
        <v>Bolívar</v>
      </c>
      <c r="H44" s="27" t="str">
        <f>+IFERROR((VLOOKUP(A44,Hoja3N!$A$2:$J$841,8,FALSE)),"")</f>
        <v>OFICIAL</v>
      </c>
      <c r="I44" s="31" t="str">
        <f>+IFERROR((VLOOKUP(A44,Hoja3N!$A$2:$J$841,9,FALSE)),"")</f>
        <v>Institución Universitaria/Escuela Tecnológica</v>
      </c>
      <c r="J44" s="118">
        <f>+IFERROR((VLOOKUP(A44,Hoja3N!$A$2:$J$841,10,FALSE)),"")</f>
        <v>2532</v>
      </c>
    </row>
    <row r="45" spans="1:10" x14ac:dyDescent="0.25">
      <c r="A45" s="117">
        <v>34</v>
      </c>
      <c r="B45" s="27">
        <f>+IFERROR((VLOOKUP(A45,Hoja3N!$A$2:$J$841,4,FALSE)),"")</f>
        <v>3705</v>
      </c>
      <c r="C45" s="27">
        <f>+IFERROR((VLOOKUP(A45,Hoja3N!$A$2:$J$841,5,FALSE)),"")</f>
        <v>0</v>
      </c>
      <c r="D45" s="28" t="str">
        <f>+IFERROR((VLOOKUP(A45,Hoja3N!$A$2:$J$841,6,FALSE)),"")</f>
        <v>FUNDACION UNIVERSITARIA TECNOLOGICO COMFENALCO - CARTAGENA</v>
      </c>
      <c r="E45" s="29"/>
      <c r="F45" s="30"/>
      <c r="G45" s="27" t="str">
        <f>+IFERROR((VLOOKUP(A45,Hoja3N!$A$2:$J$841,7,FALSE)),"")</f>
        <v>Bolívar</v>
      </c>
      <c r="H45" s="27" t="str">
        <f>+IFERROR((VLOOKUP(A45,Hoja3N!$A$2:$J$841,8,FALSE)),"")</f>
        <v>PRIVADA</v>
      </c>
      <c r="I45" s="31" t="str">
        <f>+IFERROR((VLOOKUP(A45,Hoja3N!$A$2:$J$841,9,FALSE)),"")</f>
        <v>Institución Universitaria/Escuela Tecnológica</v>
      </c>
      <c r="J45" s="118">
        <f>+IFERROR((VLOOKUP(A45,Hoja3N!$A$2:$J$841,10,FALSE)),"")</f>
        <v>6992</v>
      </c>
    </row>
    <row r="46" spans="1:10" x14ac:dyDescent="0.25">
      <c r="A46" s="117">
        <v>35</v>
      </c>
      <c r="B46" s="27">
        <f>+IFERROR((VLOOKUP(A46,Hoja3N!$A$2:$J$841,4,FALSE)),"")</f>
        <v>3710</v>
      </c>
      <c r="C46" s="27">
        <f>+IFERROR((VLOOKUP(A46,Hoja3N!$A$2:$J$841,5,FALSE)),"")</f>
        <v>0</v>
      </c>
      <c r="D46" s="28" t="str">
        <f>+IFERROR((VLOOKUP(A46,Hoja3N!$A$2:$J$841,6,FALSE)),"")</f>
        <v>FUNDACION UNIVERSITARIA ANTONIO DE AREVALO - UNITECNAR</v>
      </c>
      <c r="E46" s="29"/>
      <c r="F46" s="30"/>
      <c r="G46" s="27" t="str">
        <f>+IFERROR((VLOOKUP(A46,Hoja3N!$A$2:$J$841,7,FALSE)),"")</f>
        <v>Bolívar</v>
      </c>
      <c r="H46" s="27" t="str">
        <f>+IFERROR((VLOOKUP(A46,Hoja3N!$A$2:$J$841,8,FALSE)),"")</f>
        <v>PRIVADA</v>
      </c>
      <c r="I46" s="31" t="str">
        <f>+IFERROR((VLOOKUP(A46,Hoja3N!$A$2:$J$841,9,FALSE)),"")</f>
        <v>Institución Universitaria/Escuela Tecnológica</v>
      </c>
      <c r="J46" s="118">
        <f>+IFERROR((VLOOKUP(A46,Hoja3N!$A$2:$J$841,10,FALSE)),"")</f>
        <v>1117</v>
      </c>
    </row>
    <row r="47" spans="1:10" x14ac:dyDescent="0.25">
      <c r="A47" s="117">
        <v>36</v>
      </c>
      <c r="B47" s="27">
        <f>+IFERROR((VLOOKUP(A47,Hoja3N!$A$2:$J$841,4,FALSE)),"")</f>
        <v>3817</v>
      </c>
      <c r="C47" s="27">
        <f>+IFERROR((VLOOKUP(A47,Hoja3N!$A$2:$J$841,5,FALSE)),"")</f>
        <v>0</v>
      </c>
      <c r="D47" s="28" t="str">
        <f>+IFERROR((VLOOKUP(A47,Hoja3N!$A$2:$J$841,6,FALSE)),"")</f>
        <v>CORPORACION UNIVERSITARIA AUTONOMA DE NARIÑO -AUNAR-</v>
      </c>
      <c r="E47" s="29"/>
      <c r="F47" s="30"/>
      <c r="G47" s="27" t="str">
        <f>+IFERROR((VLOOKUP(A47,Hoja3N!$A$2:$J$841,7,FALSE)),"")</f>
        <v>Nariño</v>
      </c>
      <c r="H47" s="27" t="str">
        <f>+IFERROR((VLOOKUP(A47,Hoja3N!$A$2:$J$841,8,FALSE)),"")</f>
        <v>PRIVADA</v>
      </c>
      <c r="I47" s="31" t="str">
        <f>+IFERROR((VLOOKUP(A47,Hoja3N!$A$2:$J$841,9,FALSE)),"")</f>
        <v>Institución Universitaria/Escuela Tecnológica</v>
      </c>
      <c r="J47" s="118">
        <f>+IFERROR((VLOOKUP(A47,Hoja3N!$A$2:$J$841,10,FALSE)),"")</f>
        <v>260</v>
      </c>
    </row>
    <row r="48" spans="1:10" x14ac:dyDescent="0.25">
      <c r="A48" s="117">
        <v>37</v>
      </c>
      <c r="B48" s="27">
        <f>+IFERROR((VLOOKUP(A48,Hoja3N!$A$2:$J$841,4,FALSE)),"")</f>
        <v>4826</v>
      </c>
      <c r="C48" s="27">
        <f>+IFERROR((VLOOKUP(A48,Hoja3N!$A$2:$J$841,5,FALSE)),"")</f>
        <v>0</v>
      </c>
      <c r="D48" s="28" t="str">
        <f>+IFERROR((VLOOKUP(A48,Hoja3N!$A$2:$J$841,6,FALSE)),"")</f>
        <v>CORPORACION UNIVERSITARIA REGIONAL DEL CARIBE -IAFIC-</v>
      </c>
      <c r="E48" s="29"/>
      <c r="F48" s="30"/>
      <c r="G48" s="27" t="str">
        <f>+IFERROR((VLOOKUP(A48,Hoja3N!$A$2:$J$841,7,FALSE)),"")</f>
        <v>Bolívar</v>
      </c>
      <c r="H48" s="27" t="str">
        <f>+IFERROR((VLOOKUP(A48,Hoja3N!$A$2:$J$841,8,FALSE)),"")</f>
        <v>PRIVADA</v>
      </c>
      <c r="I48" s="31" t="str">
        <f>+IFERROR((VLOOKUP(A48,Hoja3N!$A$2:$J$841,9,FALSE)),"")</f>
        <v>Institución Universitaria/Escuela Tecnológica</v>
      </c>
      <c r="J48" s="118">
        <f>+IFERROR((VLOOKUP(A48,Hoja3N!$A$2:$J$841,10,FALSE)),"")</f>
        <v>370</v>
      </c>
    </row>
    <row r="49" spans="1:10" x14ac:dyDescent="0.25">
      <c r="A49" s="117">
        <v>38</v>
      </c>
      <c r="B49" s="27">
        <f>+IFERROR((VLOOKUP(A49,Hoja3N!$A$2:$J$841,4,FALSE)),"")</f>
        <v>9105</v>
      </c>
      <c r="C49" s="27">
        <f>+IFERROR((VLOOKUP(A49,Hoja3N!$A$2:$J$841,5,FALSE)),"")</f>
        <v>0</v>
      </c>
      <c r="D49" s="28" t="str">
        <f>+IFERROR((VLOOKUP(A49,Hoja3N!$A$2:$J$841,6,FALSE)),"")</f>
        <v>ESCUELA NAVAL DE CADETES ALMIRANTE PADILLA</v>
      </c>
      <c r="E49" s="29"/>
      <c r="F49" s="30"/>
      <c r="G49" s="27" t="str">
        <f>+IFERROR((VLOOKUP(A49,Hoja3N!$A$2:$J$841,7,FALSE)),"")</f>
        <v>Bolívar</v>
      </c>
      <c r="H49" s="27" t="str">
        <f>+IFERROR((VLOOKUP(A49,Hoja3N!$A$2:$J$841,8,FALSE)),"")</f>
        <v>OFICIAL</v>
      </c>
      <c r="I49" s="31" t="str">
        <f>+IFERROR((VLOOKUP(A49,Hoja3N!$A$2:$J$841,9,FALSE)),"")</f>
        <v>Universidad</v>
      </c>
      <c r="J49" s="118">
        <f>+IFERROR((VLOOKUP(A49,Hoja3N!$A$2:$J$841,10,FALSE)),"")</f>
        <v>1544</v>
      </c>
    </row>
    <row r="50" spans="1:10" x14ac:dyDescent="0.25">
      <c r="A50" s="117">
        <v>39</v>
      </c>
      <c r="B50" s="27">
        <f>+IFERROR((VLOOKUP(A50,Hoja3N!$A$2:$J$841,4,FALSE)),"")</f>
        <v>9110</v>
      </c>
      <c r="C50" s="27">
        <f>+IFERROR((VLOOKUP(A50,Hoja3N!$A$2:$J$841,5,FALSE)),"")</f>
        <v>0</v>
      </c>
      <c r="D50" s="28" t="str">
        <f>+IFERROR((VLOOKUP(A50,Hoja3N!$A$2:$J$841,6,FALSE)),"")</f>
        <v>SERVICIO NACIONAL DE APRENDIZAJE-SENA-</v>
      </c>
      <c r="E50" s="29"/>
      <c r="F50" s="30"/>
      <c r="G50" s="27" t="str">
        <f>+IFERROR((VLOOKUP(A50,Hoja3N!$A$2:$J$841,7,FALSE)),"")</f>
        <v>Bogotá, D.C.</v>
      </c>
      <c r="H50" s="27" t="str">
        <f>+IFERROR((VLOOKUP(A50,Hoja3N!$A$2:$J$841,8,FALSE)),"")</f>
        <v>OFICIAL</v>
      </c>
      <c r="I50" s="31" t="str">
        <f>+IFERROR((VLOOKUP(A50,Hoja3N!$A$2:$J$841,9,FALSE)),"")</f>
        <v>Institución Tecnológica</v>
      </c>
      <c r="J50" s="118">
        <f>+IFERROR((VLOOKUP(A50,Hoja3N!$A$2:$J$841,10,FALSE)),"")</f>
        <v>15386</v>
      </c>
    </row>
    <row r="51" spans="1:10" x14ac:dyDescent="0.25">
      <c r="A51" s="117">
        <v>40</v>
      </c>
      <c r="B51" s="27">
        <f>+IFERROR((VLOOKUP(A51,Hoja3N!$A$2:$J$841,4,FALSE)),"")</f>
        <v>9121</v>
      </c>
      <c r="C51" s="27">
        <f>+IFERROR((VLOOKUP(A51,Hoja3N!$A$2:$J$841,5,FALSE)),"")</f>
        <v>0</v>
      </c>
      <c r="D51" s="28" t="str">
        <f>+IFERROR((VLOOKUP(A51,Hoja3N!$A$2:$J$841,6,FALSE)),"")</f>
        <v>FUNDACION UNIVERSITARIA COLOMBO INTERNACIONAL - UNICOLOMBO</v>
      </c>
      <c r="E51" s="29"/>
      <c r="F51" s="30"/>
      <c r="G51" s="27" t="str">
        <f>+IFERROR((VLOOKUP(A51,Hoja3N!$A$2:$J$841,7,FALSE)),"")</f>
        <v>Bolívar</v>
      </c>
      <c r="H51" s="27" t="str">
        <f>+IFERROR((VLOOKUP(A51,Hoja3N!$A$2:$J$841,8,FALSE)),"")</f>
        <v>PRIVADA</v>
      </c>
      <c r="I51" s="31" t="str">
        <f>+IFERROR((VLOOKUP(A51,Hoja3N!$A$2:$J$841,9,FALSE)),"")</f>
        <v>Institución Universitaria/Escuela Tecnológica</v>
      </c>
      <c r="J51" s="118">
        <f>+IFERROR((VLOOKUP(A51,Hoja3N!$A$2:$J$841,10,FALSE)),"")</f>
        <v>1863</v>
      </c>
    </row>
    <row r="52" spans="1:10" x14ac:dyDescent="0.25">
      <c r="A52" s="117">
        <v>41</v>
      </c>
      <c r="B52" s="27">
        <f>+IFERROR((VLOOKUP(A52,Hoja3N!$A$2:$J$841,4,FALSE)),"")</f>
        <v>9929</v>
      </c>
      <c r="C52" s="27">
        <f>+IFERROR((VLOOKUP(A52,Hoja3N!$A$2:$J$841,5,FALSE)),"")</f>
        <v>0</v>
      </c>
      <c r="D52" s="28" t="str">
        <f>+IFERROR((VLOOKUP(A52,Hoja3N!$A$2:$J$841,6,FALSE)),"")</f>
        <v>UNIVERSIDAD AUTÓNOMA INDÍGENA INTERCULTURAL - UAIIN</v>
      </c>
      <c r="E52" s="29"/>
      <c r="F52" s="30"/>
      <c r="G52" s="27" t="str">
        <f>+IFERROR((VLOOKUP(A52,Hoja3N!$A$2:$J$841,7,FALSE)),"")</f>
        <v>Cauca</v>
      </c>
      <c r="H52" s="27" t="str">
        <f>+IFERROR((VLOOKUP(A52,Hoja3N!$A$2:$J$841,8,FALSE)),"")</f>
        <v>OFICIAL</v>
      </c>
      <c r="I52" s="31" t="str">
        <f>+IFERROR((VLOOKUP(A52,Hoja3N!$A$2:$J$841,9,FALSE)),"")</f>
        <v>Universidad</v>
      </c>
      <c r="J52" s="118">
        <f>+IFERROR((VLOOKUP(A52,Hoja3N!$A$2:$J$841,10,FALSE)),"")</f>
        <v>1</v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1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2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3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4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5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6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7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8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9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10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11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12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13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14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15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16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17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18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19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20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21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22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23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24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25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26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27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28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29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30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31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32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33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34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35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36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37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38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39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40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41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41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41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41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41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41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41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41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41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41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41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41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41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41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41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41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41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41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41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41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41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41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41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41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41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41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41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41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41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41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41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41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41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41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41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41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41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41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41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41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41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41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41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41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41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41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41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41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41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41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41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41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41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41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41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41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41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41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41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41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41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41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41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41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41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41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41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41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41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41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41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41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41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41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41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41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41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41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41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41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41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41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41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41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41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41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41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41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41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41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41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41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41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41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41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41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41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41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41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41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41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41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41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41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41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41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41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41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41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41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41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41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41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41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41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41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41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41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41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41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41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41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41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41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41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41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41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41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41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41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41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41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41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41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41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41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41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41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41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41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41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41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41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41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41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41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41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41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41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41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41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41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41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41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41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41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41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41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41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41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41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41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41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41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41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41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41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41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41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41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41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41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41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41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41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41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41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41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41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41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41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41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41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41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41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41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41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41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41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41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41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41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41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41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41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41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41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41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41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41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41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41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41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41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41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41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41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41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41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41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41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41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41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41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41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41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41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41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41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41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41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41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41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41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41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41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41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41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41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41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41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41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41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41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41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41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41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41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41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41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41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41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41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41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41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41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41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41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41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41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41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41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41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41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41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41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41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41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41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41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41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41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41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41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41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41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41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41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41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41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41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41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41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41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41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41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41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41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41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41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41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41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41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41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41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41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41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41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41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41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41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41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41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41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41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41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41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41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41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41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41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41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41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41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41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41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41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41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41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41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41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41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41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41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41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41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41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41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41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41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41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41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41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41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41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41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41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41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41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41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41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41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41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41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41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41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41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41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41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41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41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41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41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41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41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41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41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41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41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41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41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41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41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41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41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41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41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41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41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41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41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41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41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41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41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41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41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41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41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41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41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41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41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41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41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41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41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41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41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41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41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41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41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41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41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41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41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41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41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41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41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41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41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41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41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41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41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41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41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41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41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41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41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41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41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41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41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41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41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41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41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41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41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41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41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41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41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41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41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41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41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41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41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41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41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41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41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41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41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41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41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41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41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41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41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41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41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41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41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41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41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41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41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41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41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41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41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41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41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41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41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41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41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41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41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41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41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41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41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41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41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41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41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41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41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41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41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41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41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41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41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41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41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41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41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41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41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41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41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41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41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41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41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41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41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41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41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41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41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41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41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41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41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41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41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41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41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41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41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41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41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41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41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41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41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41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41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41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41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41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41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41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41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41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41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41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41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41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41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41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41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41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41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41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41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41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41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41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41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41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41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41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41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41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41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41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41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41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41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41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41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41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41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41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41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41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41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41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28.5" x14ac:dyDescent="0.25">
      <c r="A7" s="1"/>
      <c r="B7" s="340" t="str">
        <f>+ESTADISTICAS!B7</f>
        <v>BOLIVAR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13001</v>
      </c>
      <c r="C12" s="33" t="str">
        <f>+IFERROR((VLOOKUP(A12,Hoja4!$A$2:$M$1057,5,FALSE)),"")</f>
        <v>CARTAGENA DE INDIAS</v>
      </c>
      <c r="D12" s="34">
        <f>+IFERROR((VLOOKUP(A12,Hoja4!$A$2:$AA$1057,7,FALSE)),"")</f>
        <v>58259</v>
      </c>
      <c r="E12" s="34">
        <f>+IFERROR((VLOOKUP(A12,Hoja4!$A$2:$AA$1057,8,FALSE)),"")</f>
        <v>60036.800000000003</v>
      </c>
      <c r="F12" s="34">
        <f>+IFERROR((VLOOKUP(A12,Hoja4!$A$2:$AA$1057,9,FALSE)),"")</f>
        <v>67535</v>
      </c>
      <c r="G12" s="34">
        <f>+IFERROR((VLOOKUP(A12,Hoja4!$A$2:$AA$1057,10,FALSE)),"")</f>
        <v>68708</v>
      </c>
      <c r="H12" s="34">
        <f>+IFERROR((VLOOKUP(A12,Hoja4!$A$2:$AA$1057,11,FALSE)),"")</f>
        <v>73836</v>
      </c>
      <c r="I12" s="34">
        <f>+IFERROR((VLOOKUP(A12,Hoja4!$A$2:$AA$1057,12,FALSE)),"")</f>
        <v>79753</v>
      </c>
      <c r="J12" s="34">
        <f>+IFERROR((VLOOKUP(A12,Hoja4!$A$2:$AA$1057,13,FALSE)),"")</f>
        <v>76164</v>
      </c>
      <c r="K12" s="125">
        <f>+IFERROR((VLOOKUP(A12,Hoja4!$A$2:$AA$1057,14,FALSE)),"")</f>
        <v>74449</v>
      </c>
      <c r="L12" s="34">
        <f>+IFERROR((VLOOKUP(A12,Hoja4!$A$2:$AB$1057,15,FALSE)),"")</f>
        <v>71789</v>
      </c>
      <c r="M12" s="34">
        <f>+IFERROR((VLOOKUP(A12,Hoja4!$A$2:$AB$1057,16,FALSE)),"")</f>
        <v>74376</v>
      </c>
      <c r="N12" s="195">
        <f>+IFERROR((VLOOKUP(A12,Hoja4!$A$2:$AB$1057,17,FALSE)),"")</f>
        <v>71733</v>
      </c>
    </row>
    <row r="13" spans="1:14" x14ac:dyDescent="0.25">
      <c r="A13" s="121">
        <v>2</v>
      </c>
      <c r="B13" s="35">
        <f>+IFERROR((VLOOKUP(A13,Hoja4!$A$2:$M$1057,4,FALSE)),"")</f>
        <v>13006</v>
      </c>
      <c r="C13" s="33" t="str">
        <f>+IFERROR((VLOOKUP(A13,Hoja4!$A$2:$M$1057,5,FALSE)),"")</f>
        <v>ACHI</v>
      </c>
      <c r="D13" s="34">
        <f>+IFERROR((VLOOKUP(A13,Hoja4!$A$2:$AA$1057,7,FALSE)),"")</f>
        <v>110</v>
      </c>
      <c r="E13" s="34">
        <f>+IFERROR((VLOOKUP(A13,Hoja4!$A$2:$AA$1057,8,FALSE)),"")</f>
        <v>107</v>
      </c>
      <c r="F13" s="34">
        <f>+IFERROR((VLOOKUP(A13,Hoja4!$A$2:$AA$1057,9,FALSE)),"")</f>
        <v>101</v>
      </c>
      <c r="G13" s="34">
        <f>+IFERROR((VLOOKUP(A13,Hoja4!$A$2:$AA$1057,10,FALSE)),"")</f>
        <v>48</v>
      </c>
      <c r="H13" s="34">
        <f>+IFERROR((VLOOKUP(A13,Hoja4!$A$2:$AA$1057,11,FALSE)),"")</f>
        <v>59</v>
      </c>
      <c r="I13" s="34" t="str">
        <f>+IFERROR((VLOOKUP(A13,Hoja4!$A$2:$AA$1057,12,FALSE)),"")</f>
        <v>-</v>
      </c>
      <c r="J13" s="34">
        <f>+IFERROR((VLOOKUP(A13,Hoja4!$A$2:$AA$1057,13,FALSE)),"")</f>
        <v>6</v>
      </c>
      <c r="K13" s="125">
        <f>+IFERROR((VLOOKUP(A13,Hoja4!$A$2:$AA$1057,14,FALSE)),"")</f>
        <v>20</v>
      </c>
      <c r="L13" s="34">
        <f>+IFERROR((VLOOKUP(A13,Hoja4!$A$2:$AB$1057,15,FALSE)),"")</f>
        <v>10</v>
      </c>
      <c r="M13" s="34" t="str">
        <f>+IFERROR((VLOOKUP(A13,Hoja4!$A$2:$AB$1057,16,FALSE)),"")</f>
        <v>-</v>
      </c>
      <c r="N13" s="195">
        <f>+IFERROR((VLOOKUP(A13,Hoja4!$A$2:$AB$1057,17,FALSE)),"")</f>
        <v>0</v>
      </c>
    </row>
    <row r="14" spans="1:14" x14ac:dyDescent="0.25">
      <c r="A14" s="121">
        <v>3</v>
      </c>
      <c r="B14" s="35">
        <f>+IFERROR((VLOOKUP(A14,Hoja4!$A$2:$M$1057,4,FALSE)),"")</f>
        <v>13030</v>
      </c>
      <c r="C14" s="33" t="str">
        <f>+IFERROR((VLOOKUP(A14,Hoja4!$A$2:$M$1057,5,FALSE)),"")</f>
        <v>ALTOS DEL ROSARIO</v>
      </c>
      <c r="D14" s="34" t="str">
        <f>+IFERROR((VLOOKUP(A14,Hoja4!$A$2:$AA$1057,7,FALSE)),"")</f>
        <v>-</v>
      </c>
      <c r="E14" s="34">
        <f>+IFERROR((VLOOKUP(A14,Hoja4!$A$2:$AA$1057,8,FALSE)),"")</f>
        <v>49</v>
      </c>
      <c r="F14" s="34">
        <f>+IFERROR((VLOOKUP(A14,Hoja4!$A$2:$AA$1057,9,FALSE)),"")</f>
        <v>36</v>
      </c>
      <c r="G14" s="34">
        <f>+IFERROR((VLOOKUP(A14,Hoja4!$A$2:$AA$1057,10,FALSE)),"")</f>
        <v>29</v>
      </c>
      <c r="H14" s="34" t="str">
        <f>+IFERROR((VLOOKUP(A14,Hoja4!$A$2:$AA$1057,11,FALSE)),"")</f>
        <v>-</v>
      </c>
      <c r="I14" s="34" t="str">
        <f>+IFERROR((VLOOKUP(A14,Hoja4!$A$2:$AA$1057,12,FALSE)),"")</f>
        <v>-</v>
      </c>
      <c r="J14" s="34" t="str">
        <f>+IFERROR((VLOOKUP(A14,Hoja4!$A$2:$AA$1057,13,FALSE)),"")</f>
        <v>-</v>
      </c>
      <c r="K14" s="125">
        <f>+IFERROR((VLOOKUP(A14,Hoja4!$A$2:$AA$1057,14,FALSE)),"")</f>
        <v>0</v>
      </c>
      <c r="L14" s="34">
        <f>+IFERROR((VLOOKUP(A14,Hoja4!$A$2:$AB$1057,15,FALSE)),"")</f>
        <v>1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13042</v>
      </c>
      <c r="C15" s="33" t="str">
        <f>+IFERROR((VLOOKUP(A15,Hoja4!$A$2:$M$1057,5,FALSE)),"")</f>
        <v>ARENAL</v>
      </c>
      <c r="D15" s="34">
        <f>+IFERROR((VLOOKUP(A15,Hoja4!$A$2:$AA$1057,7,FALSE)),"")</f>
        <v>30</v>
      </c>
      <c r="E15" s="34" t="str">
        <f>+IFERROR((VLOOKUP(A15,Hoja4!$A$2:$AA$1057,8,FALSE)),"")</f>
        <v>-</v>
      </c>
      <c r="F15" s="34" t="str">
        <f>+IFERROR((VLOOKUP(A15,Hoja4!$A$2:$AA$1057,9,FALSE)),"")</f>
        <v>-</v>
      </c>
      <c r="G15" s="34" t="str">
        <f>+IFERROR((VLOOKUP(A15,Hoja4!$A$2:$AA$1057,10,FALSE)),"")</f>
        <v>-</v>
      </c>
      <c r="H15" s="34" t="str">
        <f>+IFERROR((VLOOKUP(A15,Hoja4!$A$2:$AA$1057,11,FALSE)),"")</f>
        <v>-</v>
      </c>
      <c r="I15" s="34" t="str">
        <f>+IFERROR((VLOOKUP(A15,Hoja4!$A$2:$AA$1057,12,FALSE)),"")</f>
        <v>-</v>
      </c>
      <c r="J15" s="34">
        <f>+IFERROR((VLOOKUP(A15,Hoja4!$A$2:$AA$1057,13,FALSE)),"")</f>
        <v>5</v>
      </c>
      <c r="K15" s="125">
        <f>+IFERROR((VLOOKUP(A15,Hoja4!$A$2:$AA$1057,14,FALSE)),"")</f>
        <v>0</v>
      </c>
      <c r="L15" s="34" t="str">
        <f>+IFERROR((VLOOKUP(A15,Hoja4!$A$2:$AB$1057,15,FALSE)),"")</f>
        <v>-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13052</v>
      </c>
      <c r="C16" s="33" t="str">
        <f>+IFERROR((VLOOKUP(A16,Hoja4!$A$2:$M$1057,5,FALSE)),"")</f>
        <v>ARJONA</v>
      </c>
      <c r="D16" s="34">
        <f>+IFERROR((VLOOKUP(A16,Hoja4!$A$2:$AA$1057,7,FALSE)),"")</f>
        <v>158</v>
      </c>
      <c r="E16" s="34">
        <f>+IFERROR((VLOOKUP(A16,Hoja4!$A$2:$AA$1057,8,FALSE)),"")</f>
        <v>41</v>
      </c>
      <c r="F16" s="34">
        <f>+IFERROR((VLOOKUP(A16,Hoja4!$A$2:$AA$1057,9,FALSE)),"")</f>
        <v>61</v>
      </c>
      <c r="G16" s="34">
        <f>+IFERROR((VLOOKUP(A16,Hoja4!$A$2:$AA$1057,10,FALSE)),"")</f>
        <v>43</v>
      </c>
      <c r="H16" s="34">
        <f>+IFERROR((VLOOKUP(A16,Hoja4!$A$2:$AA$1057,11,FALSE)),"")</f>
        <v>2</v>
      </c>
      <c r="I16" s="34">
        <f>+IFERROR((VLOOKUP(A16,Hoja4!$A$2:$AA$1057,12,FALSE)),"")</f>
        <v>2</v>
      </c>
      <c r="J16" s="34">
        <f>+IFERROR((VLOOKUP(A16,Hoja4!$A$2:$AA$1057,13,FALSE)),"")</f>
        <v>1</v>
      </c>
      <c r="K16" s="125">
        <f>+IFERROR((VLOOKUP(A16,Hoja4!$A$2:$AA$1057,14,FALSE)),"")</f>
        <v>0</v>
      </c>
      <c r="L16" s="34">
        <f>+IFERROR((VLOOKUP(A16,Hoja4!$A$2:$AB$1057,15,FALSE)),"")</f>
        <v>0</v>
      </c>
      <c r="M16" s="34" t="str">
        <f>+IFERROR((VLOOKUP(A16,Hoja4!$A$2:$AB$1057,16,FALSE)),"")</f>
        <v>-</v>
      </c>
      <c r="N16" s="195">
        <f>+IFERROR((VLOOKUP(A16,Hoja4!$A$2:$AB$1057,17,FALSE)),"")</f>
        <v>0</v>
      </c>
    </row>
    <row r="17" spans="1:14" x14ac:dyDescent="0.25">
      <c r="A17" s="121">
        <v>6</v>
      </c>
      <c r="B17" s="35">
        <f>+IFERROR((VLOOKUP(A17,Hoja4!$A$2:$M$1057,4,FALSE)),"")</f>
        <v>13062</v>
      </c>
      <c r="C17" s="33" t="str">
        <f>+IFERROR((VLOOKUP(A17,Hoja4!$A$2:$M$1057,5,FALSE)),"")</f>
        <v>ARROYOHONDO</v>
      </c>
      <c r="D17" s="34">
        <f>+IFERROR((VLOOKUP(A17,Hoja4!$A$2:$AA$1057,7,FALSE)),"")</f>
        <v>109</v>
      </c>
      <c r="E17" s="34">
        <f>+IFERROR((VLOOKUP(A17,Hoja4!$A$2:$AA$1057,8,FALSE)),"")</f>
        <v>52</v>
      </c>
      <c r="F17" s="34" t="str">
        <f>+IFERROR((VLOOKUP(A17,Hoja4!$A$2:$AA$1057,9,FALSE)),"")</f>
        <v>-</v>
      </c>
      <c r="G17" s="34" t="str">
        <f>+IFERROR((VLOOKUP(A17,Hoja4!$A$2:$AA$1057,10,FALSE)),"")</f>
        <v>-</v>
      </c>
      <c r="H17" s="34" t="str">
        <f>+IFERROR((VLOOKUP(A17,Hoja4!$A$2:$AA$1057,11,FALSE)),"")</f>
        <v>-</v>
      </c>
      <c r="I17" s="34" t="str">
        <f>+IFERROR((VLOOKUP(A17,Hoja4!$A$2:$AA$1057,12,FALSE)),"")</f>
        <v>-</v>
      </c>
      <c r="J17" s="34" t="str">
        <f>+IFERROR((VLOOKUP(A17,Hoja4!$A$2:$AA$1057,13,FALSE)),"")</f>
        <v>-</v>
      </c>
      <c r="K17" s="125">
        <f>+IFERROR((VLOOKUP(A17,Hoja4!$A$2:$AA$1057,14,FALSE)),"")</f>
        <v>0</v>
      </c>
      <c r="L17" s="34" t="str">
        <f>+IFERROR((VLOOKUP(A17,Hoja4!$A$2:$AB$1057,15,FALSE)),"")</f>
        <v>-</v>
      </c>
      <c r="M17" s="34" t="str">
        <f>+IFERROR((VLOOKUP(A17,Hoja4!$A$2:$AB$1057,16,FALSE)),"")</f>
        <v>-</v>
      </c>
      <c r="N17" s="195">
        <f>+IFERROR((VLOOKUP(A17,Hoja4!$A$2:$AB$1057,17,FALSE)),"")</f>
        <v>0</v>
      </c>
    </row>
    <row r="18" spans="1:14" x14ac:dyDescent="0.25">
      <c r="A18" s="121">
        <v>7</v>
      </c>
      <c r="B18" s="35">
        <f>+IFERROR((VLOOKUP(A18,Hoja4!$A$2:$M$1057,4,FALSE)),"")</f>
        <v>13074</v>
      </c>
      <c r="C18" s="33" t="str">
        <f>+IFERROR((VLOOKUP(A18,Hoja4!$A$2:$M$1057,5,FALSE)),"")</f>
        <v>BARRANCO DE LOBA</v>
      </c>
      <c r="D18" s="34">
        <f>+IFERROR((VLOOKUP(A18,Hoja4!$A$2:$AA$1057,7,FALSE)),"")</f>
        <v>20</v>
      </c>
      <c r="E18" s="34">
        <f>+IFERROR((VLOOKUP(A18,Hoja4!$A$2:$AA$1057,8,FALSE)),"")</f>
        <v>12</v>
      </c>
      <c r="F18" s="34" t="str">
        <f>+IFERROR((VLOOKUP(A18,Hoja4!$A$2:$AA$1057,9,FALSE)),"")</f>
        <v>-</v>
      </c>
      <c r="G18" s="34" t="str">
        <f>+IFERROR((VLOOKUP(A18,Hoja4!$A$2:$AA$1057,10,FALSE)),"")</f>
        <v>-</v>
      </c>
      <c r="H18" s="34" t="str">
        <f>+IFERROR((VLOOKUP(A18,Hoja4!$A$2:$AA$1057,11,FALSE)),"")</f>
        <v>-</v>
      </c>
      <c r="I18" s="34" t="str">
        <f>+IFERROR((VLOOKUP(A18,Hoja4!$A$2:$AA$1057,12,FALSE)),"")</f>
        <v>-</v>
      </c>
      <c r="J18" s="34" t="str">
        <f>+IFERROR((VLOOKUP(A18,Hoja4!$A$2:$AA$1057,13,FALSE)),"")</f>
        <v>-</v>
      </c>
      <c r="K18" s="125">
        <f>+IFERROR((VLOOKUP(A18,Hoja4!$A$2:$AA$1057,14,FALSE)),"")</f>
        <v>0</v>
      </c>
      <c r="L18" s="34" t="str">
        <f>+IFERROR((VLOOKUP(A18,Hoja4!$A$2:$AB$1057,15,FALSE)),"")</f>
        <v>-</v>
      </c>
      <c r="M18" s="34" t="str">
        <f>+IFERROR((VLOOKUP(A18,Hoja4!$A$2:$AB$1057,16,FALSE)),"")</f>
        <v>-</v>
      </c>
      <c r="N18" s="195">
        <f>+IFERROR((VLOOKUP(A18,Hoja4!$A$2:$AB$1057,17,FALSE)),"")</f>
        <v>0</v>
      </c>
    </row>
    <row r="19" spans="1:14" x14ac:dyDescent="0.25">
      <c r="A19" s="121">
        <v>8</v>
      </c>
      <c r="B19" s="35">
        <f>+IFERROR((VLOOKUP(A19,Hoja4!$A$2:$M$1057,4,FALSE)),"")</f>
        <v>13140</v>
      </c>
      <c r="C19" s="33" t="str">
        <f>+IFERROR((VLOOKUP(A19,Hoja4!$A$2:$M$1057,5,FALSE)),"")</f>
        <v>CALAMAR</v>
      </c>
      <c r="D19" s="34">
        <f>+IFERROR((VLOOKUP(A19,Hoja4!$A$2:$AA$1057,7,FALSE)),"")</f>
        <v>19</v>
      </c>
      <c r="E19" s="34" t="str">
        <f>+IFERROR((VLOOKUP(A19,Hoja4!$A$2:$AA$1057,8,FALSE)),"")</f>
        <v>-</v>
      </c>
      <c r="F19" s="34">
        <f>+IFERROR((VLOOKUP(A19,Hoja4!$A$2:$AA$1057,9,FALSE)),"")</f>
        <v>21</v>
      </c>
      <c r="G19" s="34" t="str">
        <f>+IFERROR((VLOOKUP(A19,Hoja4!$A$2:$AA$1057,10,FALSE)),"")</f>
        <v>-</v>
      </c>
      <c r="H19" s="34">
        <f>+IFERROR((VLOOKUP(A19,Hoja4!$A$2:$AA$1057,11,FALSE)),"")</f>
        <v>1</v>
      </c>
      <c r="I19" s="34" t="str">
        <f>+IFERROR((VLOOKUP(A19,Hoja4!$A$2:$AA$1057,12,FALSE)),"")</f>
        <v>-</v>
      </c>
      <c r="J19" s="34" t="str">
        <f>+IFERROR((VLOOKUP(A19,Hoja4!$A$2:$AA$1057,13,FALSE)),"")</f>
        <v>-</v>
      </c>
      <c r="K19" s="125">
        <f>+IFERROR((VLOOKUP(A19,Hoja4!$A$2:$AA$1057,14,FALSE)),"")</f>
        <v>0</v>
      </c>
      <c r="L19" s="34" t="str">
        <f>+IFERROR((VLOOKUP(A19,Hoja4!$A$2:$AB$1057,15,FALSE)),"")</f>
        <v>-</v>
      </c>
      <c r="M19" s="34" t="str">
        <f>+IFERROR((VLOOKUP(A19,Hoja4!$A$2:$AB$1057,16,FALSE)),"")</f>
        <v>-</v>
      </c>
      <c r="N19" s="195">
        <f>+IFERROR((VLOOKUP(A19,Hoja4!$A$2:$AB$1057,17,FALSE)),"")</f>
        <v>0</v>
      </c>
    </row>
    <row r="20" spans="1:14" x14ac:dyDescent="0.25">
      <c r="A20" s="121">
        <v>9</v>
      </c>
      <c r="B20" s="35">
        <f>+IFERROR((VLOOKUP(A20,Hoja4!$A$2:$M$1057,4,FALSE)),"")</f>
        <v>13160</v>
      </c>
      <c r="C20" s="33" t="str">
        <f>+IFERROR((VLOOKUP(A20,Hoja4!$A$2:$M$1057,5,FALSE)),"")</f>
        <v>CANTAGALLO</v>
      </c>
      <c r="D20" s="34">
        <f>+IFERROR((VLOOKUP(A20,Hoja4!$A$2:$AA$1057,7,FALSE)),"")</f>
        <v>16</v>
      </c>
      <c r="E20" s="34">
        <f>+IFERROR((VLOOKUP(A20,Hoja4!$A$2:$AA$1057,8,FALSE)),"")</f>
        <v>41</v>
      </c>
      <c r="F20" s="34">
        <f>+IFERROR((VLOOKUP(A20,Hoja4!$A$2:$AA$1057,9,FALSE)),"")</f>
        <v>78</v>
      </c>
      <c r="G20" s="34">
        <f>+IFERROR((VLOOKUP(A20,Hoja4!$A$2:$AA$1057,10,FALSE)),"")</f>
        <v>72</v>
      </c>
      <c r="H20" s="34" t="str">
        <f>+IFERROR((VLOOKUP(A20,Hoja4!$A$2:$AA$1057,11,FALSE)),"")</f>
        <v>-</v>
      </c>
      <c r="I20" s="34" t="str">
        <f>+IFERROR((VLOOKUP(A20,Hoja4!$A$2:$AA$1057,12,FALSE)),"")</f>
        <v>-</v>
      </c>
      <c r="J20" s="34" t="str">
        <f>+IFERROR((VLOOKUP(A20,Hoja4!$A$2:$AA$1057,13,FALSE)),"")</f>
        <v>-</v>
      </c>
      <c r="K20" s="125">
        <f>+IFERROR((VLOOKUP(A20,Hoja4!$A$2:$AA$1057,14,FALSE)),"")</f>
        <v>0</v>
      </c>
      <c r="L20" s="34" t="str">
        <f>+IFERROR((VLOOKUP(A20,Hoja4!$A$2:$AB$1057,15,FALSE)),"")</f>
        <v>-</v>
      </c>
      <c r="M20" s="34" t="str">
        <f>+IFERROR((VLOOKUP(A20,Hoja4!$A$2:$AB$1057,16,FALSE)),"")</f>
        <v>-</v>
      </c>
      <c r="N20" s="195">
        <f>+IFERROR((VLOOKUP(A20,Hoja4!$A$2:$AB$1057,17,FALSE)),"")</f>
        <v>0</v>
      </c>
    </row>
    <row r="21" spans="1:14" x14ac:dyDescent="0.25">
      <c r="A21" s="121">
        <v>10</v>
      </c>
      <c r="B21" s="35">
        <f>+IFERROR((VLOOKUP(A21,Hoja4!$A$2:$M$1057,4,FALSE)),"")</f>
        <v>13188</v>
      </c>
      <c r="C21" s="33" t="str">
        <f>+IFERROR((VLOOKUP(A21,Hoja4!$A$2:$M$1057,5,FALSE)),"")</f>
        <v>CICUCO</v>
      </c>
      <c r="D21" s="34">
        <f>+IFERROR((VLOOKUP(A21,Hoja4!$A$2:$AA$1057,7,FALSE)),"")</f>
        <v>55</v>
      </c>
      <c r="E21" s="34">
        <f>+IFERROR((VLOOKUP(A21,Hoja4!$A$2:$AA$1057,8,FALSE)),"")</f>
        <v>13</v>
      </c>
      <c r="F21" s="34" t="str">
        <f>+IFERROR((VLOOKUP(A21,Hoja4!$A$2:$AA$1057,9,FALSE)),"")</f>
        <v>-</v>
      </c>
      <c r="G21" s="34" t="str">
        <f>+IFERROR((VLOOKUP(A21,Hoja4!$A$2:$AA$1057,10,FALSE)),"")</f>
        <v>-</v>
      </c>
      <c r="H21" s="34" t="str">
        <f>+IFERROR((VLOOKUP(A21,Hoja4!$A$2:$AA$1057,11,FALSE)),"")</f>
        <v>-</v>
      </c>
      <c r="I21" s="34" t="str">
        <f>+IFERROR((VLOOKUP(A21,Hoja4!$A$2:$AA$1057,12,FALSE)),"")</f>
        <v>-</v>
      </c>
      <c r="J21" s="34" t="str">
        <f>+IFERROR((VLOOKUP(A21,Hoja4!$A$2:$AA$1057,13,FALSE)),"")</f>
        <v>-</v>
      </c>
      <c r="K21" s="125">
        <f>+IFERROR((VLOOKUP(A21,Hoja4!$A$2:$AA$1057,14,FALSE)),"")</f>
        <v>0</v>
      </c>
      <c r="L21" s="34">
        <f>+IFERROR((VLOOKUP(A21,Hoja4!$A$2:$AB$1057,15,FALSE)),"")</f>
        <v>2</v>
      </c>
      <c r="M21" s="34" t="str">
        <f>+IFERROR((VLOOKUP(A21,Hoja4!$A$2:$AB$1057,16,FALSE)),"")</f>
        <v>-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13212</v>
      </c>
      <c r="C22" s="33" t="str">
        <f>+IFERROR((VLOOKUP(A22,Hoja4!$A$2:$M$1057,5,FALSE)),"")</f>
        <v>CORDOBA</v>
      </c>
      <c r="D22" s="34">
        <f>+IFERROR((VLOOKUP(A22,Hoja4!$A$2:$AA$1057,7,FALSE)),"")</f>
        <v>26</v>
      </c>
      <c r="E22" s="34">
        <f>+IFERROR((VLOOKUP(A22,Hoja4!$A$2:$AA$1057,8,FALSE)),"")</f>
        <v>49</v>
      </c>
      <c r="F22" s="34">
        <f>+IFERROR((VLOOKUP(A22,Hoja4!$A$2:$AA$1057,9,FALSE)),"")</f>
        <v>21</v>
      </c>
      <c r="G22" s="34">
        <f>+IFERROR((VLOOKUP(A22,Hoja4!$A$2:$AA$1057,10,FALSE)),"")</f>
        <v>20</v>
      </c>
      <c r="H22" s="34">
        <f>+IFERROR((VLOOKUP(A22,Hoja4!$A$2:$AA$1057,11,FALSE)),"")</f>
        <v>1</v>
      </c>
      <c r="I22" s="34">
        <f>+IFERROR((VLOOKUP(A22,Hoja4!$A$2:$AA$1057,12,FALSE)),"")</f>
        <v>1</v>
      </c>
      <c r="J22" s="34" t="str">
        <f>+IFERROR((VLOOKUP(A22,Hoja4!$A$2:$AA$1057,13,FALSE)),"")</f>
        <v>-</v>
      </c>
      <c r="K22" s="125">
        <f>+IFERROR((VLOOKUP(A22,Hoja4!$A$2:$AA$1057,14,FALSE)),"")</f>
        <v>13</v>
      </c>
      <c r="L22" s="34">
        <f>+IFERROR((VLOOKUP(A22,Hoja4!$A$2:$AB$1057,15,FALSE)),"")</f>
        <v>3</v>
      </c>
      <c r="M22" s="34" t="str">
        <f>+IFERROR((VLOOKUP(A22,Hoja4!$A$2:$AB$1057,16,FALSE)),"")</f>
        <v>-</v>
      </c>
      <c r="N22" s="195">
        <f>+IFERROR((VLOOKUP(A22,Hoja4!$A$2:$AB$1057,17,FALSE)),"")</f>
        <v>0</v>
      </c>
    </row>
    <row r="23" spans="1:14" x14ac:dyDescent="0.25">
      <c r="A23" s="121">
        <v>12</v>
      </c>
      <c r="B23" s="35">
        <f>+IFERROR((VLOOKUP(A23,Hoja4!$A$2:$M$1057,4,FALSE)),"")</f>
        <v>13222</v>
      </c>
      <c r="C23" s="33" t="str">
        <f>+IFERROR((VLOOKUP(A23,Hoja4!$A$2:$M$1057,5,FALSE)),"")</f>
        <v>CLEMENCIA</v>
      </c>
      <c r="D23" s="34" t="str">
        <f>+IFERROR((VLOOKUP(A23,Hoja4!$A$2:$AA$1057,7,FALSE)),"")</f>
        <v>-</v>
      </c>
      <c r="E23" s="34" t="str">
        <f>+IFERROR((VLOOKUP(A23,Hoja4!$A$2:$AA$1057,8,FALSE)),"")</f>
        <v>-</v>
      </c>
      <c r="F23" s="34" t="str">
        <f>+IFERROR((VLOOKUP(A23,Hoja4!$A$2:$AA$1057,9,FALSE)),"")</f>
        <v>-</v>
      </c>
      <c r="G23" s="34" t="str">
        <f>+IFERROR((VLOOKUP(A23,Hoja4!$A$2:$AA$1057,10,FALSE)),"")</f>
        <v>-</v>
      </c>
      <c r="H23" s="34" t="str">
        <f>+IFERROR((VLOOKUP(A23,Hoja4!$A$2:$AA$1057,11,FALSE)),"")</f>
        <v>-</v>
      </c>
      <c r="I23" s="34" t="str">
        <f>+IFERROR((VLOOKUP(A23,Hoja4!$A$2:$AA$1057,12,FALSE)),"")</f>
        <v>-</v>
      </c>
      <c r="J23" s="34" t="str">
        <f>+IFERROR((VLOOKUP(A23,Hoja4!$A$2:$AA$1057,13,FALSE)),"")</f>
        <v>-</v>
      </c>
      <c r="K23" s="125">
        <f>+IFERROR((VLOOKUP(A23,Hoja4!$A$2:$AA$1057,14,FALSE)),"")</f>
        <v>0</v>
      </c>
      <c r="L23" s="34" t="str">
        <f>+IFERROR((VLOOKUP(A23,Hoja4!$A$2:$AB$1057,15,FALSE)),"")</f>
        <v>-</v>
      </c>
      <c r="M23" s="34" t="str">
        <f>+IFERROR((VLOOKUP(A23,Hoja4!$A$2:$AB$1057,16,FALSE)),"")</f>
        <v>-</v>
      </c>
      <c r="N23" s="195">
        <f>+IFERROR((VLOOKUP(A23,Hoja4!$A$2:$AB$1057,17,FALSE)),"")</f>
        <v>0</v>
      </c>
    </row>
    <row r="24" spans="1:14" x14ac:dyDescent="0.25">
      <c r="A24" s="121">
        <v>13</v>
      </c>
      <c r="B24" s="35">
        <f>+IFERROR((VLOOKUP(A24,Hoja4!$A$2:$M$1057,4,FALSE)),"")</f>
        <v>13244</v>
      </c>
      <c r="C24" s="33" t="str">
        <f>+IFERROR((VLOOKUP(A24,Hoja4!$A$2:$M$1057,5,FALSE)),"")</f>
        <v>EL CARMEN DE BOLÍVAR</v>
      </c>
      <c r="D24" s="34">
        <f>+IFERROR((VLOOKUP(A24,Hoja4!$A$2:$AA$1057,7,FALSE)),"")</f>
        <v>716</v>
      </c>
      <c r="E24" s="34">
        <f>+IFERROR((VLOOKUP(A24,Hoja4!$A$2:$AA$1057,8,FALSE)),"")</f>
        <v>755</v>
      </c>
      <c r="F24" s="34">
        <f>+IFERROR((VLOOKUP(A24,Hoja4!$A$2:$AA$1057,9,FALSE)),"")</f>
        <v>886</v>
      </c>
      <c r="G24" s="34">
        <f>+IFERROR((VLOOKUP(A24,Hoja4!$A$2:$AA$1057,10,FALSE)),"")</f>
        <v>760</v>
      </c>
      <c r="H24" s="34">
        <f>+IFERROR((VLOOKUP(A24,Hoja4!$A$2:$AA$1057,11,FALSE)),"")</f>
        <v>675</v>
      </c>
      <c r="I24" s="34">
        <f>+IFERROR((VLOOKUP(A24,Hoja4!$A$2:$AA$1057,12,FALSE)),"")</f>
        <v>58</v>
      </c>
      <c r="J24" s="34">
        <f>+IFERROR((VLOOKUP(A24,Hoja4!$A$2:$AA$1057,13,FALSE)),"")</f>
        <v>184</v>
      </c>
      <c r="K24" s="125">
        <f>+IFERROR((VLOOKUP(A24,Hoja4!$A$2:$AA$1057,14,FALSE)),"")</f>
        <v>506</v>
      </c>
      <c r="L24" s="34">
        <f>+IFERROR((VLOOKUP(A24,Hoja4!$A$2:$AB$1057,15,FALSE)),"")</f>
        <v>556</v>
      </c>
      <c r="M24" s="34">
        <f>+IFERROR((VLOOKUP(A24,Hoja4!$A$2:$AB$1057,16,FALSE)),"")</f>
        <v>570</v>
      </c>
      <c r="N24" s="195">
        <f>+IFERROR((VLOOKUP(A24,Hoja4!$A$2:$AB$1057,17,FALSE)),"")</f>
        <v>687</v>
      </c>
    </row>
    <row r="25" spans="1:14" x14ac:dyDescent="0.25">
      <c r="A25" s="121">
        <v>14</v>
      </c>
      <c r="B25" s="35">
        <f>+IFERROR((VLOOKUP(A25,Hoja4!$A$2:$M$1057,4,FALSE)),"")</f>
        <v>13248</v>
      </c>
      <c r="C25" s="33" t="str">
        <f>+IFERROR((VLOOKUP(A25,Hoja4!$A$2:$M$1057,5,FALSE)),"")</f>
        <v>EL GUAMO</v>
      </c>
      <c r="D25" s="34">
        <f>+IFERROR((VLOOKUP(A25,Hoja4!$A$2:$AA$1057,7,FALSE)),"")</f>
        <v>22</v>
      </c>
      <c r="E25" s="34">
        <f>+IFERROR((VLOOKUP(A25,Hoja4!$A$2:$AA$1057,8,FALSE)),"")</f>
        <v>35</v>
      </c>
      <c r="F25" s="34">
        <f>+IFERROR((VLOOKUP(A25,Hoja4!$A$2:$AA$1057,9,FALSE)),"")</f>
        <v>20</v>
      </c>
      <c r="G25" s="34">
        <f>+IFERROR((VLOOKUP(A25,Hoja4!$A$2:$AA$1057,10,FALSE)),"")</f>
        <v>20</v>
      </c>
      <c r="H25" s="34">
        <f>+IFERROR((VLOOKUP(A25,Hoja4!$A$2:$AA$1057,11,FALSE)),"")</f>
        <v>1</v>
      </c>
      <c r="I25" s="34" t="str">
        <f>+IFERROR((VLOOKUP(A25,Hoja4!$A$2:$AA$1057,12,FALSE)),"")</f>
        <v>-</v>
      </c>
      <c r="J25" s="34" t="str">
        <f>+IFERROR((VLOOKUP(A25,Hoja4!$A$2:$AA$1057,13,FALSE)),"")</f>
        <v>-</v>
      </c>
      <c r="K25" s="125">
        <f>+IFERROR((VLOOKUP(A25,Hoja4!$A$2:$AA$1057,14,FALSE)),"")</f>
        <v>0</v>
      </c>
      <c r="L25" s="34" t="str">
        <f>+IFERROR((VLOOKUP(A25,Hoja4!$A$2:$AB$1057,15,FALSE)),"")</f>
        <v>-</v>
      </c>
      <c r="M25" s="34" t="str">
        <f>+IFERROR((VLOOKUP(A25,Hoja4!$A$2:$AB$1057,16,FALSE)),"")</f>
        <v>-</v>
      </c>
      <c r="N25" s="195">
        <f>+IFERROR((VLOOKUP(A25,Hoja4!$A$2:$AB$1057,17,FALSE)),"")</f>
        <v>0</v>
      </c>
    </row>
    <row r="26" spans="1:14" x14ac:dyDescent="0.25">
      <c r="A26" s="121">
        <v>15</v>
      </c>
      <c r="B26" s="35">
        <f>+IFERROR((VLOOKUP(A26,Hoja4!$A$2:$M$1057,4,FALSE)),"")</f>
        <v>13268</v>
      </c>
      <c r="C26" s="33" t="str">
        <f>+IFERROR((VLOOKUP(A26,Hoja4!$A$2:$M$1057,5,FALSE)),"")</f>
        <v>EL PEÑON</v>
      </c>
      <c r="D26" s="34">
        <f>+IFERROR((VLOOKUP(A26,Hoja4!$A$2:$AA$1057,7,FALSE)),"")</f>
        <v>34</v>
      </c>
      <c r="E26" s="34">
        <f>+IFERROR((VLOOKUP(A26,Hoja4!$A$2:$AA$1057,8,FALSE)),"")</f>
        <v>10</v>
      </c>
      <c r="F26" s="34" t="str">
        <f>+IFERROR((VLOOKUP(A26,Hoja4!$A$2:$AA$1057,9,FALSE)),"")</f>
        <v>-</v>
      </c>
      <c r="G26" s="34" t="str">
        <f>+IFERROR((VLOOKUP(A26,Hoja4!$A$2:$AA$1057,10,FALSE)),"")</f>
        <v>-</v>
      </c>
      <c r="H26" s="34">
        <f>+IFERROR((VLOOKUP(A26,Hoja4!$A$2:$AA$1057,11,FALSE)),"")</f>
        <v>1</v>
      </c>
      <c r="I26" s="34" t="str">
        <f>+IFERROR((VLOOKUP(A26,Hoja4!$A$2:$AA$1057,12,FALSE)),"")</f>
        <v>-</v>
      </c>
      <c r="J26" s="34" t="str">
        <f>+IFERROR((VLOOKUP(A26,Hoja4!$A$2:$AA$1057,13,FALSE)),"")</f>
        <v>-</v>
      </c>
      <c r="K26" s="125">
        <f>+IFERROR((VLOOKUP(A26,Hoja4!$A$2:$AA$1057,14,FALSE)),"")</f>
        <v>0</v>
      </c>
      <c r="L26" s="34" t="str">
        <f>+IFERROR((VLOOKUP(A26,Hoja4!$A$2:$AB$1057,15,FALSE)),"")</f>
        <v>-</v>
      </c>
      <c r="M26" s="34" t="str">
        <f>+IFERROR((VLOOKUP(A26,Hoja4!$A$2:$AB$1057,16,FALSE)),"")</f>
        <v>-</v>
      </c>
      <c r="N26" s="195">
        <f>+IFERROR((VLOOKUP(A26,Hoja4!$A$2:$AB$1057,17,FALSE)),"")</f>
        <v>0</v>
      </c>
    </row>
    <row r="27" spans="1:14" x14ac:dyDescent="0.25">
      <c r="A27" s="121">
        <v>16</v>
      </c>
      <c r="B27" s="35">
        <f>+IFERROR((VLOOKUP(A27,Hoja4!$A$2:$M$1057,4,FALSE)),"")</f>
        <v>13300</v>
      </c>
      <c r="C27" s="33" t="str">
        <f>+IFERROR((VLOOKUP(A27,Hoja4!$A$2:$M$1057,5,FALSE)),"")</f>
        <v>HATILLO DE LOBA</v>
      </c>
      <c r="D27" s="34">
        <f>+IFERROR((VLOOKUP(A27,Hoja4!$A$2:$AA$1057,7,FALSE)),"")</f>
        <v>66</v>
      </c>
      <c r="E27" s="34">
        <f>+IFERROR((VLOOKUP(A27,Hoja4!$A$2:$AA$1057,8,FALSE)),"")</f>
        <v>9</v>
      </c>
      <c r="F27" s="34" t="str">
        <f>+IFERROR((VLOOKUP(A27,Hoja4!$A$2:$AA$1057,9,FALSE)),"")</f>
        <v>-</v>
      </c>
      <c r="G27" s="34" t="str">
        <f>+IFERROR((VLOOKUP(A27,Hoja4!$A$2:$AA$1057,10,FALSE)),"")</f>
        <v>-</v>
      </c>
      <c r="H27" s="34" t="str">
        <f>+IFERROR((VLOOKUP(A27,Hoja4!$A$2:$AA$1057,11,FALSE)),"")</f>
        <v>-</v>
      </c>
      <c r="I27" s="34" t="str">
        <f>+IFERROR((VLOOKUP(A27,Hoja4!$A$2:$AA$1057,12,FALSE)),"")</f>
        <v>-</v>
      </c>
      <c r="J27" s="34" t="str">
        <f>+IFERROR((VLOOKUP(A27,Hoja4!$A$2:$AA$1057,13,FALSE)),"")</f>
        <v>-</v>
      </c>
      <c r="K27" s="125">
        <f>+IFERROR((VLOOKUP(A27,Hoja4!$A$2:$AA$1057,14,FALSE)),"")</f>
        <v>0</v>
      </c>
      <c r="L27" s="34" t="str">
        <f>+IFERROR((VLOOKUP(A27,Hoja4!$A$2:$AB$1057,15,FALSE)),"")</f>
        <v>-</v>
      </c>
      <c r="M27" s="34" t="str">
        <f>+IFERROR((VLOOKUP(A27,Hoja4!$A$2:$AB$1057,16,FALSE)),"")</f>
        <v>-</v>
      </c>
      <c r="N27" s="195">
        <f>+IFERROR((VLOOKUP(A27,Hoja4!$A$2:$AB$1057,17,FALSE)),"")</f>
        <v>0</v>
      </c>
    </row>
    <row r="28" spans="1:14" x14ac:dyDescent="0.25">
      <c r="A28" s="121">
        <v>17</v>
      </c>
      <c r="B28" s="35">
        <f>+IFERROR((VLOOKUP(A28,Hoja4!$A$2:$M$1057,4,FALSE)),"")</f>
        <v>13430</v>
      </c>
      <c r="C28" s="33" t="str">
        <f>+IFERROR((VLOOKUP(A28,Hoja4!$A$2:$M$1057,5,FALSE)),"")</f>
        <v>MAGANGUÉ</v>
      </c>
      <c r="D28" s="34">
        <f>+IFERROR((VLOOKUP(A28,Hoja4!$A$2:$AA$1057,7,FALSE)),"")</f>
        <v>1272</v>
      </c>
      <c r="E28" s="34">
        <f>+IFERROR((VLOOKUP(A28,Hoja4!$A$2:$AA$1057,8,FALSE)),"")</f>
        <v>1313</v>
      </c>
      <c r="F28" s="34">
        <f>+IFERROR((VLOOKUP(A28,Hoja4!$A$2:$AA$1057,9,FALSE)),"")</f>
        <v>1513</v>
      </c>
      <c r="G28" s="34">
        <f>+IFERROR((VLOOKUP(A28,Hoja4!$A$2:$AA$1057,10,FALSE)),"")</f>
        <v>1374</v>
      </c>
      <c r="H28" s="34">
        <f>+IFERROR((VLOOKUP(A28,Hoja4!$A$2:$AA$1057,11,FALSE)),"")</f>
        <v>1232</v>
      </c>
      <c r="I28" s="34">
        <f>+IFERROR((VLOOKUP(A28,Hoja4!$A$2:$AA$1057,12,FALSE)),"")</f>
        <v>241</v>
      </c>
      <c r="J28" s="34">
        <f>+IFERROR((VLOOKUP(A28,Hoja4!$A$2:$AA$1057,13,FALSE)),"")</f>
        <v>596</v>
      </c>
      <c r="K28" s="125">
        <f>+IFERROR((VLOOKUP(A28,Hoja4!$A$2:$AA$1057,14,FALSE)),"")</f>
        <v>1069</v>
      </c>
      <c r="L28" s="34">
        <f>+IFERROR((VLOOKUP(A28,Hoja4!$A$2:$AB$1057,15,FALSE)),"")</f>
        <v>1051</v>
      </c>
      <c r="M28" s="34">
        <f>+IFERROR((VLOOKUP(A28,Hoja4!$A$2:$AB$1057,16,FALSE)),"")</f>
        <v>1086</v>
      </c>
      <c r="N28" s="195">
        <f>+IFERROR((VLOOKUP(A28,Hoja4!$A$2:$AB$1057,17,FALSE)),"")</f>
        <v>1273</v>
      </c>
    </row>
    <row r="29" spans="1:14" x14ac:dyDescent="0.25">
      <c r="A29" s="121">
        <v>18</v>
      </c>
      <c r="B29" s="35">
        <f>+IFERROR((VLOOKUP(A29,Hoja4!$A$2:$M$1057,4,FALSE)),"")</f>
        <v>13433</v>
      </c>
      <c r="C29" s="33" t="str">
        <f>+IFERROR((VLOOKUP(A29,Hoja4!$A$2:$M$1057,5,FALSE)),"")</f>
        <v>MAHATES</v>
      </c>
      <c r="D29" s="34">
        <f>+IFERROR((VLOOKUP(A29,Hoja4!$A$2:$AA$1057,7,FALSE)),"")</f>
        <v>30</v>
      </c>
      <c r="E29" s="34">
        <f>+IFERROR((VLOOKUP(A29,Hoja4!$A$2:$AA$1057,8,FALSE)),"")</f>
        <v>49</v>
      </c>
      <c r="F29" s="34">
        <f>+IFERROR((VLOOKUP(A29,Hoja4!$A$2:$AA$1057,9,FALSE)),"")</f>
        <v>38</v>
      </c>
      <c r="G29" s="34">
        <f>+IFERROR((VLOOKUP(A29,Hoja4!$A$2:$AA$1057,10,FALSE)),"")</f>
        <v>27</v>
      </c>
      <c r="H29" s="34" t="str">
        <f>+IFERROR((VLOOKUP(A29,Hoja4!$A$2:$AA$1057,11,FALSE)),"")</f>
        <v>-</v>
      </c>
      <c r="I29" s="34" t="str">
        <f>+IFERROR((VLOOKUP(A29,Hoja4!$A$2:$AA$1057,12,FALSE)),"")</f>
        <v>-</v>
      </c>
      <c r="J29" s="34" t="str">
        <f>+IFERROR((VLOOKUP(A29,Hoja4!$A$2:$AA$1057,13,FALSE)),"")</f>
        <v>-</v>
      </c>
      <c r="K29" s="125">
        <f>+IFERROR((VLOOKUP(A29,Hoja4!$A$2:$AA$1057,14,FALSE)),"")</f>
        <v>0</v>
      </c>
      <c r="L29" s="34" t="str">
        <f>+IFERROR((VLOOKUP(A29,Hoja4!$A$2:$AB$1057,15,FALSE)),"")</f>
        <v>-</v>
      </c>
      <c r="M29" s="34" t="str">
        <f>+IFERROR((VLOOKUP(A29,Hoja4!$A$2:$AB$1057,16,FALSE)),"")</f>
        <v>-</v>
      </c>
      <c r="N29" s="195">
        <f>+IFERROR((VLOOKUP(A29,Hoja4!$A$2:$AB$1057,17,FALSE)),"")</f>
        <v>0</v>
      </c>
    </row>
    <row r="30" spans="1:14" x14ac:dyDescent="0.25">
      <c r="A30" s="121">
        <v>19</v>
      </c>
      <c r="B30" s="35">
        <f>+IFERROR((VLOOKUP(A30,Hoja4!$A$2:$M$1057,4,FALSE)),"")</f>
        <v>13440</v>
      </c>
      <c r="C30" s="33" t="str">
        <f>+IFERROR((VLOOKUP(A30,Hoja4!$A$2:$M$1057,5,FALSE)),"")</f>
        <v>MARGARITA</v>
      </c>
      <c r="D30" s="34" t="str">
        <f>+IFERROR((VLOOKUP(A30,Hoja4!$A$2:$AA$1057,7,FALSE)),"")</f>
        <v>-</v>
      </c>
      <c r="E30" s="34" t="str">
        <f>+IFERROR((VLOOKUP(A30,Hoja4!$A$2:$AA$1057,8,FALSE)),"")</f>
        <v>-</v>
      </c>
      <c r="F30" s="34" t="str">
        <f>+IFERROR((VLOOKUP(A30,Hoja4!$A$2:$AA$1057,9,FALSE)),"")</f>
        <v>-</v>
      </c>
      <c r="G30" s="34" t="str">
        <f>+IFERROR((VLOOKUP(A30,Hoja4!$A$2:$AA$1057,10,FALSE)),"")</f>
        <v>-</v>
      </c>
      <c r="H30" s="34" t="str">
        <f>+IFERROR((VLOOKUP(A30,Hoja4!$A$2:$AA$1057,11,FALSE)),"")</f>
        <v>-</v>
      </c>
      <c r="I30" s="34" t="str">
        <f>+IFERROR((VLOOKUP(A30,Hoja4!$A$2:$AA$1057,12,FALSE)),"")</f>
        <v>-</v>
      </c>
      <c r="J30" s="34" t="str">
        <f>+IFERROR((VLOOKUP(A30,Hoja4!$A$2:$AA$1057,13,FALSE)),"")</f>
        <v>-</v>
      </c>
      <c r="K30" s="125">
        <f>+IFERROR((VLOOKUP(A30,Hoja4!$A$2:$AA$1057,14,FALSE)),"")</f>
        <v>0</v>
      </c>
      <c r="L30" s="34" t="str">
        <f>+IFERROR((VLOOKUP(A30,Hoja4!$A$2:$AB$1057,15,FALSE)),"")</f>
        <v>-</v>
      </c>
      <c r="M30" s="34" t="str">
        <f>+IFERROR((VLOOKUP(A30,Hoja4!$A$2:$AB$1057,16,FALSE)),"")</f>
        <v>-</v>
      </c>
      <c r="N30" s="195">
        <f>+IFERROR((VLOOKUP(A30,Hoja4!$A$2:$AB$1057,17,FALSE)),"")</f>
        <v>0</v>
      </c>
    </row>
    <row r="31" spans="1:14" x14ac:dyDescent="0.25">
      <c r="A31" s="121">
        <v>20</v>
      </c>
      <c r="B31" s="35">
        <f>+IFERROR((VLOOKUP(A31,Hoja4!$A$2:$M$1057,4,FALSE)),"")</f>
        <v>13442</v>
      </c>
      <c r="C31" s="33" t="str">
        <f>+IFERROR((VLOOKUP(A31,Hoja4!$A$2:$M$1057,5,FALSE)),"")</f>
        <v>MARÍA LA BAJA</v>
      </c>
      <c r="D31" s="34">
        <f>+IFERROR((VLOOKUP(A31,Hoja4!$A$2:$AA$1057,7,FALSE)),"")</f>
        <v>364</v>
      </c>
      <c r="E31" s="34">
        <f>+IFERROR((VLOOKUP(A31,Hoja4!$A$2:$AA$1057,8,FALSE)),"")</f>
        <v>251</v>
      </c>
      <c r="F31" s="34">
        <f>+IFERROR((VLOOKUP(A31,Hoja4!$A$2:$AA$1057,9,FALSE)),"")</f>
        <v>127</v>
      </c>
      <c r="G31" s="34">
        <f>+IFERROR((VLOOKUP(A31,Hoja4!$A$2:$AA$1057,10,FALSE)),"")</f>
        <v>124</v>
      </c>
      <c r="H31" s="34">
        <f>+IFERROR((VLOOKUP(A31,Hoja4!$A$2:$AA$1057,11,FALSE)),"")</f>
        <v>71</v>
      </c>
      <c r="I31" s="34">
        <f>+IFERROR((VLOOKUP(A31,Hoja4!$A$2:$AA$1057,12,FALSE)),"")</f>
        <v>28</v>
      </c>
      <c r="J31" s="34">
        <f>+IFERROR((VLOOKUP(A31,Hoja4!$A$2:$AA$1057,13,FALSE)),"")</f>
        <v>108</v>
      </c>
      <c r="K31" s="125">
        <f>+IFERROR((VLOOKUP(A31,Hoja4!$A$2:$AA$1057,14,FALSE)),"")</f>
        <v>78</v>
      </c>
      <c r="L31" s="34">
        <f>+IFERROR((VLOOKUP(A31,Hoja4!$A$2:$AB$1057,15,FALSE)),"")</f>
        <v>135</v>
      </c>
      <c r="M31" s="34">
        <f>+IFERROR((VLOOKUP(A31,Hoja4!$A$2:$AB$1057,16,FALSE)),"")</f>
        <v>153</v>
      </c>
      <c r="N31" s="195">
        <f>+IFERROR((VLOOKUP(A31,Hoja4!$A$2:$AB$1057,17,FALSE)),"")</f>
        <v>128</v>
      </c>
    </row>
    <row r="32" spans="1:14" x14ac:dyDescent="0.25">
      <c r="A32" s="121">
        <v>21</v>
      </c>
      <c r="B32" s="35">
        <f>+IFERROR((VLOOKUP(A32,Hoja4!$A$2:$M$1057,4,FALSE)),"")</f>
        <v>13458</v>
      </c>
      <c r="C32" s="33" t="str">
        <f>+IFERROR((VLOOKUP(A32,Hoja4!$A$2:$M$1057,5,FALSE)),"")</f>
        <v>MONTECRISTO</v>
      </c>
      <c r="D32" s="34">
        <f>+IFERROR((VLOOKUP(A32,Hoja4!$A$2:$AA$1057,7,FALSE)),"")</f>
        <v>3</v>
      </c>
      <c r="E32" s="34">
        <f>+IFERROR((VLOOKUP(A32,Hoja4!$A$2:$AA$1057,8,FALSE)),"")</f>
        <v>9</v>
      </c>
      <c r="F32" s="34">
        <f>+IFERROR((VLOOKUP(A32,Hoja4!$A$2:$AA$1057,9,FALSE)),"")</f>
        <v>1</v>
      </c>
      <c r="G32" s="34">
        <f>+IFERROR((VLOOKUP(A32,Hoja4!$A$2:$AA$1057,10,FALSE)),"")</f>
        <v>3</v>
      </c>
      <c r="H32" s="34" t="str">
        <f>+IFERROR((VLOOKUP(A32,Hoja4!$A$2:$AA$1057,11,FALSE)),"")</f>
        <v>-</v>
      </c>
      <c r="I32" s="34" t="str">
        <f>+IFERROR((VLOOKUP(A32,Hoja4!$A$2:$AA$1057,12,FALSE)),"")</f>
        <v>-</v>
      </c>
      <c r="J32" s="34" t="str">
        <f>+IFERROR((VLOOKUP(A32,Hoja4!$A$2:$AA$1057,13,FALSE)),"")</f>
        <v>-</v>
      </c>
      <c r="K32" s="125">
        <f>+IFERROR((VLOOKUP(A32,Hoja4!$A$2:$AA$1057,14,FALSE)),"")</f>
        <v>0</v>
      </c>
      <c r="L32" s="34">
        <f>+IFERROR((VLOOKUP(A32,Hoja4!$A$2:$AB$1057,15,FALSE)),"")</f>
        <v>0</v>
      </c>
      <c r="M32" s="34">
        <f>+IFERROR((VLOOKUP(A32,Hoja4!$A$2:$AB$1057,16,FALSE)),"")</f>
        <v>1</v>
      </c>
      <c r="N32" s="195">
        <f>+IFERROR((VLOOKUP(A32,Hoja4!$A$2:$AB$1057,17,FALSE)),"")</f>
        <v>0</v>
      </c>
    </row>
    <row r="33" spans="1:14" x14ac:dyDescent="0.25">
      <c r="A33" s="121">
        <v>22</v>
      </c>
      <c r="B33" s="35">
        <f>+IFERROR((VLOOKUP(A33,Hoja4!$A$2:$M$1057,4,FALSE)),"")</f>
        <v>13468</v>
      </c>
      <c r="C33" s="33" t="str">
        <f>+IFERROR((VLOOKUP(A33,Hoja4!$A$2:$M$1057,5,FALSE)),"")</f>
        <v>SANTA CRUZ DE MOMPOX</v>
      </c>
      <c r="D33" s="34">
        <f>+IFERROR((VLOOKUP(A33,Hoja4!$A$2:$AA$1057,7,FALSE)),"")</f>
        <v>386</v>
      </c>
      <c r="E33" s="34">
        <f>+IFERROR((VLOOKUP(A33,Hoja4!$A$2:$AA$1057,8,FALSE)),"")</f>
        <v>364</v>
      </c>
      <c r="F33" s="34">
        <f>+IFERROR((VLOOKUP(A33,Hoja4!$A$2:$AA$1057,9,FALSE)),"")</f>
        <v>239</v>
      </c>
      <c r="G33" s="34">
        <f>+IFERROR((VLOOKUP(A33,Hoja4!$A$2:$AA$1057,10,FALSE)),"")</f>
        <v>216</v>
      </c>
      <c r="H33" s="34">
        <f>+IFERROR((VLOOKUP(A33,Hoja4!$A$2:$AA$1057,11,FALSE)),"")</f>
        <v>283</v>
      </c>
      <c r="I33" s="34">
        <f>+IFERROR((VLOOKUP(A33,Hoja4!$A$2:$AA$1057,12,FALSE)),"")</f>
        <v>85</v>
      </c>
      <c r="J33" s="34">
        <f>+IFERROR((VLOOKUP(A33,Hoja4!$A$2:$AA$1057,13,FALSE)),"")</f>
        <v>349</v>
      </c>
      <c r="K33" s="125">
        <f>+IFERROR((VLOOKUP(A33,Hoja4!$A$2:$AA$1057,14,FALSE)),"")</f>
        <v>720</v>
      </c>
      <c r="L33" s="34">
        <f>+IFERROR((VLOOKUP(A33,Hoja4!$A$2:$AB$1057,15,FALSE)),"")</f>
        <v>692</v>
      </c>
      <c r="M33" s="34">
        <f>+IFERROR((VLOOKUP(A33,Hoja4!$A$2:$AB$1057,16,FALSE)),"")</f>
        <v>737</v>
      </c>
      <c r="N33" s="195">
        <f>+IFERROR((VLOOKUP(A33,Hoja4!$A$2:$AB$1057,17,FALSE)),"")</f>
        <v>878</v>
      </c>
    </row>
    <row r="34" spans="1:14" x14ac:dyDescent="0.25">
      <c r="A34" s="121">
        <v>23</v>
      </c>
      <c r="B34" s="35">
        <f>+IFERROR((VLOOKUP(A34,Hoja4!$A$2:$M$1057,4,FALSE)),"")</f>
        <v>13473</v>
      </c>
      <c r="C34" s="33" t="str">
        <f>+IFERROR((VLOOKUP(A34,Hoja4!$A$2:$M$1057,5,FALSE)),"")</f>
        <v>MORALES</v>
      </c>
      <c r="D34" s="34">
        <f>+IFERROR((VLOOKUP(A34,Hoja4!$A$2:$AA$1057,7,FALSE)),"")</f>
        <v>100</v>
      </c>
      <c r="E34" s="34">
        <f>+IFERROR((VLOOKUP(A34,Hoja4!$A$2:$AA$1057,8,FALSE)),"")</f>
        <v>104</v>
      </c>
      <c r="F34" s="34">
        <f>+IFERROR((VLOOKUP(A34,Hoja4!$A$2:$AA$1057,9,FALSE)),"")</f>
        <v>98</v>
      </c>
      <c r="G34" s="34">
        <f>+IFERROR((VLOOKUP(A34,Hoja4!$A$2:$AA$1057,10,FALSE)),"")</f>
        <v>39</v>
      </c>
      <c r="H34" s="34" t="str">
        <f>+IFERROR((VLOOKUP(A34,Hoja4!$A$2:$AA$1057,11,FALSE)),"")</f>
        <v>-</v>
      </c>
      <c r="I34" s="34" t="str">
        <f>+IFERROR((VLOOKUP(A34,Hoja4!$A$2:$AA$1057,12,FALSE)),"")</f>
        <v>-</v>
      </c>
      <c r="J34" s="34">
        <f>+IFERROR((VLOOKUP(A34,Hoja4!$A$2:$AA$1057,13,FALSE)),"")</f>
        <v>1</v>
      </c>
      <c r="K34" s="125">
        <f>+IFERROR((VLOOKUP(A34,Hoja4!$A$2:$AA$1057,14,FALSE)),"")</f>
        <v>0</v>
      </c>
      <c r="L34" s="34">
        <f>+IFERROR((VLOOKUP(A34,Hoja4!$A$2:$AB$1057,15,FALSE)),"")</f>
        <v>0</v>
      </c>
      <c r="M34" s="34">
        <f>+IFERROR((VLOOKUP(A34,Hoja4!$A$2:$AB$1057,16,FALSE)),"")</f>
        <v>1</v>
      </c>
      <c r="N34" s="195">
        <f>+IFERROR((VLOOKUP(A34,Hoja4!$A$2:$AB$1057,17,FALSE)),"")</f>
        <v>1</v>
      </c>
    </row>
    <row r="35" spans="1:14" x14ac:dyDescent="0.25">
      <c r="A35" s="121">
        <v>24</v>
      </c>
      <c r="B35" s="35">
        <f>+IFERROR((VLOOKUP(A35,Hoja4!$A$2:$M$1057,4,FALSE)),"")</f>
        <v>13549</v>
      </c>
      <c r="C35" s="33" t="str">
        <f>+IFERROR((VLOOKUP(A35,Hoja4!$A$2:$M$1057,5,FALSE)),"")</f>
        <v>PINILLOS</v>
      </c>
      <c r="D35" s="34">
        <f>+IFERROR((VLOOKUP(A35,Hoja4!$A$2:$AA$1057,7,FALSE)),"")</f>
        <v>33</v>
      </c>
      <c r="E35" s="34">
        <f>+IFERROR((VLOOKUP(A35,Hoja4!$A$2:$AA$1057,8,FALSE)),"")</f>
        <v>42</v>
      </c>
      <c r="F35" s="34">
        <f>+IFERROR((VLOOKUP(A35,Hoja4!$A$2:$AA$1057,9,FALSE)),"")</f>
        <v>29</v>
      </c>
      <c r="G35" s="34">
        <f>+IFERROR((VLOOKUP(A35,Hoja4!$A$2:$AA$1057,10,FALSE)),"")</f>
        <v>18</v>
      </c>
      <c r="H35" s="34" t="str">
        <f>+IFERROR((VLOOKUP(A35,Hoja4!$A$2:$AA$1057,11,FALSE)),"")</f>
        <v>-</v>
      </c>
      <c r="I35" s="34" t="str">
        <f>+IFERROR((VLOOKUP(A35,Hoja4!$A$2:$AA$1057,12,FALSE)),"")</f>
        <v>-</v>
      </c>
      <c r="J35" s="34">
        <f>+IFERROR((VLOOKUP(A35,Hoja4!$A$2:$AA$1057,13,FALSE)),"")</f>
        <v>1</v>
      </c>
      <c r="K35" s="125">
        <f>+IFERROR((VLOOKUP(A35,Hoja4!$A$2:$AA$1057,14,FALSE)),"")</f>
        <v>0</v>
      </c>
      <c r="L35" s="34" t="str">
        <f>+IFERROR((VLOOKUP(A35,Hoja4!$A$2:$AB$1057,15,FALSE)),"")</f>
        <v>-</v>
      </c>
      <c r="M35" s="34" t="str">
        <f>+IFERROR((VLOOKUP(A35,Hoja4!$A$2:$AB$1057,16,FALSE)),"")</f>
        <v>-</v>
      </c>
      <c r="N35" s="195">
        <f>+IFERROR((VLOOKUP(A35,Hoja4!$A$2:$AB$1057,17,FALSE)),"")</f>
        <v>0</v>
      </c>
    </row>
    <row r="36" spans="1:14" x14ac:dyDescent="0.25">
      <c r="A36" s="121">
        <v>25</v>
      </c>
      <c r="B36" s="35">
        <f>+IFERROR((VLOOKUP(A36,Hoja4!$A$2:$M$1057,4,FALSE)),"")</f>
        <v>13580</v>
      </c>
      <c r="C36" s="33" t="str">
        <f>+IFERROR((VLOOKUP(A36,Hoja4!$A$2:$M$1057,5,FALSE)),"")</f>
        <v>REGIDOR</v>
      </c>
      <c r="D36" s="34" t="str">
        <f>+IFERROR((VLOOKUP(A36,Hoja4!$A$2:$AA$1057,7,FALSE)),"")</f>
        <v>-</v>
      </c>
      <c r="E36" s="34" t="str">
        <f>+IFERROR((VLOOKUP(A36,Hoja4!$A$2:$AA$1057,8,FALSE)),"")</f>
        <v>-</v>
      </c>
      <c r="F36" s="34" t="str">
        <f>+IFERROR((VLOOKUP(A36,Hoja4!$A$2:$AA$1057,9,FALSE)),"")</f>
        <v>-</v>
      </c>
      <c r="G36" s="34" t="str">
        <f>+IFERROR((VLOOKUP(A36,Hoja4!$A$2:$AA$1057,10,FALSE)),"")</f>
        <v>-</v>
      </c>
      <c r="H36" s="34" t="str">
        <f>+IFERROR((VLOOKUP(A36,Hoja4!$A$2:$AA$1057,11,FALSE)),"")</f>
        <v>-</v>
      </c>
      <c r="I36" s="34" t="str">
        <f>+IFERROR((VLOOKUP(A36,Hoja4!$A$2:$AA$1057,12,FALSE)),"")</f>
        <v>-</v>
      </c>
      <c r="J36" s="34">
        <f>+IFERROR((VLOOKUP(A36,Hoja4!$A$2:$AA$1057,13,FALSE)),"")</f>
        <v>9</v>
      </c>
      <c r="K36" s="125">
        <f>+IFERROR((VLOOKUP(A36,Hoja4!$A$2:$AA$1057,14,FALSE)),"")</f>
        <v>0</v>
      </c>
      <c r="L36" s="34" t="str">
        <f>+IFERROR((VLOOKUP(A36,Hoja4!$A$2:$AB$1057,15,FALSE)),"")</f>
        <v>-</v>
      </c>
      <c r="M36" s="34" t="str">
        <f>+IFERROR((VLOOKUP(A36,Hoja4!$A$2:$AB$1057,16,FALSE)),"")</f>
        <v>-</v>
      </c>
      <c r="N36" s="195">
        <f>+IFERROR((VLOOKUP(A36,Hoja4!$A$2:$AB$1057,17,FALSE)),"")</f>
        <v>0</v>
      </c>
    </row>
    <row r="37" spans="1:14" x14ac:dyDescent="0.25">
      <c r="A37" s="121">
        <v>26</v>
      </c>
      <c r="B37" s="35">
        <f>+IFERROR((VLOOKUP(A37,Hoja4!$A$2:$M$1057,4,FALSE)),"")</f>
        <v>13600</v>
      </c>
      <c r="C37" s="33" t="str">
        <f>+IFERROR((VLOOKUP(A37,Hoja4!$A$2:$M$1057,5,FALSE)),"")</f>
        <v>RIO VIEJO</v>
      </c>
      <c r="D37" s="34">
        <f>+IFERROR((VLOOKUP(A37,Hoja4!$A$2:$AA$1057,7,FALSE)),"")</f>
        <v>68</v>
      </c>
      <c r="E37" s="34">
        <f>+IFERROR((VLOOKUP(A37,Hoja4!$A$2:$AA$1057,8,FALSE)),"")</f>
        <v>30</v>
      </c>
      <c r="F37" s="34">
        <f>+IFERROR((VLOOKUP(A37,Hoja4!$A$2:$AA$1057,9,FALSE)),"")</f>
        <v>31</v>
      </c>
      <c r="G37" s="34">
        <f>+IFERROR((VLOOKUP(A37,Hoja4!$A$2:$AA$1057,10,FALSE)),"")</f>
        <v>19</v>
      </c>
      <c r="H37" s="34" t="str">
        <f>+IFERROR((VLOOKUP(A37,Hoja4!$A$2:$AA$1057,11,FALSE)),"")</f>
        <v>-</v>
      </c>
      <c r="I37" s="34">
        <f>+IFERROR((VLOOKUP(A37,Hoja4!$A$2:$AA$1057,12,FALSE)),"")</f>
        <v>1</v>
      </c>
      <c r="J37" s="34" t="str">
        <f>+IFERROR((VLOOKUP(A37,Hoja4!$A$2:$AA$1057,13,FALSE)),"")</f>
        <v>-</v>
      </c>
      <c r="K37" s="125">
        <f>+IFERROR((VLOOKUP(A37,Hoja4!$A$2:$AA$1057,14,FALSE)),"")</f>
        <v>0</v>
      </c>
      <c r="L37" s="34" t="str">
        <f>+IFERROR((VLOOKUP(A37,Hoja4!$A$2:$AB$1057,15,FALSE)),"")</f>
        <v>-</v>
      </c>
      <c r="M37" s="34" t="str">
        <f>+IFERROR((VLOOKUP(A37,Hoja4!$A$2:$AB$1057,16,FALSE)),"")</f>
        <v>-</v>
      </c>
      <c r="N37" s="195">
        <f>+IFERROR((VLOOKUP(A37,Hoja4!$A$2:$AB$1057,17,FALSE)),"")</f>
        <v>0</v>
      </c>
    </row>
    <row r="38" spans="1:14" x14ac:dyDescent="0.25">
      <c r="A38" s="121">
        <v>27</v>
      </c>
      <c r="B38" s="35">
        <f>+IFERROR((VLOOKUP(A38,Hoja4!$A$2:$M$1057,4,FALSE)),"")</f>
        <v>13620</v>
      </c>
      <c r="C38" s="33" t="str">
        <f>+IFERROR((VLOOKUP(A38,Hoja4!$A$2:$M$1057,5,FALSE)),"")</f>
        <v>SAN CRISTOBAL</v>
      </c>
      <c r="D38" s="34">
        <f>+IFERROR((VLOOKUP(A38,Hoja4!$A$2:$AA$1057,7,FALSE)),"")</f>
        <v>45</v>
      </c>
      <c r="E38" s="34" t="str">
        <f>+IFERROR((VLOOKUP(A38,Hoja4!$A$2:$AA$1057,8,FALSE)),"")</f>
        <v>-</v>
      </c>
      <c r="F38" s="34" t="str">
        <f>+IFERROR((VLOOKUP(A38,Hoja4!$A$2:$AA$1057,9,FALSE)),"")</f>
        <v>-</v>
      </c>
      <c r="G38" s="34" t="str">
        <f>+IFERROR((VLOOKUP(A38,Hoja4!$A$2:$AA$1057,10,FALSE)),"")</f>
        <v>-</v>
      </c>
      <c r="H38" s="34" t="str">
        <f>+IFERROR((VLOOKUP(A38,Hoja4!$A$2:$AA$1057,11,FALSE)),"")</f>
        <v>-</v>
      </c>
      <c r="I38" s="34" t="str">
        <f>+IFERROR((VLOOKUP(A38,Hoja4!$A$2:$AA$1057,12,FALSE)),"")</f>
        <v>-</v>
      </c>
      <c r="J38" s="34" t="str">
        <f>+IFERROR((VLOOKUP(A38,Hoja4!$A$2:$AA$1057,13,FALSE)),"")</f>
        <v>-</v>
      </c>
      <c r="K38" s="125">
        <f>+IFERROR((VLOOKUP(A38,Hoja4!$A$2:$AA$1057,14,FALSE)),"")</f>
        <v>0</v>
      </c>
      <c r="L38" s="34" t="str">
        <f>+IFERROR((VLOOKUP(A38,Hoja4!$A$2:$AB$1057,15,FALSE)),"")</f>
        <v>-</v>
      </c>
      <c r="M38" s="34" t="str">
        <f>+IFERROR((VLOOKUP(A38,Hoja4!$A$2:$AB$1057,16,FALSE)),"")</f>
        <v>-</v>
      </c>
      <c r="N38" s="195">
        <f>+IFERROR((VLOOKUP(A38,Hoja4!$A$2:$AB$1057,17,FALSE)),"")</f>
        <v>0</v>
      </c>
    </row>
    <row r="39" spans="1:14" x14ac:dyDescent="0.25">
      <c r="A39" s="121">
        <v>28</v>
      </c>
      <c r="B39" s="35">
        <f>+IFERROR((VLOOKUP(A39,Hoja4!$A$2:$M$1057,4,FALSE)),"")</f>
        <v>13647</v>
      </c>
      <c r="C39" s="33" t="str">
        <f>+IFERROR((VLOOKUP(A39,Hoja4!$A$2:$M$1057,5,FALSE)),"")</f>
        <v>SAN ESTANISLAO</v>
      </c>
      <c r="D39" s="34">
        <f>+IFERROR((VLOOKUP(A39,Hoja4!$A$2:$AA$1057,7,FALSE)),"")</f>
        <v>106</v>
      </c>
      <c r="E39" s="34">
        <f>+IFERROR((VLOOKUP(A39,Hoja4!$A$2:$AA$1057,8,FALSE)),"")</f>
        <v>91</v>
      </c>
      <c r="F39" s="34">
        <f>+IFERROR((VLOOKUP(A39,Hoja4!$A$2:$AA$1057,9,FALSE)),"")</f>
        <v>56</v>
      </c>
      <c r="G39" s="34">
        <f>+IFERROR((VLOOKUP(A39,Hoja4!$A$2:$AA$1057,10,FALSE)),"")</f>
        <v>54</v>
      </c>
      <c r="H39" s="34">
        <f>+IFERROR((VLOOKUP(A39,Hoja4!$A$2:$AA$1057,11,FALSE)),"")</f>
        <v>31</v>
      </c>
      <c r="I39" s="34" t="str">
        <f>+IFERROR((VLOOKUP(A39,Hoja4!$A$2:$AA$1057,12,FALSE)),"")</f>
        <v>-</v>
      </c>
      <c r="J39" s="34">
        <f>+IFERROR((VLOOKUP(A39,Hoja4!$A$2:$AA$1057,13,FALSE)),"")</f>
        <v>6</v>
      </c>
      <c r="K39" s="125">
        <f>+IFERROR((VLOOKUP(A39,Hoja4!$A$2:$AA$1057,14,FALSE)),"")</f>
        <v>5</v>
      </c>
      <c r="L39" s="34">
        <f>+IFERROR((VLOOKUP(A39,Hoja4!$A$2:$AB$1057,15,FALSE)),"")</f>
        <v>1</v>
      </c>
      <c r="M39" s="34" t="str">
        <f>+IFERROR((VLOOKUP(A39,Hoja4!$A$2:$AB$1057,16,FALSE)),"")</f>
        <v>-</v>
      </c>
      <c r="N39" s="195">
        <f>+IFERROR((VLOOKUP(A39,Hoja4!$A$2:$AB$1057,17,FALSE)),"")</f>
        <v>0</v>
      </c>
    </row>
    <row r="40" spans="1:14" x14ac:dyDescent="0.25">
      <c r="A40" s="121">
        <v>29</v>
      </c>
      <c r="B40" s="35">
        <f>+IFERROR((VLOOKUP(A40,Hoja4!$A$2:$M$1057,4,FALSE)),"")</f>
        <v>13650</v>
      </c>
      <c r="C40" s="33" t="str">
        <f>+IFERROR((VLOOKUP(A40,Hoja4!$A$2:$M$1057,5,FALSE)),"")</f>
        <v>SAN FERNANDO</v>
      </c>
      <c r="D40" s="34">
        <f>+IFERROR((VLOOKUP(A40,Hoja4!$A$2:$AA$1057,7,FALSE)),"")</f>
        <v>14</v>
      </c>
      <c r="E40" s="34">
        <f>+IFERROR((VLOOKUP(A40,Hoja4!$A$2:$AA$1057,8,FALSE)),"")</f>
        <v>1</v>
      </c>
      <c r="F40" s="34">
        <f>+IFERROR((VLOOKUP(A40,Hoja4!$A$2:$AA$1057,9,FALSE)),"")</f>
        <v>1</v>
      </c>
      <c r="G40" s="34" t="str">
        <f>+IFERROR((VLOOKUP(A40,Hoja4!$A$2:$AA$1057,10,FALSE)),"")</f>
        <v>-</v>
      </c>
      <c r="H40" s="34" t="str">
        <f>+IFERROR((VLOOKUP(A40,Hoja4!$A$2:$AA$1057,11,FALSE)),"")</f>
        <v>-</v>
      </c>
      <c r="I40" s="34" t="str">
        <f>+IFERROR((VLOOKUP(A40,Hoja4!$A$2:$AA$1057,12,FALSE)),"")</f>
        <v>-</v>
      </c>
      <c r="J40" s="34" t="str">
        <f>+IFERROR((VLOOKUP(A40,Hoja4!$A$2:$AA$1057,13,FALSE)),"")</f>
        <v>-</v>
      </c>
      <c r="K40" s="125">
        <f>+IFERROR((VLOOKUP(A40,Hoja4!$A$2:$AA$1057,14,FALSE)),"")</f>
        <v>0</v>
      </c>
      <c r="L40" s="34" t="str">
        <f>+IFERROR((VLOOKUP(A40,Hoja4!$A$2:$AB$1057,15,FALSE)),"")</f>
        <v>-</v>
      </c>
      <c r="M40" s="34" t="str">
        <f>+IFERROR((VLOOKUP(A40,Hoja4!$A$2:$AB$1057,16,FALSE)),"")</f>
        <v>-</v>
      </c>
      <c r="N40" s="195">
        <f>+IFERROR((VLOOKUP(A40,Hoja4!$A$2:$AB$1057,17,FALSE)),"")</f>
        <v>0</v>
      </c>
    </row>
    <row r="41" spans="1:14" x14ac:dyDescent="0.25">
      <c r="A41" s="121">
        <v>30</v>
      </c>
      <c r="B41" s="35">
        <f>+IFERROR((VLOOKUP(A41,Hoja4!$A$2:$M$1057,4,FALSE)),"")</f>
        <v>13654</v>
      </c>
      <c r="C41" s="33" t="str">
        <f>+IFERROR((VLOOKUP(A41,Hoja4!$A$2:$M$1057,5,FALSE)),"")</f>
        <v>SAN JACINTO</v>
      </c>
      <c r="D41" s="34">
        <f>+IFERROR((VLOOKUP(A41,Hoja4!$A$2:$AA$1057,7,FALSE)),"")</f>
        <v>95</v>
      </c>
      <c r="E41" s="34">
        <f>+IFERROR((VLOOKUP(A41,Hoja4!$A$2:$AA$1057,8,FALSE)),"")</f>
        <v>152</v>
      </c>
      <c r="F41" s="34">
        <f>+IFERROR((VLOOKUP(A41,Hoja4!$A$2:$AA$1057,9,FALSE)),"")</f>
        <v>83</v>
      </c>
      <c r="G41" s="34">
        <f>+IFERROR((VLOOKUP(A41,Hoja4!$A$2:$AA$1057,10,FALSE)),"")</f>
        <v>60</v>
      </c>
      <c r="H41" s="34">
        <f>+IFERROR((VLOOKUP(A41,Hoja4!$A$2:$AA$1057,11,FALSE)),"")</f>
        <v>33</v>
      </c>
      <c r="I41" s="34" t="str">
        <f>+IFERROR((VLOOKUP(A41,Hoja4!$A$2:$AA$1057,12,FALSE)),"")</f>
        <v>-</v>
      </c>
      <c r="J41" s="34" t="str">
        <f>+IFERROR((VLOOKUP(A41,Hoja4!$A$2:$AA$1057,13,FALSE)),"")</f>
        <v>-</v>
      </c>
      <c r="K41" s="125">
        <f>+IFERROR((VLOOKUP(A41,Hoja4!$A$2:$AA$1057,14,FALSE)),"")</f>
        <v>0</v>
      </c>
      <c r="L41" s="34" t="str">
        <f>+IFERROR((VLOOKUP(A41,Hoja4!$A$2:$AB$1057,15,FALSE)),"")</f>
        <v>-</v>
      </c>
      <c r="M41" s="34" t="str">
        <f>+IFERROR((VLOOKUP(A41,Hoja4!$A$2:$AB$1057,16,FALSE)),"")</f>
        <v>-</v>
      </c>
      <c r="N41" s="195">
        <f>+IFERROR((VLOOKUP(A41,Hoja4!$A$2:$AB$1057,17,FALSE)),"")</f>
        <v>0</v>
      </c>
    </row>
    <row r="42" spans="1:14" x14ac:dyDescent="0.25">
      <c r="A42" s="121">
        <v>31</v>
      </c>
      <c r="B42" s="35">
        <f>+IFERROR((VLOOKUP(A42,Hoja4!$A$2:$M$1057,4,FALSE)),"")</f>
        <v>13655</v>
      </c>
      <c r="C42" s="33" t="str">
        <f>+IFERROR((VLOOKUP(A42,Hoja4!$A$2:$M$1057,5,FALSE)),"")</f>
        <v>SAN JACINTO DEL CAUCA</v>
      </c>
      <c r="D42" s="34" t="str">
        <f>+IFERROR((VLOOKUP(A42,Hoja4!$A$2:$AA$1057,7,FALSE)),"")</f>
        <v>-</v>
      </c>
      <c r="E42" s="34" t="str">
        <f>+IFERROR((VLOOKUP(A42,Hoja4!$A$2:$AA$1057,8,FALSE)),"")</f>
        <v>-</v>
      </c>
      <c r="F42" s="34" t="str">
        <f>+IFERROR((VLOOKUP(A42,Hoja4!$A$2:$AA$1057,9,FALSE)),"")</f>
        <v>-</v>
      </c>
      <c r="G42" s="34" t="str">
        <f>+IFERROR((VLOOKUP(A42,Hoja4!$A$2:$AA$1057,10,FALSE)),"")</f>
        <v>-</v>
      </c>
      <c r="H42" s="34" t="str">
        <f>+IFERROR((VLOOKUP(A42,Hoja4!$A$2:$AA$1057,11,FALSE)),"")</f>
        <v>-</v>
      </c>
      <c r="I42" s="34" t="str">
        <f>+IFERROR((VLOOKUP(A42,Hoja4!$A$2:$AA$1057,12,FALSE)),"")</f>
        <v>-</v>
      </c>
      <c r="J42" s="34" t="str">
        <f>+IFERROR((VLOOKUP(A42,Hoja4!$A$2:$AA$1057,13,FALSE)),"")</f>
        <v>-</v>
      </c>
      <c r="K42" s="125">
        <f>+IFERROR((VLOOKUP(A42,Hoja4!$A$2:$AA$1057,14,FALSE)),"")</f>
        <v>0</v>
      </c>
      <c r="L42" s="34" t="str">
        <f>+IFERROR((VLOOKUP(A42,Hoja4!$A$2:$AB$1057,15,FALSE)),"")</f>
        <v>-</v>
      </c>
      <c r="M42" s="34" t="str">
        <f>+IFERROR((VLOOKUP(A42,Hoja4!$A$2:$AB$1057,16,FALSE)),"")</f>
        <v>-</v>
      </c>
      <c r="N42" s="195">
        <f>+IFERROR((VLOOKUP(A42,Hoja4!$A$2:$AB$1057,17,FALSE)),"")</f>
        <v>0</v>
      </c>
    </row>
    <row r="43" spans="1:14" x14ac:dyDescent="0.25">
      <c r="A43" s="121">
        <v>32</v>
      </c>
      <c r="B43" s="35">
        <f>+IFERROR((VLOOKUP(A43,Hoja4!$A$2:$M$1057,4,FALSE)),"")</f>
        <v>13657</v>
      </c>
      <c r="C43" s="33" t="str">
        <f>+IFERROR((VLOOKUP(A43,Hoja4!$A$2:$M$1057,5,FALSE)),"")</f>
        <v>SAN JUAN NEPOMUCENO</v>
      </c>
      <c r="D43" s="34">
        <f>+IFERROR((VLOOKUP(A43,Hoja4!$A$2:$AA$1057,7,FALSE)),"")</f>
        <v>455</v>
      </c>
      <c r="E43" s="34">
        <f>+IFERROR((VLOOKUP(A43,Hoja4!$A$2:$AA$1057,8,FALSE)),"")</f>
        <v>328</v>
      </c>
      <c r="F43" s="34">
        <f>+IFERROR((VLOOKUP(A43,Hoja4!$A$2:$AA$1057,9,FALSE)),"")</f>
        <v>320</v>
      </c>
      <c r="G43" s="34">
        <f>+IFERROR((VLOOKUP(A43,Hoja4!$A$2:$AA$1057,10,FALSE)),"")</f>
        <v>306</v>
      </c>
      <c r="H43" s="34">
        <f>+IFERROR((VLOOKUP(A43,Hoja4!$A$2:$AA$1057,11,FALSE)),"")</f>
        <v>298</v>
      </c>
      <c r="I43" s="34">
        <f>+IFERROR((VLOOKUP(A43,Hoja4!$A$2:$AA$1057,12,FALSE)),"")</f>
        <v>1</v>
      </c>
      <c r="J43" s="34">
        <f>+IFERROR((VLOOKUP(A43,Hoja4!$A$2:$AA$1057,13,FALSE)),"")</f>
        <v>303</v>
      </c>
      <c r="K43" s="125">
        <f>+IFERROR((VLOOKUP(A43,Hoja4!$A$2:$AA$1057,14,FALSE)),"")</f>
        <v>777</v>
      </c>
      <c r="L43" s="34">
        <f>+IFERROR((VLOOKUP(A43,Hoja4!$A$2:$AB$1057,15,FALSE)),"")</f>
        <v>927</v>
      </c>
      <c r="M43" s="34">
        <f>+IFERROR((VLOOKUP(A43,Hoja4!$A$2:$AB$1057,16,FALSE)),"")</f>
        <v>1026</v>
      </c>
      <c r="N43" s="195">
        <f>+IFERROR((VLOOKUP(A43,Hoja4!$A$2:$AB$1057,17,FALSE)),"")</f>
        <v>1126</v>
      </c>
    </row>
    <row r="44" spans="1:14" x14ac:dyDescent="0.25">
      <c r="A44" s="121">
        <v>33</v>
      </c>
      <c r="B44" s="35">
        <f>+IFERROR((VLOOKUP(A44,Hoja4!$A$2:$M$1057,4,FALSE)),"")</f>
        <v>13667</v>
      </c>
      <c r="C44" s="33" t="str">
        <f>+IFERROR((VLOOKUP(A44,Hoja4!$A$2:$M$1057,5,FALSE)),"")</f>
        <v>SAN MARTIN DE LOBA</v>
      </c>
      <c r="D44" s="34" t="str">
        <f>+IFERROR((VLOOKUP(A44,Hoja4!$A$2:$AA$1057,7,FALSE)),"")</f>
        <v>-</v>
      </c>
      <c r="E44" s="34">
        <f>+IFERROR((VLOOKUP(A44,Hoja4!$A$2:$AA$1057,8,FALSE)),"")</f>
        <v>63</v>
      </c>
      <c r="F44" s="34">
        <f>+IFERROR((VLOOKUP(A44,Hoja4!$A$2:$AA$1057,9,FALSE)),"")</f>
        <v>25</v>
      </c>
      <c r="G44" s="34">
        <f>+IFERROR((VLOOKUP(A44,Hoja4!$A$2:$AA$1057,10,FALSE)),"")</f>
        <v>22</v>
      </c>
      <c r="H44" s="34" t="str">
        <f>+IFERROR((VLOOKUP(A44,Hoja4!$A$2:$AA$1057,11,FALSE)),"")</f>
        <v>-</v>
      </c>
      <c r="I44" s="34" t="str">
        <f>+IFERROR((VLOOKUP(A44,Hoja4!$A$2:$AA$1057,12,FALSE)),"")</f>
        <v>-</v>
      </c>
      <c r="J44" s="34">
        <f>+IFERROR((VLOOKUP(A44,Hoja4!$A$2:$AA$1057,13,FALSE)),"")</f>
        <v>1</v>
      </c>
      <c r="K44" s="125">
        <f>+IFERROR((VLOOKUP(A44,Hoja4!$A$2:$AA$1057,14,FALSE)),"")</f>
        <v>0</v>
      </c>
      <c r="L44" s="34">
        <f>+IFERROR((VLOOKUP(A44,Hoja4!$A$2:$AB$1057,15,FALSE)),"")</f>
        <v>1</v>
      </c>
      <c r="M44" s="34" t="str">
        <f>+IFERROR((VLOOKUP(A44,Hoja4!$A$2:$AB$1057,16,FALSE)),"")</f>
        <v>-</v>
      </c>
      <c r="N44" s="195">
        <f>+IFERROR((VLOOKUP(A44,Hoja4!$A$2:$AB$1057,17,FALSE)),"")</f>
        <v>0</v>
      </c>
    </row>
    <row r="45" spans="1:14" x14ac:dyDescent="0.25">
      <c r="A45" s="121">
        <v>34</v>
      </c>
      <c r="B45" s="35">
        <f>+IFERROR((VLOOKUP(A45,Hoja4!$A$2:$M$1057,4,FALSE)),"")</f>
        <v>13670</v>
      </c>
      <c r="C45" s="33" t="str">
        <f>+IFERROR((VLOOKUP(A45,Hoja4!$A$2:$M$1057,5,FALSE)),"")</f>
        <v>SAN PABLO</v>
      </c>
      <c r="D45" s="34">
        <f>+IFERROR((VLOOKUP(A45,Hoja4!$A$2:$AA$1057,7,FALSE)),"")</f>
        <v>129</v>
      </c>
      <c r="E45" s="34">
        <f>+IFERROR((VLOOKUP(A45,Hoja4!$A$2:$AA$1057,8,FALSE)),"")</f>
        <v>114</v>
      </c>
      <c r="F45" s="34">
        <f>+IFERROR((VLOOKUP(A45,Hoja4!$A$2:$AA$1057,9,FALSE)),"")</f>
        <v>94</v>
      </c>
      <c r="G45" s="34">
        <f>+IFERROR((VLOOKUP(A45,Hoja4!$A$2:$AA$1057,10,FALSE)),"")</f>
        <v>44</v>
      </c>
      <c r="H45" s="34" t="str">
        <f>+IFERROR((VLOOKUP(A45,Hoja4!$A$2:$AA$1057,11,FALSE)),"")</f>
        <v>-</v>
      </c>
      <c r="I45" s="34" t="str">
        <f>+IFERROR((VLOOKUP(A45,Hoja4!$A$2:$AA$1057,12,FALSE)),"")</f>
        <v>-</v>
      </c>
      <c r="J45" s="34" t="str">
        <f>+IFERROR((VLOOKUP(A45,Hoja4!$A$2:$AA$1057,13,FALSE)),"")</f>
        <v>-</v>
      </c>
      <c r="K45" s="125">
        <f>+IFERROR((VLOOKUP(A45,Hoja4!$A$2:$AA$1057,14,FALSE)),"")</f>
        <v>0</v>
      </c>
      <c r="L45" s="34">
        <f>+IFERROR((VLOOKUP(A45,Hoja4!$A$2:$AB$1057,15,FALSE)),"")</f>
        <v>8</v>
      </c>
      <c r="M45" s="34" t="str">
        <f>+IFERROR((VLOOKUP(A45,Hoja4!$A$2:$AB$1057,16,FALSE)),"")</f>
        <v>-</v>
      </c>
      <c r="N45" s="195">
        <f>+IFERROR((VLOOKUP(A45,Hoja4!$A$2:$AB$1057,17,FALSE)),"")</f>
        <v>0</v>
      </c>
    </row>
    <row r="46" spans="1:14" x14ac:dyDescent="0.25">
      <c r="A46" s="121">
        <v>35</v>
      </c>
      <c r="B46" s="35">
        <f>+IFERROR((VLOOKUP(A46,Hoja4!$A$2:$M$1057,4,FALSE)),"")</f>
        <v>13673</v>
      </c>
      <c r="C46" s="33" t="str">
        <f>+IFERROR((VLOOKUP(A46,Hoja4!$A$2:$M$1057,5,FALSE)),"")</f>
        <v>SANTA CATALINA</v>
      </c>
      <c r="D46" s="34">
        <f>+IFERROR((VLOOKUP(A46,Hoja4!$A$2:$AA$1057,7,FALSE)),"")</f>
        <v>35</v>
      </c>
      <c r="E46" s="34">
        <f>+IFERROR((VLOOKUP(A46,Hoja4!$A$2:$AA$1057,8,FALSE)),"")</f>
        <v>24</v>
      </c>
      <c r="F46" s="34">
        <f>+IFERROR((VLOOKUP(A46,Hoja4!$A$2:$AA$1057,9,FALSE)),"")</f>
        <v>39</v>
      </c>
      <c r="G46" s="34" t="str">
        <f>+IFERROR((VLOOKUP(A46,Hoja4!$A$2:$AA$1057,10,FALSE)),"")</f>
        <v>-</v>
      </c>
      <c r="H46" s="34">
        <f>+IFERROR((VLOOKUP(A46,Hoja4!$A$2:$AA$1057,11,FALSE)),"")</f>
        <v>2</v>
      </c>
      <c r="I46" s="34" t="str">
        <f>+IFERROR((VLOOKUP(A46,Hoja4!$A$2:$AA$1057,12,FALSE)),"")</f>
        <v>-</v>
      </c>
      <c r="J46" s="34">
        <f>+IFERROR((VLOOKUP(A46,Hoja4!$A$2:$AA$1057,13,FALSE)),"")</f>
        <v>3</v>
      </c>
      <c r="K46" s="125">
        <f>+IFERROR((VLOOKUP(A46,Hoja4!$A$2:$AA$1057,14,FALSE)),"")</f>
        <v>0</v>
      </c>
      <c r="L46" s="34">
        <f>+IFERROR((VLOOKUP(A46,Hoja4!$A$2:$AB$1057,15,FALSE)),"")</f>
        <v>0</v>
      </c>
      <c r="M46" s="34" t="str">
        <f>+IFERROR((VLOOKUP(A46,Hoja4!$A$2:$AB$1057,16,FALSE)),"")</f>
        <v>-</v>
      </c>
      <c r="N46" s="195">
        <f>+IFERROR((VLOOKUP(A46,Hoja4!$A$2:$AB$1057,17,FALSE)),"")</f>
        <v>0</v>
      </c>
    </row>
    <row r="47" spans="1:14" x14ac:dyDescent="0.25">
      <c r="A47" s="121">
        <v>36</v>
      </c>
      <c r="B47" s="35">
        <f>+IFERROR((VLOOKUP(A47,Hoja4!$A$2:$M$1057,4,FALSE)),"")</f>
        <v>13683</v>
      </c>
      <c r="C47" s="33" t="str">
        <f>+IFERROR((VLOOKUP(A47,Hoja4!$A$2:$M$1057,5,FALSE)),"")</f>
        <v>SANTA ROSA</v>
      </c>
      <c r="D47" s="34">
        <f>+IFERROR((VLOOKUP(A47,Hoja4!$A$2:$AA$1057,7,FALSE)),"")</f>
        <v>71</v>
      </c>
      <c r="E47" s="34">
        <f>+IFERROR((VLOOKUP(A47,Hoja4!$A$2:$AA$1057,8,FALSE)),"")</f>
        <v>27</v>
      </c>
      <c r="F47" s="34">
        <f>+IFERROR((VLOOKUP(A47,Hoja4!$A$2:$AA$1057,9,FALSE)),"")</f>
        <v>4</v>
      </c>
      <c r="G47" s="34" t="str">
        <f>+IFERROR((VLOOKUP(A47,Hoja4!$A$2:$AA$1057,10,FALSE)),"")</f>
        <v>-</v>
      </c>
      <c r="H47" s="34">
        <f>+IFERROR((VLOOKUP(A47,Hoja4!$A$2:$AA$1057,11,FALSE)),"")</f>
        <v>2</v>
      </c>
      <c r="I47" s="34" t="str">
        <f>+IFERROR((VLOOKUP(A47,Hoja4!$A$2:$AA$1057,12,FALSE)),"")</f>
        <v>-</v>
      </c>
      <c r="J47" s="34" t="str">
        <f>+IFERROR((VLOOKUP(A47,Hoja4!$A$2:$AA$1057,13,FALSE)),"")</f>
        <v>-</v>
      </c>
      <c r="K47" s="125">
        <f>+IFERROR((VLOOKUP(A47,Hoja4!$A$2:$AA$1057,14,FALSE)),"")</f>
        <v>0</v>
      </c>
      <c r="L47" s="34" t="str">
        <f>+IFERROR((VLOOKUP(A47,Hoja4!$A$2:$AB$1057,15,FALSE)),"")</f>
        <v>-</v>
      </c>
      <c r="M47" s="34" t="str">
        <f>+IFERROR((VLOOKUP(A47,Hoja4!$A$2:$AB$1057,16,FALSE)),"")</f>
        <v>-</v>
      </c>
      <c r="N47" s="195">
        <f>+IFERROR((VLOOKUP(A47,Hoja4!$A$2:$AB$1057,17,FALSE)),"")</f>
        <v>0</v>
      </c>
    </row>
    <row r="48" spans="1:14" x14ac:dyDescent="0.25">
      <c r="A48" s="121">
        <v>37</v>
      </c>
      <c r="B48" s="35">
        <f>+IFERROR((VLOOKUP(A48,Hoja4!$A$2:$M$1057,4,FALSE)),"")</f>
        <v>13688</v>
      </c>
      <c r="C48" s="33" t="str">
        <f>+IFERROR((VLOOKUP(A48,Hoja4!$A$2:$M$1057,5,FALSE)),"")</f>
        <v>SANTA ROSA DEL SUR</v>
      </c>
      <c r="D48" s="34">
        <f>+IFERROR((VLOOKUP(A48,Hoja4!$A$2:$AA$1057,7,FALSE)),"")</f>
        <v>132</v>
      </c>
      <c r="E48" s="34">
        <f>+IFERROR((VLOOKUP(A48,Hoja4!$A$2:$AA$1057,8,FALSE)),"")</f>
        <v>168</v>
      </c>
      <c r="F48" s="34">
        <f>+IFERROR((VLOOKUP(A48,Hoja4!$A$2:$AA$1057,9,FALSE)),"")</f>
        <v>116</v>
      </c>
      <c r="G48" s="34">
        <f>+IFERROR((VLOOKUP(A48,Hoja4!$A$2:$AA$1057,10,FALSE)),"")</f>
        <v>59</v>
      </c>
      <c r="H48" s="34" t="str">
        <f>+IFERROR((VLOOKUP(A48,Hoja4!$A$2:$AA$1057,11,FALSE)),"")</f>
        <v>-</v>
      </c>
      <c r="I48" s="34">
        <f>+IFERROR((VLOOKUP(A48,Hoja4!$A$2:$AA$1057,12,FALSE)),"")</f>
        <v>28</v>
      </c>
      <c r="J48" s="34">
        <f>+IFERROR((VLOOKUP(A48,Hoja4!$A$2:$AA$1057,13,FALSE)),"")</f>
        <v>21</v>
      </c>
      <c r="K48" s="125">
        <f>+IFERROR((VLOOKUP(A48,Hoja4!$A$2:$AA$1057,14,FALSE)),"")</f>
        <v>73</v>
      </c>
      <c r="L48" s="34">
        <f>+IFERROR((VLOOKUP(A48,Hoja4!$A$2:$AB$1057,15,FALSE)),"")</f>
        <v>111</v>
      </c>
      <c r="M48" s="34">
        <f>+IFERROR((VLOOKUP(A48,Hoja4!$A$2:$AB$1057,16,FALSE)),"")</f>
        <v>164</v>
      </c>
      <c r="N48" s="195">
        <f>+IFERROR((VLOOKUP(A48,Hoja4!$A$2:$AB$1057,17,FALSE)),"")</f>
        <v>174</v>
      </c>
    </row>
    <row r="49" spans="1:14" x14ac:dyDescent="0.25">
      <c r="A49" s="121">
        <v>38</v>
      </c>
      <c r="B49" s="35">
        <f>+IFERROR((VLOOKUP(A49,Hoja4!$A$2:$M$1057,4,FALSE)),"")</f>
        <v>13744</v>
      </c>
      <c r="C49" s="33" t="str">
        <f>+IFERROR((VLOOKUP(A49,Hoja4!$A$2:$M$1057,5,FALSE)),"")</f>
        <v>SIMITI</v>
      </c>
      <c r="D49" s="34">
        <f>+IFERROR((VLOOKUP(A49,Hoja4!$A$2:$AA$1057,7,FALSE)),"")</f>
        <v>87</v>
      </c>
      <c r="E49" s="34">
        <f>+IFERROR((VLOOKUP(A49,Hoja4!$A$2:$AA$1057,8,FALSE)),"")</f>
        <v>60</v>
      </c>
      <c r="F49" s="34">
        <f>+IFERROR((VLOOKUP(A49,Hoja4!$A$2:$AA$1057,9,FALSE)),"")</f>
        <v>45</v>
      </c>
      <c r="G49" s="34">
        <f>+IFERROR((VLOOKUP(A49,Hoja4!$A$2:$AA$1057,10,FALSE)),"")</f>
        <v>22</v>
      </c>
      <c r="H49" s="34" t="str">
        <f>+IFERROR((VLOOKUP(A49,Hoja4!$A$2:$AA$1057,11,FALSE)),"")</f>
        <v>-</v>
      </c>
      <c r="I49" s="34">
        <f>+IFERROR((VLOOKUP(A49,Hoja4!$A$2:$AA$1057,12,FALSE)),"")</f>
        <v>1</v>
      </c>
      <c r="J49" s="34" t="str">
        <f>+IFERROR((VLOOKUP(A49,Hoja4!$A$2:$AA$1057,13,FALSE)),"")</f>
        <v>-</v>
      </c>
      <c r="K49" s="125">
        <f>+IFERROR((VLOOKUP(A49,Hoja4!$A$2:$AA$1057,14,FALSE)),"")</f>
        <v>0</v>
      </c>
      <c r="L49" s="34" t="str">
        <f>+IFERROR((VLOOKUP(A49,Hoja4!$A$2:$AB$1057,15,FALSE)),"")</f>
        <v>-</v>
      </c>
      <c r="M49" s="34" t="str">
        <f>+IFERROR((VLOOKUP(A49,Hoja4!$A$2:$AB$1057,16,FALSE)),"")</f>
        <v>-</v>
      </c>
      <c r="N49" s="195">
        <f>+IFERROR((VLOOKUP(A49,Hoja4!$A$2:$AB$1057,17,FALSE)),"")</f>
        <v>0</v>
      </c>
    </row>
    <row r="50" spans="1:14" x14ac:dyDescent="0.25">
      <c r="A50" s="121">
        <v>39</v>
      </c>
      <c r="B50" s="35">
        <f>+IFERROR((VLOOKUP(A50,Hoja4!$A$2:$M$1057,4,FALSE)),"")</f>
        <v>13760</v>
      </c>
      <c r="C50" s="33" t="str">
        <f>+IFERROR((VLOOKUP(A50,Hoja4!$A$2:$M$1057,5,FALSE)),"")</f>
        <v>SOPLAVIENTO</v>
      </c>
      <c r="D50" s="34">
        <f>+IFERROR((VLOOKUP(A50,Hoja4!$A$2:$AA$1057,7,FALSE)),"")</f>
        <v>22</v>
      </c>
      <c r="E50" s="34" t="str">
        <f>+IFERROR((VLOOKUP(A50,Hoja4!$A$2:$AA$1057,8,FALSE)),"")</f>
        <v>-</v>
      </c>
      <c r="F50" s="34" t="str">
        <f>+IFERROR((VLOOKUP(A50,Hoja4!$A$2:$AA$1057,9,FALSE)),"")</f>
        <v>-</v>
      </c>
      <c r="G50" s="34" t="str">
        <f>+IFERROR((VLOOKUP(A50,Hoja4!$A$2:$AA$1057,10,FALSE)),"")</f>
        <v>-</v>
      </c>
      <c r="H50" s="34">
        <f>+IFERROR((VLOOKUP(A50,Hoja4!$A$2:$AA$1057,11,FALSE)),"")</f>
        <v>1</v>
      </c>
      <c r="I50" s="34" t="str">
        <f>+IFERROR((VLOOKUP(A50,Hoja4!$A$2:$AA$1057,12,FALSE)),"")</f>
        <v>-</v>
      </c>
      <c r="J50" s="34" t="str">
        <f>+IFERROR((VLOOKUP(A50,Hoja4!$A$2:$AA$1057,13,FALSE)),"")</f>
        <v>-</v>
      </c>
      <c r="K50" s="125">
        <f>+IFERROR((VLOOKUP(A50,Hoja4!$A$2:$AA$1057,14,FALSE)),"")</f>
        <v>0</v>
      </c>
      <c r="L50" s="34" t="str">
        <f>+IFERROR((VLOOKUP(A50,Hoja4!$A$2:$AB$1057,15,FALSE)),"")</f>
        <v>-</v>
      </c>
      <c r="M50" s="34" t="str">
        <f>+IFERROR((VLOOKUP(A50,Hoja4!$A$2:$AB$1057,16,FALSE)),"")</f>
        <v>-</v>
      </c>
      <c r="N50" s="195">
        <f>+IFERROR((VLOOKUP(A50,Hoja4!$A$2:$AB$1057,17,FALSE)),"")</f>
        <v>0</v>
      </c>
    </row>
    <row r="51" spans="1:14" x14ac:dyDescent="0.25">
      <c r="A51" s="121">
        <v>40</v>
      </c>
      <c r="B51" s="35">
        <f>+IFERROR((VLOOKUP(A51,Hoja4!$A$2:$M$1057,4,FALSE)),"")</f>
        <v>13780</v>
      </c>
      <c r="C51" s="33" t="str">
        <f>+IFERROR((VLOOKUP(A51,Hoja4!$A$2:$M$1057,5,FALSE)),"")</f>
        <v>TALAIGUA NUEVO</v>
      </c>
      <c r="D51" s="34">
        <f>+IFERROR((VLOOKUP(A51,Hoja4!$A$2:$AA$1057,7,FALSE)),"")</f>
        <v>35</v>
      </c>
      <c r="E51" s="34">
        <f>+IFERROR((VLOOKUP(A51,Hoja4!$A$2:$AA$1057,8,FALSE)),"")</f>
        <v>53</v>
      </c>
      <c r="F51" s="34">
        <f>+IFERROR((VLOOKUP(A51,Hoja4!$A$2:$AA$1057,9,FALSE)),"")</f>
        <v>44</v>
      </c>
      <c r="G51" s="34">
        <f>+IFERROR((VLOOKUP(A51,Hoja4!$A$2:$AA$1057,10,FALSE)),"")</f>
        <v>30</v>
      </c>
      <c r="H51" s="34" t="str">
        <f>+IFERROR((VLOOKUP(A51,Hoja4!$A$2:$AA$1057,11,FALSE)),"")</f>
        <v>-</v>
      </c>
      <c r="I51" s="34" t="str">
        <f>+IFERROR((VLOOKUP(A51,Hoja4!$A$2:$AA$1057,12,FALSE)),"")</f>
        <v>-</v>
      </c>
      <c r="J51" s="34" t="str">
        <f>+IFERROR((VLOOKUP(A51,Hoja4!$A$2:$AA$1057,13,FALSE)),"")</f>
        <v>-</v>
      </c>
      <c r="K51" s="125">
        <f>+IFERROR((VLOOKUP(A51,Hoja4!$A$2:$AA$1057,14,FALSE)),"")</f>
        <v>0</v>
      </c>
      <c r="L51" s="34" t="str">
        <f>+IFERROR((VLOOKUP(A51,Hoja4!$A$2:$AB$1057,15,FALSE)),"")</f>
        <v>-</v>
      </c>
      <c r="M51" s="34" t="str">
        <f>+IFERROR((VLOOKUP(A51,Hoja4!$A$2:$AB$1057,16,FALSE)),"")</f>
        <v>-</v>
      </c>
      <c r="N51" s="195">
        <f>+IFERROR((VLOOKUP(A51,Hoja4!$A$2:$AB$1057,17,FALSE)),"")</f>
        <v>0</v>
      </c>
    </row>
    <row r="52" spans="1:14" x14ac:dyDescent="0.25">
      <c r="A52" s="121">
        <v>41</v>
      </c>
      <c r="B52" s="35">
        <f>+IFERROR((VLOOKUP(A52,Hoja4!$A$2:$M$1057,4,FALSE)),"")</f>
        <v>13810</v>
      </c>
      <c r="C52" s="33" t="str">
        <f>+IFERROR((VLOOKUP(A52,Hoja4!$A$2:$M$1057,5,FALSE)),"")</f>
        <v>TIQUISIO</v>
      </c>
      <c r="D52" s="34" t="str">
        <f>+IFERROR((VLOOKUP(A52,Hoja4!$A$2:$AA$1057,7,FALSE)),"")</f>
        <v>-</v>
      </c>
      <c r="E52" s="34" t="str">
        <f>+IFERROR((VLOOKUP(A52,Hoja4!$A$2:$AA$1057,8,FALSE)),"")</f>
        <v>-</v>
      </c>
      <c r="F52" s="34" t="str">
        <f>+IFERROR((VLOOKUP(A52,Hoja4!$A$2:$AA$1057,9,FALSE)),"")</f>
        <v>-</v>
      </c>
      <c r="G52" s="34" t="str">
        <f>+IFERROR((VLOOKUP(A52,Hoja4!$A$2:$AA$1057,10,FALSE)),"")</f>
        <v>-</v>
      </c>
      <c r="H52" s="34" t="str">
        <f>+IFERROR((VLOOKUP(A52,Hoja4!$A$2:$AA$1057,11,FALSE)),"")</f>
        <v>-</v>
      </c>
      <c r="I52" s="34" t="str">
        <f>+IFERROR((VLOOKUP(A52,Hoja4!$A$2:$AA$1057,12,FALSE)),"")</f>
        <v>-</v>
      </c>
      <c r="J52" s="34" t="str">
        <f>+IFERROR((VLOOKUP(A52,Hoja4!$A$2:$AA$1057,13,FALSE)),"")</f>
        <v>-</v>
      </c>
      <c r="K52" s="125">
        <f>+IFERROR((VLOOKUP(A52,Hoja4!$A$2:$AA$1057,14,FALSE)),"")</f>
        <v>0</v>
      </c>
      <c r="L52" s="34">
        <f>+IFERROR((VLOOKUP(A52,Hoja4!$A$2:$AB$1057,15,FALSE)),"")</f>
        <v>1</v>
      </c>
      <c r="M52" s="34" t="str">
        <f>+IFERROR((VLOOKUP(A52,Hoja4!$A$2:$AB$1057,16,FALSE)),"")</f>
        <v>-</v>
      </c>
      <c r="N52" s="195">
        <f>+IFERROR((VLOOKUP(A52,Hoja4!$A$2:$AB$1057,17,FALSE)),"")</f>
        <v>0</v>
      </c>
    </row>
    <row r="53" spans="1:14" x14ac:dyDescent="0.25">
      <c r="A53" s="121">
        <v>42</v>
      </c>
      <c r="B53" s="35">
        <f>+IFERROR((VLOOKUP(A53,Hoja4!$A$2:$M$1057,4,FALSE)),"")</f>
        <v>13836</v>
      </c>
      <c r="C53" s="33" t="str">
        <f>+IFERROR((VLOOKUP(A53,Hoja4!$A$2:$M$1057,5,FALSE)),"")</f>
        <v>TURBACO</v>
      </c>
      <c r="D53" s="34">
        <f>+IFERROR((VLOOKUP(A53,Hoja4!$A$2:$AA$1057,7,FALSE)),"")</f>
        <v>716</v>
      </c>
      <c r="E53" s="34">
        <f>+IFERROR((VLOOKUP(A53,Hoja4!$A$2:$AA$1057,8,FALSE)),"")</f>
        <v>1017</v>
      </c>
      <c r="F53" s="34">
        <f>+IFERROR((VLOOKUP(A53,Hoja4!$A$2:$AA$1057,9,FALSE)),"")</f>
        <v>752</v>
      </c>
      <c r="G53" s="34">
        <f>+IFERROR((VLOOKUP(A53,Hoja4!$A$2:$AA$1057,10,FALSE)),"")</f>
        <v>623</v>
      </c>
      <c r="H53" s="34">
        <f>+IFERROR((VLOOKUP(A53,Hoja4!$A$2:$AA$1057,11,FALSE)),"")</f>
        <v>523</v>
      </c>
      <c r="I53" s="34">
        <f>+IFERROR((VLOOKUP(A53,Hoja4!$A$2:$AA$1057,12,FALSE)),"")</f>
        <v>1</v>
      </c>
      <c r="J53" s="34">
        <f>+IFERROR((VLOOKUP(A53,Hoja4!$A$2:$AA$1057,13,FALSE)),"")</f>
        <v>57</v>
      </c>
      <c r="K53" s="125">
        <f>+IFERROR((VLOOKUP(A53,Hoja4!$A$2:$AA$1057,14,FALSE)),"")</f>
        <v>92</v>
      </c>
      <c r="L53" s="34">
        <f>+IFERROR((VLOOKUP(A53,Hoja4!$A$2:$AB$1057,15,FALSE)),"")</f>
        <v>45</v>
      </c>
      <c r="M53" s="34">
        <f>+IFERROR((VLOOKUP(A53,Hoja4!$A$2:$AB$1057,16,FALSE)),"")</f>
        <v>21</v>
      </c>
      <c r="N53" s="195">
        <f>+IFERROR((VLOOKUP(A53,Hoja4!$A$2:$AB$1057,17,FALSE)),"")</f>
        <v>2</v>
      </c>
    </row>
    <row r="54" spans="1:14" x14ac:dyDescent="0.25">
      <c r="A54" s="121">
        <v>43</v>
      </c>
      <c r="B54" s="35">
        <f>+IFERROR((VLOOKUP(A54,Hoja4!$A$2:$M$1057,4,FALSE)),"")</f>
        <v>13838</v>
      </c>
      <c r="C54" s="33" t="str">
        <f>+IFERROR((VLOOKUP(A54,Hoja4!$A$2:$M$1057,5,FALSE)),"")</f>
        <v>TURBANA</v>
      </c>
      <c r="D54" s="34">
        <f>+IFERROR((VLOOKUP(A54,Hoja4!$A$2:$AA$1057,7,FALSE)),"")</f>
        <v>96</v>
      </c>
      <c r="E54" s="34">
        <f>+IFERROR((VLOOKUP(A54,Hoja4!$A$2:$AA$1057,8,FALSE)),"")</f>
        <v>18</v>
      </c>
      <c r="F54" s="34">
        <f>+IFERROR((VLOOKUP(A54,Hoja4!$A$2:$AA$1057,9,FALSE)),"")</f>
        <v>53</v>
      </c>
      <c r="G54" s="34">
        <f>+IFERROR((VLOOKUP(A54,Hoja4!$A$2:$AA$1057,10,FALSE)),"")</f>
        <v>48</v>
      </c>
      <c r="H54" s="34">
        <f>+IFERROR((VLOOKUP(A54,Hoja4!$A$2:$AA$1057,11,FALSE)),"")</f>
        <v>31</v>
      </c>
      <c r="I54" s="34" t="str">
        <f>+IFERROR((VLOOKUP(A54,Hoja4!$A$2:$AA$1057,12,FALSE)),"")</f>
        <v>-</v>
      </c>
      <c r="J54" s="34" t="str">
        <f>+IFERROR((VLOOKUP(A54,Hoja4!$A$2:$AA$1057,13,FALSE)),"")</f>
        <v>-</v>
      </c>
      <c r="K54" s="125">
        <f>+IFERROR((VLOOKUP(A54,Hoja4!$A$2:$AA$1057,14,FALSE)),"")</f>
        <v>0</v>
      </c>
      <c r="L54" s="34" t="str">
        <f>+IFERROR((VLOOKUP(A54,Hoja4!$A$2:$AB$1057,15,FALSE)),"")</f>
        <v>-</v>
      </c>
      <c r="M54" s="34" t="str">
        <f>+IFERROR((VLOOKUP(A54,Hoja4!$A$2:$AB$1057,16,FALSE)),"")</f>
        <v>-</v>
      </c>
      <c r="N54" s="195">
        <f>+IFERROR((VLOOKUP(A54,Hoja4!$A$2:$AB$1057,17,FALSE)),"")</f>
        <v>0</v>
      </c>
    </row>
    <row r="55" spans="1:14" x14ac:dyDescent="0.25">
      <c r="A55" s="121">
        <v>44</v>
      </c>
      <c r="B55" s="35">
        <f>+IFERROR((VLOOKUP(A55,Hoja4!$A$2:$M$1057,4,FALSE)),"")</f>
        <v>13873</v>
      </c>
      <c r="C55" s="33" t="str">
        <f>+IFERROR((VLOOKUP(A55,Hoja4!$A$2:$M$1057,5,FALSE)),"")</f>
        <v>VILLANUEVA</v>
      </c>
      <c r="D55" s="34">
        <f>+IFERROR((VLOOKUP(A55,Hoja4!$A$2:$AA$1057,7,FALSE)),"")</f>
        <v>133</v>
      </c>
      <c r="E55" s="34">
        <f>+IFERROR((VLOOKUP(A55,Hoja4!$A$2:$AA$1057,8,FALSE)),"")</f>
        <v>104</v>
      </c>
      <c r="F55" s="34">
        <f>+IFERROR((VLOOKUP(A55,Hoja4!$A$2:$AA$1057,9,FALSE)),"")</f>
        <v>252</v>
      </c>
      <c r="G55" s="34">
        <f>+IFERROR((VLOOKUP(A55,Hoja4!$A$2:$AA$1057,10,FALSE)),"")</f>
        <v>205</v>
      </c>
      <c r="H55" s="34" t="str">
        <f>+IFERROR((VLOOKUP(A55,Hoja4!$A$2:$AA$1057,11,FALSE)),"")</f>
        <v>-</v>
      </c>
      <c r="I55" s="34" t="str">
        <f>+IFERROR((VLOOKUP(A55,Hoja4!$A$2:$AA$1057,12,FALSE)),"")</f>
        <v>-</v>
      </c>
      <c r="J55" s="34">
        <f>+IFERROR((VLOOKUP(A55,Hoja4!$A$2:$AA$1057,13,FALSE)),"")</f>
        <v>156</v>
      </c>
      <c r="K55" s="125">
        <f>+IFERROR((VLOOKUP(A55,Hoja4!$A$2:$AA$1057,14,FALSE)),"")</f>
        <v>1</v>
      </c>
      <c r="L55" s="34">
        <f>+IFERROR((VLOOKUP(A55,Hoja4!$A$2:$AB$1057,15,FALSE)),"")</f>
        <v>81</v>
      </c>
      <c r="M55" s="34">
        <f>+IFERROR((VLOOKUP(A55,Hoja4!$A$2:$AB$1057,16,FALSE)),"")</f>
        <v>77</v>
      </c>
      <c r="N55" s="195">
        <f>+IFERROR((VLOOKUP(A55,Hoja4!$A$2:$AB$1057,17,FALSE)),"")</f>
        <v>0</v>
      </c>
    </row>
    <row r="56" spans="1:14" x14ac:dyDescent="0.25">
      <c r="A56" s="121">
        <v>45</v>
      </c>
      <c r="B56" s="35">
        <f>+IFERROR((VLOOKUP(A56,Hoja4!$A$2:$M$1057,4,FALSE)),"")</f>
        <v>13894</v>
      </c>
      <c r="C56" s="33" t="str">
        <f>+IFERROR((VLOOKUP(A56,Hoja4!$A$2:$M$1057,5,FALSE)),"")</f>
        <v>ZAMBRANO</v>
      </c>
      <c r="D56" s="34">
        <f>+IFERROR((VLOOKUP(A56,Hoja4!$A$2:$AA$1057,7,FALSE)),"")</f>
        <v>82</v>
      </c>
      <c r="E56" s="34">
        <f>+IFERROR((VLOOKUP(A56,Hoja4!$A$2:$AA$1057,8,FALSE)),"")</f>
        <v>24</v>
      </c>
      <c r="F56" s="34">
        <f>+IFERROR((VLOOKUP(A56,Hoja4!$A$2:$AA$1057,9,FALSE)),"")</f>
        <v>15</v>
      </c>
      <c r="G56" s="34">
        <f>+IFERROR((VLOOKUP(A56,Hoja4!$A$2:$AA$1057,10,FALSE)),"")</f>
        <v>11</v>
      </c>
      <c r="H56" s="34" t="str">
        <f>+IFERROR((VLOOKUP(A56,Hoja4!$A$2:$AA$1057,11,FALSE)),"")</f>
        <v>-</v>
      </c>
      <c r="I56" s="34" t="str">
        <f>+IFERROR((VLOOKUP(A56,Hoja4!$A$2:$AA$1057,12,FALSE)),"")</f>
        <v>-</v>
      </c>
      <c r="J56" s="34" t="str">
        <f>+IFERROR((VLOOKUP(A56,Hoja4!$A$2:$AA$1057,13,FALSE)),"")</f>
        <v>-</v>
      </c>
      <c r="K56" s="125">
        <f>+IFERROR((VLOOKUP(A56,Hoja4!$A$2:$AA$1057,14,FALSE)),"")</f>
        <v>0</v>
      </c>
      <c r="L56" s="34">
        <f>+IFERROR((VLOOKUP(A56,Hoja4!$A$2:$AB$1057,15,FALSE)),"")</f>
        <v>1</v>
      </c>
      <c r="M56" s="34" t="str">
        <f>+IFERROR((VLOOKUP(A56,Hoja4!$A$2:$AB$1057,16,FALSE)),"")</f>
        <v>-</v>
      </c>
      <c r="N56" s="195">
        <f>+IFERROR((VLOOKUP(A56,Hoja4!$A$2:$AB$1057,17,FALSE)),"")</f>
        <v>0</v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1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2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3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4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5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6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7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8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9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10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11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12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13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14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15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16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17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18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19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20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21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22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23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24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25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26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27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28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29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30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31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32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33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34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35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36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37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38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39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40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41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42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43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44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45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45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45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45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45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45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45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45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45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45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45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45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45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45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45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45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45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45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45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45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45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45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45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45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45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45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45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45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45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45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45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45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45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45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45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45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45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45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45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45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45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45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45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45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45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45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45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45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45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45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45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45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45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45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45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45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45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45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45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45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45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45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45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45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45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45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45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45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45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45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45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45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45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45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45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45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45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45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45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45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45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45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45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45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45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45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45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45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45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45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45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45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45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45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45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45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45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45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45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45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45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45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45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45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45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45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45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45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45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45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45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45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45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45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45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45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45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45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45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45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45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45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45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45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45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45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45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45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45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45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45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45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45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45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45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45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45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45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45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45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45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45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45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45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45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45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45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45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45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45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45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45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45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45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45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45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45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45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45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45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45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45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45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45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45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45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45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45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45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45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45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45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45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45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45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45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45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45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45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45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45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45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45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45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45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45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45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45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45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45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45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45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45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45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45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45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45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45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45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45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45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45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45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45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45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45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45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45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45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45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45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45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45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45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45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45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45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45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45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45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45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45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45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45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45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45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45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45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45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45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45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45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45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45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45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45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45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45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45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45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45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45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45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45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45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45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45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45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45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45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45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45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45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45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45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45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45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45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45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45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45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45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45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45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45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45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45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45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45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45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45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45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45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45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45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45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45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45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45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45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45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45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45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45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45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45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45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45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45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45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45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45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45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45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45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45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45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45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45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45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45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45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45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45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45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45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45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45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45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45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45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45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45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45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45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45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45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45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45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45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45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45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45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45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45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45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45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45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45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45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45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45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45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45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45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45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45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45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45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45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45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45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45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45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45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45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45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45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45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45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45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45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45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45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45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45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45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45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45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45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45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45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45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45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45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45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45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45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45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45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45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45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45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45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45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45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45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45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45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45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45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45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45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45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45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45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45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45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45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45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45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45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45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45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45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45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45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45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45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45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45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45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45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45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45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45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45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45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45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45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45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45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45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45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45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45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45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45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45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45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45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45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45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45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45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45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45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45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45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45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45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45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45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45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45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45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45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45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45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45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45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45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45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45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45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45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45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45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45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45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45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45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45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45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45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45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45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45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45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45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45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45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45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45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45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45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45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45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45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45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45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45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45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45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45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45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45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45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45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45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45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45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45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45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45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45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45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45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45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45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45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45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45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45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45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45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45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45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45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45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45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45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45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45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45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45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45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45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45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45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45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45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45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45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45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45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45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45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45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45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45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45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45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45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45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45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45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45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45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45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45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45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45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45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45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45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45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45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45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45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45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45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45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45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45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45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45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45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45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45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45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45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45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45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45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45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45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45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45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45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45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45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45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45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45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45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45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45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45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45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45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45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45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45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45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45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45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45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45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45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45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45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45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45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45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45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45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45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45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45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45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45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45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45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45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45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45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45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45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45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45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45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45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45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45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45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45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45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45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45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45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45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45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45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45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45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45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45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45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45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45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45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45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45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45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45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45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45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45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45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45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45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45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45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45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45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45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45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45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45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45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45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45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45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45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45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45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45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45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45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45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45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45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45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45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45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45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45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45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45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45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45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45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45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45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45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45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45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45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45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45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45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45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45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45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45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45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45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45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45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45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45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45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45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45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45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45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45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45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45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45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45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45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45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45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45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45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45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45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45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45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45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45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45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45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45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45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45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45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45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45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45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45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45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45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45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45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45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45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45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45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45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45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45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45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45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45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45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45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45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45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45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45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45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45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45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45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45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45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45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45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45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45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45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45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45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45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45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45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45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45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45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45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45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45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45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45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45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45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45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45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45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45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45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45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45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45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45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45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45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45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45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45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45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45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45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45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45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45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45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45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45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45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45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45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45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45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45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45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45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45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45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45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45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45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45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45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45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45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45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45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45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45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45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45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45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45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45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45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45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45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45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45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45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45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45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45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45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45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45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45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45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45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45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45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45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45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45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45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45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45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45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45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45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45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45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45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45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45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45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45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45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45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45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45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45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45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45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45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45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45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45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45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45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45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45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45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45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45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45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45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45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45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45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45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45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"/>
    </row>
    <row r="7" spans="1:14" ht="28.5" x14ac:dyDescent="0.25">
      <c r="A7" s="1"/>
      <c r="B7" s="340" t="str">
        <f>+ESTADISTICAS!B7</f>
        <v>BOLIVAR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13001</v>
      </c>
      <c r="C12" s="33" t="str">
        <f>+IFERROR(VLOOKUP($A12,Hoja5N!$A$2:$M$2116,4,FALSE),"")</f>
        <v>Cartagena de Indias</v>
      </c>
      <c r="D12" s="135">
        <f>+IFERROR(VLOOKUP($A12,Hoja5N!$A$2:$M$2116,6,FALSE),"")</f>
        <v>0.67672627625144688</v>
      </c>
      <c r="E12" s="135">
        <f>+IFERROR(VLOOKUP($A12,Hoja5N!$A$2:$M$2116,7,FALSE),"")</f>
        <v>0.69669278458055273</v>
      </c>
      <c r="F12" s="135">
        <f>+IFERROR(VLOOKUP($A12,Hoja5N!$A$2:$M$2116,8,FALSE),"")</f>
        <v>0.7795181009466724</v>
      </c>
      <c r="G12" s="135">
        <f>+IFERROR(VLOOKUP($A12,Hoja5N!$A$2:$M$2116,9,FALSE),"")</f>
        <v>0.7932790708743872</v>
      </c>
      <c r="H12" s="135">
        <f>+IFERROR(VLOOKUP($A12,Hoja5N!$A$2:$M$2116,10,FALSE),"")</f>
        <v>0.84811657438256605</v>
      </c>
      <c r="I12" s="135">
        <f>+IFERROR(VLOOKUP($A12,Hoja5N!$A$2:$M$2116,11,FALSE),"")</f>
        <v>0.90507066451711604</v>
      </c>
      <c r="J12" s="135">
        <f>+IFERROR(VLOOKUP($A12,Hoja5N!$A$2:$M$2116,12,FALSE),"")</f>
        <v>0.84735452504739639</v>
      </c>
      <c r="K12" s="135">
        <f>+IFERROR(VLOOKUP($A12,Hoja5N!$A$2:$M$2116,13,FALSE),"")</f>
        <v>0.81729560111212374</v>
      </c>
      <c r="L12" s="135">
        <f>+IFERROR(VLOOKUP($A12,Hoja5N!$A$2:$N$2116,14,FALSE),"")</f>
        <v>0.76821615796504383</v>
      </c>
      <c r="M12" s="135">
        <f>+IFERROR(VLOOKUP($A12,Hoja5N!$A$2:$O$2116,15,FALSE),"")</f>
        <v>0.77943374707960089</v>
      </c>
      <c r="N12" s="259">
        <f>+IFERROR(VLOOKUP($A12,Hoja5N!$A$2:$P$2116,16,FALSE),"")</f>
        <v>0.73682634066251029</v>
      </c>
    </row>
    <row r="13" spans="1:14" ht="15" x14ac:dyDescent="0.25">
      <c r="A13" s="121">
        <v>2</v>
      </c>
      <c r="B13" s="33">
        <f>+IFERROR(VLOOKUP($A13,Hoja5N!$A$2:$M$2116,3,FALSE),"")</f>
        <v>13006</v>
      </c>
      <c r="C13" s="33" t="str">
        <f>+IFERROR(VLOOKUP($A13,Hoja5N!$A$2:$M$2116,4,FALSE),"")</f>
        <v>Achí</v>
      </c>
      <c r="D13" s="135">
        <f>+IFERROR(VLOOKUP($A13,Hoja5N!$A$2:$M$2116,6,FALSE),"")</f>
        <v>4.4910179640718563E-2</v>
      </c>
      <c r="E13" s="135">
        <f>+IFERROR(VLOOKUP($A13,Hoja5N!$A$2:$M$2116,7,FALSE),"")</f>
        <v>5.3660982948846539E-2</v>
      </c>
      <c r="F13" s="135">
        <f>+IFERROR(VLOOKUP($A13,Hoja5N!$A$2:$M$2116,8,FALSE),"")</f>
        <v>5.0804828973843058E-2</v>
      </c>
      <c r="G13" s="135">
        <f>+IFERROR(VLOOKUP($A13,Hoja5N!$A$2:$M$2116,9,FALSE),"")</f>
        <v>2.4036054081121683E-2</v>
      </c>
      <c r="H13" s="135">
        <f>+IFERROR(VLOOKUP($A13,Hoja5N!$A$2:$M$2116,10,FALSE),"")</f>
        <v>2.9367844698855151E-2</v>
      </c>
      <c r="I13" s="135">
        <f>+IFERROR(VLOOKUP($A13,Hoja5N!$A$2:$M$2116,11,FALSE),"")</f>
        <v>0</v>
      </c>
      <c r="J13" s="135">
        <f>+IFERROR(VLOOKUP($A13,Hoja5N!$A$2:$M$2116,12,FALSE),"")</f>
        <v>2.8776978417266188E-3</v>
      </c>
      <c r="K13" s="135">
        <f>+IFERROR(VLOOKUP($A13,Hoja5N!$A$2:$M$2116,13,FALSE),"")</f>
        <v>9.3720712277413302E-3</v>
      </c>
      <c r="L13" s="135">
        <f>+IFERROR(VLOOKUP($A13,Hoja5N!$A$2:$N$2116,14,FALSE),"")</f>
        <v>4.608294930875576E-3</v>
      </c>
      <c r="M13" s="135">
        <f>+IFERROR(VLOOKUP($A13,Hoja5N!$A$2:$O$2116,15,FALSE),"")</f>
        <v>0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>
        <f>+IFERROR(VLOOKUP($A14,Hoja5N!$A$2:$M$2116,3,FALSE),"")</f>
        <v>13030</v>
      </c>
      <c r="C14" s="33" t="str">
        <f>+IFERROR(VLOOKUP($A14,Hoja5N!$A$2:$M$2116,4,FALSE),"")</f>
        <v>Altos del Rosario</v>
      </c>
      <c r="D14" s="135">
        <f>+IFERROR(VLOOKUP($A14,Hoja5N!$A$2:$M$2116,6,FALSE),"")</f>
        <v>0</v>
      </c>
      <c r="E14" s="135">
        <f>+IFERROR(VLOOKUP($A14,Hoja5N!$A$2:$M$2116,7,FALSE),"")</f>
        <v>4.9898167006109981E-2</v>
      </c>
      <c r="F14" s="135">
        <f>+IFERROR(VLOOKUP($A14,Hoja5N!$A$2:$M$2116,8,FALSE),"")</f>
        <v>3.614457831325301E-2</v>
      </c>
      <c r="G14" s="135">
        <f>+IFERROR(VLOOKUP($A14,Hoja5N!$A$2:$M$2116,9,FALSE),"")</f>
        <v>2.8884462151394421E-2</v>
      </c>
      <c r="H14" s="135">
        <f>+IFERROR(VLOOKUP($A14,Hoja5N!$A$2:$M$2116,10,FALSE),"")</f>
        <v>0</v>
      </c>
      <c r="I14" s="135">
        <f>+IFERROR(VLOOKUP($A14,Hoja5N!$A$2:$M$2116,11,FALSE),"")</f>
        <v>0</v>
      </c>
      <c r="J14" s="135">
        <f>+IFERROR(VLOOKUP($A14,Hoja5N!$A$2:$M$2116,12,FALSE),"")</f>
        <v>0</v>
      </c>
      <c r="K14" s="135">
        <f>+IFERROR(VLOOKUP($A14,Hoja5N!$A$2:$M$2116,13,FALSE),"")</f>
        <v>0</v>
      </c>
      <c r="L14" s="135">
        <f>+IFERROR(VLOOKUP($A14,Hoja5N!$A$2:$N$2116,14,FALSE),"")</f>
        <v>8.9686098654708521E-4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13042</v>
      </c>
      <c r="C15" s="33" t="str">
        <f>+IFERROR(VLOOKUP($A15,Hoja5N!$A$2:$M$2116,4,FALSE),"")</f>
        <v>Arenal</v>
      </c>
      <c r="D15" s="135">
        <f>+IFERROR(VLOOKUP($A15,Hoja5N!$A$2:$M$2116,6,FALSE),"")</f>
        <v>0</v>
      </c>
      <c r="E15" s="135">
        <f>+IFERROR(VLOOKUP($A15,Hoja5N!$A$2:$M$2116,7,FALSE),"")</f>
        <v>0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0</v>
      </c>
      <c r="I15" s="135">
        <f>+IFERROR(VLOOKUP($A15,Hoja5N!$A$2:$M$2116,11,FALSE),"")</f>
        <v>0</v>
      </c>
      <c r="J15" s="135">
        <f>+IFERROR(VLOOKUP($A15,Hoja5N!$A$2:$M$2116,12,FALSE),"")</f>
        <v>7.2780203784570596E-3</v>
      </c>
      <c r="K15" s="135">
        <f>+IFERROR(VLOOKUP($A15,Hoja5N!$A$2:$M$2116,13,FALSE),"")</f>
        <v>0</v>
      </c>
      <c r="L15" s="135">
        <f>+IFERROR(VLOOKUP($A15,Hoja5N!$A$2:$N$2116,14,FALSE),"")</f>
        <v>0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13052</v>
      </c>
      <c r="C16" s="33" t="str">
        <f>+IFERROR(VLOOKUP($A16,Hoja5N!$A$2:$M$2116,4,FALSE),"")</f>
        <v>Arjona</v>
      </c>
      <c r="D16" s="135">
        <f>+IFERROR(VLOOKUP($A16,Hoja5N!$A$2:$M$2116,6,FALSE),"")</f>
        <v>2.6505619862439187E-2</v>
      </c>
      <c r="E16" s="135">
        <f>+IFERROR(VLOOKUP($A16,Hoja5N!$A$2:$M$2116,7,FALSE),"")</f>
        <v>6.8665215206833025E-3</v>
      </c>
      <c r="F16" s="135">
        <f>+IFERROR(VLOOKUP($A16,Hoja5N!$A$2:$M$2116,8,FALSE),"")</f>
        <v>1.021091396049548E-2</v>
      </c>
      <c r="G16" s="135">
        <f>+IFERROR(VLOOKUP($A16,Hoja5N!$A$2:$M$2116,9,FALSE),"")</f>
        <v>7.1738405071738402E-3</v>
      </c>
      <c r="H16" s="135">
        <f>+IFERROR(VLOOKUP($A16,Hoja5N!$A$2:$M$2116,10,FALSE),"")</f>
        <v>3.3206043499916984E-4</v>
      </c>
      <c r="I16" s="135">
        <f>+IFERROR(VLOOKUP($A16,Hoja5N!$A$2:$M$2116,11,FALSE),"")</f>
        <v>3.2883919763235779E-4</v>
      </c>
      <c r="J16" s="135">
        <f>+IFERROR(VLOOKUP($A16,Hoja5N!$A$2:$M$2116,12,FALSE),"")</f>
        <v>1.6254876462938882E-4</v>
      </c>
      <c r="K16" s="135">
        <f>+IFERROR(VLOOKUP($A16,Hoja5N!$A$2:$M$2116,13,FALSE),"")</f>
        <v>0</v>
      </c>
      <c r="L16" s="135">
        <f>+IFERROR(VLOOKUP($A16,Hoja5N!$A$2:$N$2116,14,FALSE),"")</f>
        <v>0</v>
      </c>
      <c r="M16" s="135">
        <f>+IFERROR(VLOOKUP($A16,Hoja5N!$A$2:$O$2116,15,FALSE),"")</f>
        <v>0</v>
      </c>
      <c r="N16" s="259">
        <f>+IFERROR(VLOOKUP($A16,Hoja5N!$A$2:$P$2116,16,FALSE),"")</f>
        <v>0</v>
      </c>
    </row>
    <row r="17" spans="1:14" ht="15" x14ac:dyDescent="0.25">
      <c r="A17" s="121">
        <v>6</v>
      </c>
      <c r="B17" s="33">
        <f>+IFERROR(VLOOKUP($A17,Hoja5N!$A$2:$M$2116,3,FALSE),"")</f>
        <v>13062</v>
      </c>
      <c r="C17" s="33" t="str">
        <f>+IFERROR(VLOOKUP($A17,Hoja5N!$A$2:$M$2116,4,FALSE),"")</f>
        <v>Arroyohondo</v>
      </c>
      <c r="D17" s="135">
        <f>+IFERROR(VLOOKUP($A17,Hoja5N!$A$2:$M$2116,6,FALSE),"")</f>
        <v>0.155049786628734</v>
      </c>
      <c r="E17" s="135">
        <f>+IFERROR(VLOOKUP($A17,Hoja5N!$A$2:$M$2116,7,FALSE),"")</f>
        <v>7.1428571428571425E-2</v>
      </c>
      <c r="F17" s="135">
        <f>+IFERROR(VLOOKUP($A17,Hoja5N!$A$2:$M$2116,8,FALSE),"")</f>
        <v>0</v>
      </c>
      <c r="G17" s="135">
        <f>+IFERROR(VLOOKUP($A17,Hoja5N!$A$2:$M$2116,9,FALSE),"")</f>
        <v>0</v>
      </c>
      <c r="H17" s="135">
        <f>+IFERROR(VLOOKUP($A17,Hoja5N!$A$2:$M$2116,10,FALSE),"")</f>
        <v>0</v>
      </c>
      <c r="I17" s="135">
        <f>+IFERROR(VLOOKUP($A17,Hoja5N!$A$2:$M$2116,11,FALSE),"")</f>
        <v>0</v>
      </c>
      <c r="J17" s="135">
        <f>+IFERROR(VLOOKUP($A17,Hoja5N!$A$2:$M$2116,12,FALSE),"")</f>
        <v>0</v>
      </c>
      <c r="K17" s="135">
        <f>+IFERROR(VLOOKUP($A17,Hoja5N!$A$2:$M$2116,13,FALSE),"")</f>
        <v>0</v>
      </c>
      <c r="L17" s="135">
        <f>+IFERROR(VLOOKUP($A17,Hoja5N!$A$2:$N$2116,14,FALSE),"")</f>
        <v>0</v>
      </c>
      <c r="M17" s="135">
        <f>+IFERROR(VLOOKUP($A17,Hoja5N!$A$2:$O$2116,15,FALSE),"")</f>
        <v>0</v>
      </c>
      <c r="N17" s="259">
        <f>+IFERROR(VLOOKUP($A17,Hoja5N!$A$2:$P$2116,16,FALSE),"")</f>
        <v>0</v>
      </c>
    </row>
    <row r="18" spans="1:14" ht="15" x14ac:dyDescent="0.25">
      <c r="A18" s="121">
        <v>7</v>
      </c>
      <c r="B18" s="33">
        <f>+IFERROR(VLOOKUP($A18,Hoja5N!$A$2:$M$2116,3,FALSE),"")</f>
        <v>13074</v>
      </c>
      <c r="C18" s="33" t="str">
        <f>+IFERROR(VLOOKUP($A18,Hoja5N!$A$2:$M$2116,4,FALSE),"")</f>
        <v>Barranco de Loba</v>
      </c>
      <c r="D18" s="135">
        <f>+IFERROR(VLOOKUP($A18,Hoja5N!$A$2:$M$2116,6,FALSE),"")</f>
        <v>1.509433962264151E-2</v>
      </c>
      <c r="E18" s="135">
        <f>+IFERROR(VLOOKUP($A18,Hoja5N!$A$2:$M$2116,7,FALSE),"")</f>
        <v>8.948545861297539E-3</v>
      </c>
      <c r="F18" s="135">
        <f>+IFERROR(VLOOKUP($A18,Hoja5N!$A$2:$M$2116,8,FALSE),"")</f>
        <v>0</v>
      </c>
      <c r="G18" s="135">
        <f>+IFERROR(VLOOKUP($A18,Hoja5N!$A$2:$M$2116,9,FALSE),"")</f>
        <v>0</v>
      </c>
      <c r="H18" s="135">
        <f>+IFERROR(VLOOKUP($A18,Hoja5N!$A$2:$M$2116,10,FALSE),"")</f>
        <v>0</v>
      </c>
      <c r="I18" s="135">
        <f>+IFERROR(VLOOKUP($A18,Hoja5N!$A$2:$M$2116,11,FALSE),"")</f>
        <v>0</v>
      </c>
      <c r="J18" s="135">
        <f>+IFERROR(VLOOKUP($A18,Hoja5N!$A$2:$M$2116,12,FALSE),"")</f>
        <v>0</v>
      </c>
      <c r="K18" s="135">
        <f>+IFERROR(VLOOKUP($A18,Hoja5N!$A$2:$M$2116,13,FALSE),"")</f>
        <v>0</v>
      </c>
      <c r="L18" s="135">
        <f>+IFERROR(VLOOKUP($A18,Hoja5N!$A$2:$N$2116,14,FALSE),"")</f>
        <v>0</v>
      </c>
      <c r="M18" s="135">
        <f>+IFERROR(VLOOKUP($A18,Hoja5N!$A$2:$O$2116,15,FALSE),"")</f>
        <v>0</v>
      </c>
      <c r="N18" s="259">
        <f>+IFERROR(VLOOKUP($A18,Hoja5N!$A$2:$P$2116,16,FALSE),"")</f>
        <v>0</v>
      </c>
    </row>
    <row r="19" spans="1:14" ht="15" x14ac:dyDescent="0.25">
      <c r="A19" s="121">
        <v>8</v>
      </c>
      <c r="B19" s="33">
        <f>+IFERROR(VLOOKUP($A19,Hoja5N!$A$2:$M$2116,3,FALSE),"")</f>
        <v>13140</v>
      </c>
      <c r="C19" s="33" t="str">
        <f>+IFERROR(VLOOKUP($A19,Hoja5N!$A$2:$M$2116,4,FALSE),"")</f>
        <v>Calamar</v>
      </c>
      <c r="D19" s="135">
        <f>+IFERROR(VLOOKUP($A19,Hoja5N!$A$2:$M$2116,6,FALSE),"")</f>
        <v>9.9009900990099011E-3</v>
      </c>
      <c r="E19" s="135">
        <f>+IFERROR(VLOOKUP($A19,Hoja5N!$A$2:$M$2116,7,FALSE),"")</f>
        <v>0</v>
      </c>
      <c r="F19" s="135">
        <f>+IFERROR(VLOOKUP($A19,Hoja5N!$A$2:$M$2116,8,FALSE),"")</f>
        <v>0</v>
      </c>
      <c r="G19" s="135">
        <f>+IFERROR(VLOOKUP($A19,Hoja5N!$A$2:$M$2116,9,FALSE),"")</f>
        <v>0</v>
      </c>
      <c r="H19" s="135">
        <f>+IFERROR(VLOOKUP($A19,Hoja5N!$A$2:$M$2116,10,FALSE),"")</f>
        <v>5.1652892561983473E-4</v>
      </c>
      <c r="I19" s="135">
        <f>+IFERROR(VLOOKUP($A19,Hoja5N!$A$2:$M$2116,11,FALSE),"")</f>
        <v>0</v>
      </c>
      <c r="J19" s="135">
        <f>+IFERROR(VLOOKUP($A19,Hoja5N!$A$2:$M$2116,12,FALSE),"")</f>
        <v>0</v>
      </c>
      <c r="K19" s="135">
        <f>+IFERROR(VLOOKUP($A19,Hoja5N!$A$2:$M$2116,13,FALSE),"")</f>
        <v>0</v>
      </c>
      <c r="L19" s="135">
        <f>+IFERROR(VLOOKUP($A19,Hoja5N!$A$2:$N$2116,14,FALSE),"")</f>
        <v>0</v>
      </c>
      <c r="M19" s="135">
        <f>+IFERROR(VLOOKUP($A19,Hoja5N!$A$2:$O$2116,15,FALSE),"")</f>
        <v>0</v>
      </c>
      <c r="N19" s="259">
        <f>+IFERROR(VLOOKUP($A19,Hoja5N!$A$2:$P$2116,16,FALSE),"")</f>
        <v>0</v>
      </c>
    </row>
    <row r="20" spans="1:14" ht="15" x14ac:dyDescent="0.25">
      <c r="A20" s="121">
        <v>9</v>
      </c>
      <c r="B20" s="33">
        <f>+IFERROR(VLOOKUP($A20,Hoja5N!$A$2:$M$2116,3,FALSE),"")</f>
        <v>13160</v>
      </c>
      <c r="C20" s="33" t="str">
        <f>+IFERROR(VLOOKUP($A20,Hoja5N!$A$2:$M$2116,4,FALSE),"")</f>
        <v>Cantagallo</v>
      </c>
      <c r="D20" s="135">
        <f>+IFERROR(VLOOKUP($A20,Hoja5N!$A$2:$M$2116,6,FALSE),"")</f>
        <v>2.3880597014925373E-2</v>
      </c>
      <c r="E20" s="135">
        <f>+IFERROR(VLOOKUP($A20,Hoja5N!$A$2:$M$2116,7,FALSE),"")</f>
        <v>6.25E-2</v>
      </c>
      <c r="F20" s="135">
        <f>+IFERROR(VLOOKUP($A20,Hoja5N!$A$2:$M$2116,8,FALSE),"")</f>
        <v>0.12018489984591679</v>
      </c>
      <c r="G20" s="135">
        <f>+IFERROR(VLOOKUP($A20,Hoja5N!$A$2:$M$2116,9,FALSE),"")</f>
        <v>0.11059907834101383</v>
      </c>
      <c r="H20" s="135">
        <f>+IFERROR(VLOOKUP($A20,Hoja5N!$A$2:$M$2116,10,FALSE),"")</f>
        <v>0</v>
      </c>
      <c r="I20" s="135">
        <f>+IFERROR(VLOOKUP($A20,Hoja5N!$A$2:$M$2116,11,FALSE),"")</f>
        <v>0</v>
      </c>
      <c r="J20" s="135">
        <f>+IFERROR(VLOOKUP($A20,Hoja5N!$A$2:$M$2116,12,FALSE),"")</f>
        <v>0</v>
      </c>
      <c r="K20" s="135">
        <f>+IFERROR(VLOOKUP($A20,Hoja5N!$A$2:$M$2116,13,FALSE),"")</f>
        <v>0</v>
      </c>
      <c r="L20" s="135">
        <f>+IFERROR(VLOOKUP($A20,Hoja5N!$A$2:$N$2116,14,FALSE),"")</f>
        <v>0</v>
      </c>
      <c r="M20" s="135">
        <f>+IFERROR(VLOOKUP($A20,Hoja5N!$A$2:$O$2116,15,FALSE),"")</f>
        <v>0</v>
      </c>
      <c r="N20" s="259">
        <f>+IFERROR(VLOOKUP($A20,Hoja5N!$A$2:$P$2116,16,FALSE),"")</f>
        <v>0</v>
      </c>
    </row>
    <row r="21" spans="1:14" ht="15" x14ac:dyDescent="0.25">
      <c r="A21" s="121">
        <v>10</v>
      </c>
      <c r="B21" s="33">
        <f>+IFERROR(VLOOKUP($A21,Hoja5N!$A$2:$M$2116,3,FALSE),"")</f>
        <v>13188</v>
      </c>
      <c r="C21" s="33" t="str">
        <f>+IFERROR(VLOOKUP($A21,Hoja5N!$A$2:$M$2116,4,FALSE),"")</f>
        <v>Cicuco</v>
      </c>
      <c r="D21" s="135">
        <f>+IFERROR(VLOOKUP($A21,Hoja5N!$A$2:$M$2116,6,FALSE),"")</f>
        <v>5.1401869158878503E-2</v>
      </c>
      <c r="E21" s="135">
        <f>+IFERROR(VLOOKUP($A21,Hoja5N!$A$2:$M$2116,7,FALSE),"")</f>
        <v>1.1981566820276499E-2</v>
      </c>
      <c r="F21" s="135">
        <f>+IFERROR(VLOOKUP($A21,Hoja5N!$A$2:$M$2116,8,FALSE),"")</f>
        <v>0</v>
      </c>
      <c r="G21" s="135">
        <f>+IFERROR(VLOOKUP($A21,Hoja5N!$A$2:$M$2116,9,FALSE),"")</f>
        <v>0</v>
      </c>
      <c r="H21" s="135">
        <f>+IFERROR(VLOOKUP($A21,Hoja5N!$A$2:$M$2116,10,FALSE),"")</f>
        <v>0</v>
      </c>
      <c r="I21" s="135">
        <f>+IFERROR(VLOOKUP($A21,Hoja5N!$A$2:$M$2116,11,FALSE),"")</f>
        <v>0</v>
      </c>
      <c r="J21" s="135">
        <f>+IFERROR(VLOOKUP($A21,Hoja5N!$A$2:$M$2116,12,FALSE),"")</f>
        <v>0</v>
      </c>
      <c r="K21" s="135">
        <f>+IFERROR(VLOOKUP($A21,Hoja5N!$A$2:$M$2116,13,FALSE),"")</f>
        <v>0</v>
      </c>
      <c r="L21" s="135">
        <f>+IFERROR(VLOOKUP($A21,Hoja5N!$A$2:$N$2116,14,FALSE),"")</f>
        <v>1.5723270440251573E-3</v>
      </c>
      <c r="M21" s="135">
        <f>+IFERROR(VLOOKUP($A21,Hoja5N!$A$2:$O$2116,15,FALSE),"")</f>
        <v>0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13212</v>
      </c>
      <c r="C22" s="33" t="str">
        <f>+IFERROR(VLOOKUP($A22,Hoja5N!$A$2:$M$2116,4,FALSE),"")</f>
        <v>Córdoba</v>
      </c>
      <c r="D22" s="135">
        <f>+IFERROR(VLOOKUP($A22,Hoja5N!$A$2:$M$2116,6,FALSE),"")</f>
        <v>1.888162672476398E-2</v>
      </c>
      <c r="E22" s="135">
        <f>+IFERROR(VLOOKUP($A22,Hoja5N!$A$2:$M$2116,7,FALSE),"")</f>
        <v>3.574033552151714E-2</v>
      </c>
      <c r="F22" s="135">
        <f>+IFERROR(VLOOKUP($A22,Hoja5N!$A$2:$M$2116,8,FALSE),"")</f>
        <v>1.5407190022010272E-2</v>
      </c>
      <c r="G22" s="135">
        <f>+IFERROR(VLOOKUP($A22,Hoja5N!$A$2:$M$2116,9,FALSE),"")</f>
        <v>1.4609203798392988E-2</v>
      </c>
      <c r="H22" s="135">
        <f>+IFERROR(VLOOKUP($A22,Hoja5N!$A$2:$M$2116,10,FALSE),"")</f>
        <v>7.3800738007380072E-4</v>
      </c>
      <c r="I22" s="135">
        <f>+IFERROR(VLOOKUP($A22,Hoja5N!$A$2:$M$2116,11,FALSE),"")</f>
        <v>0</v>
      </c>
      <c r="J22" s="135">
        <f>+IFERROR(VLOOKUP($A22,Hoja5N!$A$2:$M$2116,12,FALSE),"")</f>
        <v>0</v>
      </c>
      <c r="K22" s="135">
        <f>+IFERROR(VLOOKUP($A22,Hoja5N!$A$2:$M$2116,13,FALSE),"")</f>
        <v>0</v>
      </c>
      <c r="L22" s="135">
        <f>+IFERROR(VLOOKUP($A22,Hoja5N!$A$2:$N$2116,14,FALSE),"")</f>
        <v>2.1008403361344537E-3</v>
      </c>
      <c r="M22" s="135">
        <f>+IFERROR(VLOOKUP($A22,Hoja5N!$A$2:$O$2116,15,FALSE),"")</f>
        <v>0</v>
      </c>
      <c r="N22" s="259">
        <f>+IFERROR(VLOOKUP($A22,Hoja5N!$A$2:$P$2116,16,FALSE),"")</f>
        <v>0</v>
      </c>
    </row>
    <row r="23" spans="1:14" ht="15" x14ac:dyDescent="0.25">
      <c r="A23" s="121">
        <v>12</v>
      </c>
      <c r="B23" s="33">
        <f>+IFERROR(VLOOKUP($A23,Hoja5N!$A$2:$M$2116,3,FALSE),"")</f>
        <v>13222</v>
      </c>
      <c r="C23" s="33" t="str">
        <f>+IFERROR(VLOOKUP($A23,Hoja5N!$A$2:$M$2116,4,FALSE),"")</f>
        <v>Clemencia</v>
      </c>
      <c r="D23" s="135">
        <f>+IFERROR(VLOOKUP($A23,Hoja5N!$A$2:$M$2116,6,FALSE),"")</f>
        <v>0</v>
      </c>
      <c r="E23" s="135">
        <f>+IFERROR(VLOOKUP($A23,Hoja5N!$A$2:$M$2116,7,FALSE),"")</f>
        <v>0</v>
      </c>
      <c r="F23" s="135">
        <f>+IFERROR(VLOOKUP($A23,Hoja5N!$A$2:$M$2116,8,FALSE),"")</f>
        <v>0</v>
      </c>
      <c r="G23" s="135">
        <f>+IFERROR(VLOOKUP($A23,Hoja5N!$A$2:$M$2116,9,FALSE),"")</f>
        <v>0</v>
      </c>
      <c r="H23" s="135">
        <f>+IFERROR(VLOOKUP($A23,Hoja5N!$A$2:$M$2116,10,FALSE),"")</f>
        <v>0</v>
      </c>
      <c r="I23" s="135">
        <f>+IFERROR(VLOOKUP($A23,Hoja5N!$A$2:$M$2116,11,FALSE),"")</f>
        <v>0</v>
      </c>
      <c r="J23" s="135">
        <f>+IFERROR(VLOOKUP($A23,Hoja5N!$A$2:$M$2116,12,FALSE),"")</f>
        <v>0</v>
      </c>
      <c r="K23" s="135">
        <f>+IFERROR(VLOOKUP($A23,Hoja5N!$A$2:$M$2116,13,FALSE),"")</f>
        <v>0</v>
      </c>
      <c r="L23" s="135">
        <f>+IFERROR(VLOOKUP($A23,Hoja5N!$A$2:$N$2116,14,FALSE),"")</f>
        <v>0</v>
      </c>
      <c r="M23" s="135">
        <f>+IFERROR(VLOOKUP($A23,Hoja5N!$A$2:$O$2116,15,FALSE),"")</f>
        <v>0</v>
      </c>
      <c r="N23" s="259">
        <f>+IFERROR(VLOOKUP($A23,Hoja5N!$A$2:$P$2116,16,FALSE),"")</f>
        <v>0</v>
      </c>
    </row>
    <row r="24" spans="1:14" ht="15" x14ac:dyDescent="0.25">
      <c r="A24" s="121">
        <v>13</v>
      </c>
      <c r="B24" s="33">
        <f>+IFERROR(VLOOKUP($A24,Hoja5N!$A$2:$M$2116,3,FALSE),"")</f>
        <v>13244</v>
      </c>
      <c r="C24" s="33" t="str">
        <f>+IFERROR(VLOOKUP($A24,Hoja5N!$A$2:$M$2116,4,FALSE),"")</f>
        <v>El Carmen de Bolívar</v>
      </c>
      <c r="D24" s="135">
        <f>+IFERROR(VLOOKUP($A24,Hoja5N!$A$2:$M$2116,6,FALSE),"")</f>
        <v>0.11439527081003355</v>
      </c>
      <c r="E24" s="135">
        <f>+IFERROR(VLOOKUP($A24,Hoja5N!$A$2:$M$2116,7,FALSE),"")</f>
        <v>0.12018465456860872</v>
      </c>
      <c r="F24" s="135">
        <f>+IFERROR(VLOOKUP($A24,Hoja5N!$A$2:$M$2116,8,FALSE),"")</f>
        <v>0.14124023593177107</v>
      </c>
      <c r="G24" s="135">
        <f>+IFERROR(VLOOKUP($A24,Hoja5N!$A$2:$M$2116,9,FALSE),"")</f>
        <v>0.12185345518678851</v>
      </c>
      <c r="H24" s="135">
        <f>+IFERROR(VLOOKUP($A24,Hoja5N!$A$2:$M$2116,10,FALSE),"")</f>
        <v>0.10871315831856981</v>
      </c>
      <c r="I24" s="135">
        <f>+IFERROR(VLOOKUP($A24,Hoja5N!$A$2:$M$2116,11,FALSE),"")</f>
        <v>9.0206185567010301E-3</v>
      </c>
      <c r="J24" s="135">
        <f>+IFERROR(VLOOKUP($A24,Hoja5N!$A$2:$M$2116,12,FALSE),"")</f>
        <v>2.9572484731597556E-2</v>
      </c>
      <c r="K24" s="135">
        <f>+IFERROR(VLOOKUP($A24,Hoja5N!$A$2:$M$2116,13,FALSE),"")</f>
        <v>7.912431587177482E-2</v>
      </c>
      <c r="L24" s="135">
        <f>+IFERROR(VLOOKUP($A24,Hoja5N!$A$2:$N$2116,14,FALSE),"")</f>
        <v>8.5512150107659182E-2</v>
      </c>
      <c r="M24" s="135">
        <f>+IFERROR(VLOOKUP($A24,Hoja5N!$A$2:$O$2116,15,FALSE),"")</f>
        <v>8.6996336996336993E-2</v>
      </c>
      <c r="N24" s="259">
        <f>+IFERROR(VLOOKUP($A24,Hoja5N!$A$2:$P$2116,16,FALSE),"")</f>
        <v>0.10485347985347986</v>
      </c>
    </row>
    <row r="25" spans="1:14" ht="15" x14ac:dyDescent="0.25">
      <c r="A25" s="121">
        <v>14</v>
      </c>
      <c r="B25" s="33">
        <f>+IFERROR(VLOOKUP($A25,Hoja5N!$A$2:$M$2116,3,FALSE),"")</f>
        <v>13248</v>
      </c>
      <c r="C25" s="33" t="str">
        <f>+IFERROR(VLOOKUP($A25,Hoja5N!$A$2:$M$2116,4,FALSE),"")</f>
        <v>El Guamo</v>
      </c>
      <c r="D25" s="135">
        <f>+IFERROR(VLOOKUP($A25,Hoja5N!$A$2:$M$2116,6,FALSE),"")</f>
        <v>3.1205673758865248E-2</v>
      </c>
      <c r="E25" s="135">
        <f>+IFERROR(VLOOKUP($A25,Hoja5N!$A$2:$M$2116,7,FALSE),"")</f>
        <v>5.1020408163265307E-2</v>
      </c>
      <c r="F25" s="135">
        <f>+IFERROR(VLOOKUP($A25,Hoja5N!$A$2:$M$2116,8,FALSE),"")</f>
        <v>2.9368575624082231E-2</v>
      </c>
      <c r="G25" s="135">
        <f>+IFERROR(VLOOKUP($A25,Hoja5N!$A$2:$M$2116,9,FALSE),"")</f>
        <v>2.9455081001472753E-2</v>
      </c>
      <c r="H25" s="135">
        <f>+IFERROR(VLOOKUP($A25,Hoja5N!$A$2:$M$2116,10,FALSE),"")</f>
        <v>1.4992503748125937E-3</v>
      </c>
      <c r="I25" s="135">
        <f>+IFERROR(VLOOKUP($A25,Hoja5N!$A$2:$M$2116,11,FALSE),"")</f>
        <v>0</v>
      </c>
      <c r="J25" s="135">
        <f>+IFERROR(VLOOKUP($A25,Hoja5N!$A$2:$M$2116,12,FALSE),"")</f>
        <v>0</v>
      </c>
      <c r="K25" s="135">
        <f>+IFERROR(VLOOKUP($A25,Hoja5N!$A$2:$M$2116,13,FALSE),"")</f>
        <v>0</v>
      </c>
      <c r="L25" s="135">
        <f>+IFERROR(VLOOKUP($A25,Hoja5N!$A$2:$N$2116,14,FALSE),"")</f>
        <v>0</v>
      </c>
      <c r="M25" s="135">
        <f>+IFERROR(VLOOKUP($A25,Hoja5N!$A$2:$O$2116,15,FALSE),"")</f>
        <v>0</v>
      </c>
      <c r="N25" s="259">
        <f>+IFERROR(VLOOKUP($A25,Hoja5N!$A$2:$P$2116,16,FALSE),"")</f>
        <v>0</v>
      </c>
    </row>
    <row r="26" spans="1:14" ht="15" x14ac:dyDescent="0.25">
      <c r="A26" s="121">
        <v>15</v>
      </c>
      <c r="B26" s="33">
        <f>+IFERROR(VLOOKUP($A26,Hoja5N!$A$2:$M$2116,3,FALSE),"")</f>
        <v>13268</v>
      </c>
      <c r="C26" s="33" t="str">
        <f>+IFERROR(VLOOKUP($A26,Hoja5N!$A$2:$M$2116,4,FALSE),"")</f>
        <v>El Peñón</v>
      </c>
      <c r="D26" s="135">
        <f>+IFERROR(VLOOKUP($A26,Hoja5N!$A$2:$M$2116,6,FALSE),"")</f>
        <v>3.9035591274397242E-2</v>
      </c>
      <c r="E26" s="135">
        <f>+IFERROR(VLOOKUP($A26,Hoja5N!$A$2:$M$2116,7,FALSE),"")</f>
        <v>1.201923076923077E-2</v>
      </c>
      <c r="F26" s="135">
        <f>+IFERROR(VLOOKUP($A26,Hoja5N!$A$2:$M$2116,8,FALSE),"")</f>
        <v>0</v>
      </c>
      <c r="G26" s="135">
        <f>+IFERROR(VLOOKUP($A26,Hoja5N!$A$2:$M$2116,9,FALSE),"")</f>
        <v>0</v>
      </c>
      <c r="H26" s="135">
        <f>+IFERROR(VLOOKUP($A26,Hoja5N!$A$2:$M$2116,10,FALSE),"")</f>
        <v>1.3698630136986301E-3</v>
      </c>
      <c r="I26" s="135">
        <f>+IFERROR(VLOOKUP($A26,Hoja5N!$A$2:$M$2116,11,FALSE),"")</f>
        <v>0</v>
      </c>
      <c r="J26" s="135">
        <f>+IFERROR(VLOOKUP($A26,Hoja5N!$A$2:$M$2116,12,FALSE),"")</f>
        <v>0</v>
      </c>
      <c r="K26" s="135">
        <f>+IFERROR(VLOOKUP($A26,Hoja5N!$A$2:$M$2116,13,FALSE),"")</f>
        <v>0</v>
      </c>
      <c r="L26" s="135">
        <f>+IFERROR(VLOOKUP($A26,Hoja5N!$A$2:$N$2116,14,FALSE),"")</f>
        <v>0</v>
      </c>
      <c r="M26" s="135">
        <f>+IFERROR(VLOOKUP($A26,Hoja5N!$A$2:$O$2116,15,FALSE),"")</f>
        <v>0</v>
      </c>
      <c r="N26" s="259">
        <f>+IFERROR(VLOOKUP($A26,Hoja5N!$A$2:$P$2116,16,FALSE),"")</f>
        <v>0</v>
      </c>
    </row>
    <row r="27" spans="1:14" ht="15" x14ac:dyDescent="0.25">
      <c r="A27" s="121">
        <v>16</v>
      </c>
      <c r="B27" s="33">
        <f>+IFERROR(VLOOKUP($A27,Hoja5N!$A$2:$M$2116,3,FALSE),"")</f>
        <v>13300</v>
      </c>
      <c r="C27" s="33" t="str">
        <f>+IFERROR(VLOOKUP($A27,Hoja5N!$A$2:$M$2116,4,FALSE),"")</f>
        <v>Hatillo de Loba</v>
      </c>
      <c r="D27" s="135">
        <f>+IFERROR(VLOOKUP($A27,Hoja5N!$A$2:$M$2116,6,FALSE),"")</f>
        <v>5.1321928460342149E-2</v>
      </c>
      <c r="E27" s="135">
        <f>+IFERROR(VLOOKUP($A27,Hoja5N!$A$2:$M$2116,7,FALSE),"")</f>
        <v>7.1428571428571426E-3</v>
      </c>
      <c r="F27" s="135">
        <f>+IFERROR(VLOOKUP($A27,Hoja5N!$A$2:$M$2116,8,FALSE),"")</f>
        <v>0</v>
      </c>
      <c r="G27" s="135">
        <f>+IFERROR(VLOOKUP($A27,Hoja5N!$A$2:$M$2116,9,FALSE),"")</f>
        <v>0</v>
      </c>
      <c r="H27" s="135">
        <f>+IFERROR(VLOOKUP($A27,Hoja5N!$A$2:$M$2116,10,FALSE),"")</f>
        <v>0</v>
      </c>
      <c r="I27" s="135">
        <f>+IFERROR(VLOOKUP($A27,Hoja5N!$A$2:$M$2116,11,FALSE),"")</f>
        <v>0</v>
      </c>
      <c r="J27" s="135">
        <f>+IFERROR(VLOOKUP($A27,Hoja5N!$A$2:$M$2116,12,FALSE),"")</f>
        <v>0</v>
      </c>
      <c r="K27" s="135">
        <f>+IFERROR(VLOOKUP($A27,Hoja5N!$A$2:$M$2116,13,FALSE),"")</f>
        <v>0</v>
      </c>
      <c r="L27" s="135">
        <f>+IFERROR(VLOOKUP($A27,Hoja5N!$A$2:$N$2116,14,FALSE),"")</f>
        <v>0</v>
      </c>
      <c r="M27" s="135">
        <f>+IFERROR(VLOOKUP($A27,Hoja5N!$A$2:$O$2116,15,FALSE),"")</f>
        <v>0</v>
      </c>
      <c r="N27" s="259">
        <f>+IFERROR(VLOOKUP($A27,Hoja5N!$A$2:$P$2116,16,FALSE),"")</f>
        <v>0</v>
      </c>
    </row>
    <row r="28" spans="1:14" ht="15" x14ac:dyDescent="0.25">
      <c r="A28" s="121">
        <v>17</v>
      </c>
      <c r="B28" s="33">
        <f>+IFERROR(VLOOKUP($A28,Hoja5N!$A$2:$M$2116,3,FALSE),"")</f>
        <v>13430</v>
      </c>
      <c r="C28" s="33" t="str">
        <f>+IFERROR(VLOOKUP($A28,Hoja5N!$A$2:$M$2116,4,FALSE),"")</f>
        <v>Magangué</v>
      </c>
      <c r="D28" s="135">
        <f>+IFERROR(VLOOKUP($A28,Hoja5N!$A$2:$M$2116,6,FALSE),"")</f>
        <v>8.8683444615648005E-2</v>
      </c>
      <c r="E28" s="135">
        <f>+IFERROR(VLOOKUP($A28,Hoja5N!$A$2:$M$2116,7,FALSE),"")</f>
        <v>0.11282976712211051</v>
      </c>
      <c r="F28" s="135">
        <f>+IFERROR(VLOOKUP($A28,Hoja5N!$A$2:$M$2116,8,FALSE),"")</f>
        <v>0.12395483148004482</v>
      </c>
      <c r="G28" s="135">
        <f>+IFERROR(VLOOKUP($A28,Hoja5N!$A$2:$M$2116,9,FALSE),"")</f>
        <v>0.11629712708135623</v>
      </c>
      <c r="H28" s="135">
        <f>+IFERROR(VLOOKUP($A28,Hoja5N!$A$2:$M$2116,10,FALSE),"")</f>
        <v>0.10588842975206611</v>
      </c>
      <c r="I28" s="135">
        <f>+IFERROR(VLOOKUP($A28,Hoja5N!$A$2:$M$2116,11,FALSE),"")</f>
        <v>2.0614147634932856E-2</v>
      </c>
      <c r="J28" s="135">
        <f>+IFERROR(VLOOKUP($A28,Hoja5N!$A$2:$M$2116,12,FALSE),"")</f>
        <v>5.0474254742547423E-2</v>
      </c>
      <c r="K28" s="135">
        <f>+IFERROR(VLOOKUP($A28,Hoja5N!$A$2:$M$2116,13,FALSE),"")</f>
        <v>8.7802874743326487E-2</v>
      </c>
      <c r="L28" s="135">
        <f>+IFERROR(VLOOKUP($A28,Hoja5N!$A$2:$N$2116,14,FALSE),"")</f>
        <v>8.2667093060441316E-2</v>
      </c>
      <c r="M28" s="135">
        <f>+IFERROR(VLOOKUP($A28,Hoja5N!$A$2:$O$2116,15,FALSE),"")</f>
        <v>8.456143116084798E-2</v>
      </c>
      <c r="N28" s="259">
        <f>+IFERROR(VLOOKUP($A28,Hoja5N!$A$2:$P$2116,16,FALSE),"")</f>
        <v>9.8354201118198287E-2</v>
      </c>
    </row>
    <row r="29" spans="1:14" ht="15" x14ac:dyDescent="0.25">
      <c r="A29" s="121">
        <v>18</v>
      </c>
      <c r="B29" s="33">
        <f>+IFERROR(VLOOKUP($A29,Hoja5N!$A$2:$M$2116,3,FALSE),"")</f>
        <v>13433</v>
      </c>
      <c r="C29" s="33" t="str">
        <f>+IFERROR(VLOOKUP($A29,Hoja5N!$A$2:$M$2116,4,FALSE),"")</f>
        <v>Mahates</v>
      </c>
      <c r="D29" s="135">
        <f>+IFERROR(VLOOKUP($A29,Hoja5N!$A$2:$M$2116,6,FALSE),"")</f>
        <v>1.2658227848101266E-2</v>
      </c>
      <c r="E29" s="135">
        <f>+IFERROR(VLOOKUP($A29,Hoja5N!$A$2:$M$2116,7,FALSE),"")</f>
        <v>2.0197856553998351E-2</v>
      </c>
      <c r="F29" s="135">
        <f>+IFERROR(VLOOKUP($A29,Hoja5N!$A$2:$M$2116,8,FALSE),"")</f>
        <v>1.5447154471544716E-2</v>
      </c>
      <c r="G29" s="135">
        <f>+IFERROR(VLOOKUP($A29,Hoja5N!$A$2:$M$2116,9,FALSE),"")</f>
        <v>1.0913500404203719E-2</v>
      </c>
      <c r="H29" s="135">
        <f>+IFERROR(VLOOKUP($A29,Hoja5N!$A$2:$M$2116,10,FALSE),"")</f>
        <v>0</v>
      </c>
      <c r="I29" s="135">
        <f>+IFERROR(VLOOKUP($A29,Hoja5N!$A$2:$M$2116,11,FALSE),"")</f>
        <v>0</v>
      </c>
      <c r="J29" s="135">
        <f>+IFERROR(VLOOKUP($A29,Hoja5N!$A$2:$M$2116,12,FALSE),"")</f>
        <v>0</v>
      </c>
      <c r="K29" s="135">
        <f>+IFERROR(VLOOKUP($A29,Hoja5N!$A$2:$M$2116,13,FALSE),"")</f>
        <v>0</v>
      </c>
      <c r="L29" s="135">
        <f>+IFERROR(VLOOKUP($A29,Hoja5N!$A$2:$N$2116,14,FALSE),"")</f>
        <v>0</v>
      </c>
      <c r="M29" s="135">
        <f>+IFERROR(VLOOKUP($A29,Hoja5N!$A$2:$O$2116,15,FALSE),"")</f>
        <v>0</v>
      </c>
      <c r="N29" s="259">
        <f>+IFERROR(VLOOKUP($A29,Hoja5N!$A$2:$P$2116,16,FALSE),"")</f>
        <v>0</v>
      </c>
    </row>
    <row r="30" spans="1:14" ht="15" x14ac:dyDescent="0.25">
      <c r="A30" s="121">
        <v>19</v>
      </c>
      <c r="B30" s="33">
        <f>+IFERROR(VLOOKUP($A30,Hoja5N!$A$2:$M$2116,3,FALSE),"")</f>
        <v>13440</v>
      </c>
      <c r="C30" s="33" t="str">
        <f>+IFERROR(VLOOKUP($A30,Hoja5N!$A$2:$M$2116,4,FALSE),"")</f>
        <v>Margarita</v>
      </c>
      <c r="D30" s="135">
        <f>+IFERROR(VLOOKUP($A30,Hoja5N!$A$2:$M$2116,6,FALSE),"")</f>
        <v>0</v>
      </c>
      <c r="E30" s="135">
        <f>+IFERROR(VLOOKUP($A30,Hoja5N!$A$2:$M$2116,7,FALSE),"")</f>
        <v>0</v>
      </c>
      <c r="F30" s="135">
        <f>+IFERROR(VLOOKUP($A30,Hoja5N!$A$2:$M$2116,8,FALSE),"")</f>
        <v>0</v>
      </c>
      <c r="G30" s="135">
        <f>+IFERROR(VLOOKUP($A30,Hoja5N!$A$2:$M$2116,9,FALSE),"")</f>
        <v>0</v>
      </c>
      <c r="H30" s="135">
        <f>+IFERROR(VLOOKUP($A30,Hoja5N!$A$2:$M$2116,10,FALSE),"")</f>
        <v>0</v>
      </c>
      <c r="I30" s="135">
        <f>+IFERROR(VLOOKUP($A30,Hoja5N!$A$2:$M$2116,11,FALSE),"")</f>
        <v>0</v>
      </c>
      <c r="J30" s="135">
        <f>+IFERROR(VLOOKUP($A30,Hoja5N!$A$2:$M$2116,12,FALSE),"")</f>
        <v>0</v>
      </c>
      <c r="K30" s="135">
        <f>+IFERROR(VLOOKUP($A30,Hoja5N!$A$2:$M$2116,13,FALSE),"")</f>
        <v>0</v>
      </c>
      <c r="L30" s="135">
        <f>+IFERROR(VLOOKUP($A30,Hoja5N!$A$2:$N$2116,14,FALSE),"")</f>
        <v>0</v>
      </c>
      <c r="M30" s="135">
        <f>+IFERROR(VLOOKUP($A30,Hoja5N!$A$2:$O$2116,15,FALSE),"")</f>
        <v>0</v>
      </c>
      <c r="N30" s="259">
        <f>+IFERROR(VLOOKUP($A30,Hoja5N!$A$2:$P$2116,16,FALSE),"")</f>
        <v>0</v>
      </c>
    </row>
    <row r="31" spans="1:14" ht="15" x14ac:dyDescent="0.25">
      <c r="A31" s="121">
        <v>20</v>
      </c>
      <c r="B31" s="33">
        <f>+IFERROR(VLOOKUP($A31,Hoja5N!$A$2:$M$2116,3,FALSE),"")</f>
        <v>13442</v>
      </c>
      <c r="C31" s="33" t="str">
        <f>+IFERROR(VLOOKUP($A31,Hoja5N!$A$2:$M$2116,4,FALSE),"")</f>
        <v>María La Baja</v>
      </c>
      <c r="D31" s="135">
        <f>+IFERROR(VLOOKUP($A31,Hoja5N!$A$2:$M$2116,6,FALSE),"")</f>
        <v>6.923814087206516E-2</v>
      </c>
      <c r="E31" s="135">
        <f>+IFERROR(VLOOKUP($A31,Hoja5N!$A$2:$M$2116,7,FALSE),"")</f>
        <v>5.9918835044163288E-2</v>
      </c>
      <c r="F31" s="135">
        <f>+IFERROR(VLOOKUP($A31,Hoja5N!$A$2:$M$2116,8,FALSE),"")</f>
        <v>3.0317498209596564E-2</v>
      </c>
      <c r="G31" s="135">
        <f>+IFERROR(VLOOKUP($A31,Hoja5N!$A$2:$M$2116,9,FALSE),"")</f>
        <v>2.9566046733428709E-2</v>
      </c>
      <c r="H31" s="135">
        <f>+IFERROR(VLOOKUP($A31,Hoja5N!$A$2:$M$2116,10,FALSE),"")</f>
        <v>1.6868614872891423E-2</v>
      </c>
      <c r="I31" s="135">
        <f>+IFERROR(VLOOKUP($A31,Hoja5N!$A$2:$M$2116,11,FALSE),"")</f>
        <v>6.5789473684210523E-3</v>
      </c>
      <c r="J31" s="135">
        <f>+IFERROR(VLOOKUP($A31,Hoja5N!$A$2:$M$2116,12,FALSE),"")</f>
        <v>2.5122121423586882E-2</v>
      </c>
      <c r="K31" s="135">
        <f>+IFERROR(VLOOKUP($A31,Hoja5N!$A$2:$M$2116,13,FALSE),"")</f>
        <v>1.7528089887640451E-2</v>
      </c>
      <c r="L31" s="135">
        <f>+IFERROR(VLOOKUP($A31,Hoja5N!$A$2:$N$2116,14,FALSE),"")</f>
        <v>2.942458587619878E-2</v>
      </c>
      <c r="M31" s="135">
        <f>+IFERROR(VLOOKUP($A31,Hoja5N!$A$2:$O$2116,15,FALSE),"")</f>
        <v>3.2755298651252408E-2</v>
      </c>
      <c r="N31" s="259">
        <f>+IFERROR(VLOOKUP($A31,Hoja5N!$A$2:$P$2116,16,FALSE),"")</f>
        <v>2.7251437087502661E-2</v>
      </c>
    </row>
    <row r="32" spans="1:14" ht="15" x14ac:dyDescent="0.25">
      <c r="A32" s="121">
        <v>21</v>
      </c>
      <c r="B32" s="33">
        <f>+IFERROR(VLOOKUP($A32,Hoja5N!$A$2:$M$2116,3,FALSE),"")</f>
        <v>13458</v>
      </c>
      <c r="C32" s="33" t="str">
        <f>+IFERROR(VLOOKUP($A32,Hoja5N!$A$2:$M$2116,4,FALSE),"")</f>
        <v>Montecristo</v>
      </c>
      <c r="D32" s="135">
        <f>+IFERROR(VLOOKUP($A32,Hoja5N!$A$2:$M$2116,6,FALSE),"")</f>
        <v>2.6041666666666665E-3</v>
      </c>
      <c r="E32" s="135">
        <f>+IFERROR(VLOOKUP($A32,Hoja5N!$A$2:$M$2116,7,FALSE),"")</f>
        <v>7.3349633251833741E-3</v>
      </c>
      <c r="F32" s="135">
        <f>+IFERROR(VLOOKUP($A32,Hoja5N!$A$2:$M$2116,8,FALSE),"")</f>
        <v>7.7942322681215901E-4</v>
      </c>
      <c r="G32" s="135">
        <f>+IFERROR(VLOOKUP($A32,Hoja5N!$A$2:$M$2116,9,FALSE),"")</f>
        <v>2.2727272727272726E-3</v>
      </c>
      <c r="H32" s="135">
        <f>+IFERROR(VLOOKUP($A32,Hoja5N!$A$2:$M$2116,10,FALSE),"")</f>
        <v>0</v>
      </c>
      <c r="I32" s="135">
        <f>+IFERROR(VLOOKUP($A32,Hoja5N!$A$2:$M$2116,11,FALSE),"")</f>
        <v>0</v>
      </c>
      <c r="J32" s="135">
        <f>+IFERROR(VLOOKUP($A32,Hoja5N!$A$2:$M$2116,12,FALSE),"")</f>
        <v>0</v>
      </c>
      <c r="K32" s="135">
        <f>+IFERROR(VLOOKUP($A32,Hoja5N!$A$2:$M$2116,13,FALSE),"")</f>
        <v>0</v>
      </c>
      <c r="L32" s="135">
        <f>+IFERROR(VLOOKUP($A32,Hoja5N!$A$2:$N$2116,14,FALSE),"")</f>
        <v>0</v>
      </c>
      <c r="M32" s="135">
        <f>+IFERROR(VLOOKUP($A32,Hoja5N!$A$2:$O$2116,15,FALSE),"")</f>
        <v>6.3251106894370653E-4</v>
      </c>
      <c r="N32" s="259">
        <f>+IFERROR(VLOOKUP($A32,Hoja5N!$A$2:$P$2116,16,FALSE),"")</f>
        <v>0</v>
      </c>
    </row>
    <row r="33" spans="1:14" ht="15" x14ac:dyDescent="0.25">
      <c r="A33" s="121">
        <v>22</v>
      </c>
      <c r="B33" s="33">
        <f>+IFERROR(VLOOKUP($A33,Hoja5N!$A$2:$M$2116,3,FALSE),"")</f>
        <v>13468</v>
      </c>
      <c r="C33" s="33" t="str">
        <f>+IFERROR(VLOOKUP($A33,Hoja5N!$A$2:$M$2116,4,FALSE),"")</f>
        <v>Mompós</v>
      </c>
      <c r="D33" s="135">
        <f>+IFERROR(VLOOKUP($A33,Hoja5N!$A$2:$M$2116,6,FALSE),"")</f>
        <v>9.0443248782987443E-2</v>
      </c>
      <c r="E33" s="135">
        <f>+IFERROR(VLOOKUP($A33,Hoja5N!$A$2:$M$2116,7,FALSE),"")</f>
        <v>9.3959731543624164E-2</v>
      </c>
      <c r="F33" s="135">
        <f>+IFERROR(VLOOKUP($A33,Hoja5N!$A$2:$M$2116,8,FALSE),"")</f>
        <v>6.1930783242258654E-2</v>
      </c>
      <c r="G33" s="135">
        <f>+IFERROR(VLOOKUP($A33,Hoja5N!$A$2:$M$2116,9,FALSE),"")</f>
        <v>5.647058823529412E-2</v>
      </c>
      <c r="H33" s="135">
        <f>+IFERROR(VLOOKUP($A33,Hoja5N!$A$2:$M$2116,10,FALSE),"")</f>
        <v>7.3928944618599793E-2</v>
      </c>
      <c r="I33" s="135">
        <f>+IFERROR(VLOOKUP($A33,Hoja5N!$A$2:$M$2116,11,FALSE),"")</f>
        <v>2.1744757960134611E-2</v>
      </c>
      <c r="J33" s="135">
        <f>+IFERROR(VLOOKUP($A33,Hoja5N!$A$2:$M$2116,12,FALSE),"")</f>
        <v>8.9902112313240592E-2</v>
      </c>
      <c r="K33" s="135">
        <f>+IFERROR(VLOOKUP($A33,Hoja5N!$A$2:$M$2116,13,FALSE),"")</f>
        <v>0.17226786158824994</v>
      </c>
      <c r="L33" s="135">
        <f>+IFERROR(VLOOKUP($A33,Hoja5N!$A$2:$N$2116,14,FALSE),"")</f>
        <v>0.16731423020883923</v>
      </c>
      <c r="M33" s="135">
        <f>+IFERROR(VLOOKUP($A33,Hoja5N!$A$2:$O$2116,15,FALSE),"")</f>
        <v>0.17635798037808087</v>
      </c>
      <c r="N33" s="259">
        <f>+IFERROR(VLOOKUP($A33,Hoja5N!$A$2:$P$2116,16,FALSE),"")</f>
        <v>0.20919704550869669</v>
      </c>
    </row>
    <row r="34" spans="1:14" ht="15" x14ac:dyDescent="0.25">
      <c r="A34" s="121">
        <v>23</v>
      </c>
      <c r="B34" s="33">
        <f>+IFERROR(VLOOKUP($A34,Hoja5N!$A$2:$M$2116,3,FALSE),"")</f>
        <v>13473</v>
      </c>
      <c r="C34" s="33" t="str">
        <f>+IFERROR(VLOOKUP($A34,Hoja5N!$A$2:$M$2116,4,FALSE),"")</f>
        <v>Morales</v>
      </c>
      <c r="D34" s="135">
        <f>+IFERROR(VLOOKUP($A34,Hoja5N!$A$2:$M$2116,6,FALSE),"")</f>
        <v>5.7438253877082138E-2</v>
      </c>
      <c r="E34" s="135">
        <f>+IFERROR(VLOOKUP($A34,Hoja5N!$A$2:$M$2116,7,FALSE),"")</f>
        <v>5.8133035215204028E-2</v>
      </c>
      <c r="F34" s="135">
        <f>+IFERROR(VLOOKUP($A34,Hoja5N!$A$2:$M$2116,8,FALSE),"")</f>
        <v>5.3464266230223677E-2</v>
      </c>
      <c r="G34" s="135">
        <f>+IFERROR(VLOOKUP($A34,Hoja5N!$A$2:$M$2116,9,FALSE),"")</f>
        <v>2.091152815013405E-2</v>
      </c>
      <c r="H34" s="135">
        <f>+IFERROR(VLOOKUP($A34,Hoja5N!$A$2:$M$2116,10,FALSE),"")</f>
        <v>0</v>
      </c>
      <c r="I34" s="135">
        <f>+IFERROR(VLOOKUP($A34,Hoja5N!$A$2:$M$2116,11,FALSE),"")</f>
        <v>0</v>
      </c>
      <c r="J34" s="135">
        <f>+IFERROR(VLOOKUP($A34,Hoja5N!$A$2:$M$2116,12,FALSE),"")</f>
        <v>5.0556117290192115E-4</v>
      </c>
      <c r="K34" s="135">
        <f>+IFERROR(VLOOKUP($A34,Hoja5N!$A$2:$M$2116,13,FALSE),"")</f>
        <v>0</v>
      </c>
      <c r="L34" s="135">
        <f>+IFERROR(VLOOKUP($A34,Hoja5N!$A$2:$N$2116,14,FALSE),"")</f>
        <v>0</v>
      </c>
      <c r="M34" s="135">
        <f>+IFERROR(VLOOKUP($A34,Hoja5N!$A$2:$O$2116,15,FALSE),"")</f>
        <v>4.6598322460391424E-4</v>
      </c>
      <c r="N34" s="259">
        <f>+IFERROR(VLOOKUP($A34,Hoja5N!$A$2:$P$2116,16,FALSE),"")</f>
        <v>4.6253469010175765E-4</v>
      </c>
    </row>
    <row r="35" spans="1:14" ht="15" x14ac:dyDescent="0.25">
      <c r="A35" s="121">
        <v>24</v>
      </c>
      <c r="B35" s="33">
        <f>+IFERROR(VLOOKUP($A35,Hoja5N!$A$2:$M$2116,3,FALSE),"")</f>
        <v>13490</v>
      </c>
      <c r="C35" s="33" t="str">
        <f>+IFERROR(VLOOKUP($A35,Hoja5N!$A$2:$M$2116,4,FALSE),"")</f>
        <v>Norosí</v>
      </c>
      <c r="D35" s="135">
        <f>+IFERROR(VLOOKUP($A35,Hoja5N!$A$2:$M$2116,6,FALSE),"")</f>
        <v>0</v>
      </c>
      <c r="E35" s="135">
        <f>+IFERROR(VLOOKUP($A35,Hoja5N!$A$2:$M$2116,7,FALSE),"")</f>
        <v>0</v>
      </c>
      <c r="F35" s="135">
        <f>+IFERROR(VLOOKUP($A35,Hoja5N!$A$2:$M$2116,8,FALSE),"")</f>
        <v>0</v>
      </c>
      <c r="G35" s="135">
        <f>+IFERROR(VLOOKUP($A35,Hoja5N!$A$2:$M$2116,9,FALSE),"")</f>
        <v>0</v>
      </c>
      <c r="H35" s="135">
        <f>+IFERROR(VLOOKUP($A35,Hoja5N!$A$2:$M$2116,10,FALSE),"")</f>
        <v>0</v>
      </c>
      <c r="I35" s="135">
        <f>+IFERROR(VLOOKUP($A35,Hoja5N!$A$2:$M$2116,11,FALSE),"")</f>
        <v>0</v>
      </c>
      <c r="J35" s="135">
        <f>+IFERROR(VLOOKUP($A35,Hoja5N!$A$2:$M$2116,12,FALSE),"")</f>
        <v>0</v>
      </c>
      <c r="K35" s="135">
        <f>+IFERROR(VLOOKUP($A35,Hoja5N!$A$2:$M$2116,13,FALSE),"")</f>
        <v>0</v>
      </c>
      <c r="L35" s="135">
        <f>+IFERROR(VLOOKUP($A35,Hoja5N!$A$2:$N$2116,14,FALSE),"")</f>
        <v>0</v>
      </c>
      <c r="M35" s="135">
        <f>+IFERROR(VLOOKUP($A35,Hoja5N!$A$2:$O$2116,15,FALSE),"")</f>
        <v>0</v>
      </c>
      <c r="N35" s="259">
        <f>+IFERROR(VLOOKUP($A35,Hoja5N!$A$2:$P$2116,16,FALSE),"")</f>
        <v>0</v>
      </c>
    </row>
    <row r="36" spans="1:14" ht="15" x14ac:dyDescent="0.25">
      <c r="A36" s="121">
        <v>25</v>
      </c>
      <c r="B36" s="33">
        <f>+IFERROR(VLOOKUP($A36,Hoja5N!$A$2:$M$2116,3,FALSE),"")</f>
        <v>13549</v>
      </c>
      <c r="C36" s="33" t="str">
        <f>+IFERROR(VLOOKUP($A36,Hoja5N!$A$2:$M$2116,4,FALSE),"")</f>
        <v>Pinillos</v>
      </c>
      <c r="D36" s="135">
        <f>+IFERROR(VLOOKUP($A36,Hoja5N!$A$2:$M$2116,6,FALSE),"")</f>
        <v>1.4751899865891819E-2</v>
      </c>
      <c r="E36" s="135">
        <f>+IFERROR(VLOOKUP($A36,Hoja5N!$A$2:$M$2116,7,FALSE),"")</f>
        <v>1.8404907975460124E-2</v>
      </c>
      <c r="F36" s="135">
        <f>+IFERROR(VLOOKUP($A36,Hoja5N!$A$2:$M$2116,8,FALSE),"")</f>
        <v>1.2554112554112554E-2</v>
      </c>
      <c r="G36" s="135">
        <f>+IFERROR(VLOOKUP($A36,Hoja5N!$A$2:$M$2116,9,FALSE),"")</f>
        <v>7.7586206896551723E-3</v>
      </c>
      <c r="H36" s="135">
        <f>+IFERROR(VLOOKUP($A36,Hoja5N!$A$2:$M$2116,10,FALSE),"")</f>
        <v>0</v>
      </c>
      <c r="I36" s="135">
        <f>+IFERROR(VLOOKUP($A36,Hoja5N!$A$2:$M$2116,11,FALSE),"")</f>
        <v>0</v>
      </c>
      <c r="J36" s="135">
        <f>+IFERROR(VLOOKUP($A36,Hoja5N!$A$2:$M$2116,12,FALSE),"")</f>
        <v>4.2016806722689078E-4</v>
      </c>
      <c r="K36" s="135">
        <f>+IFERROR(VLOOKUP($A36,Hoja5N!$A$2:$M$2116,13,FALSE),"")</f>
        <v>0</v>
      </c>
      <c r="L36" s="135">
        <f>+IFERROR(VLOOKUP($A36,Hoja5N!$A$2:$N$2116,14,FALSE),"")</f>
        <v>0</v>
      </c>
      <c r="M36" s="135">
        <f>+IFERROR(VLOOKUP($A36,Hoja5N!$A$2:$O$2116,15,FALSE),"")</f>
        <v>0</v>
      </c>
      <c r="N36" s="259">
        <f>+IFERROR(VLOOKUP($A36,Hoja5N!$A$2:$P$2116,16,FALSE),"")</f>
        <v>0</v>
      </c>
    </row>
    <row r="37" spans="1:14" ht="15" x14ac:dyDescent="0.25">
      <c r="A37" s="121">
        <v>26</v>
      </c>
      <c r="B37" s="33">
        <f>+IFERROR(VLOOKUP($A37,Hoja5N!$A$2:$M$2116,3,FALSE),"")</f>
        <v>13580</v>
      </c>
      <c r="C37" s="33" t="str">
        <f>+IFERROR(VLOOKUP($A37,Hoja5N!$A$2:$M$2116,4,FALSE),"")</f>
        <v>Regidor</v>
      </c>
      <c r="D37" s="135">
        <f>+IFERROR(VLOOKUP($A37,Hoja5N!$A$2:$M$2116,6,FALSE),"")</f>
        <v>0</v>
      </c>
      <c r="E37" s="135">
        <f>+IFERROR(VLOOKUP($A37,Hoja5N!$A$2:$M$2116,7,FALSE),"")</f>
        <v>0</v>
      </c>
      <c r="F37" s="135">
        <f>+IFERROR(VLOOKUP($A37,Hoja5N!$A$2:$M$2116,8,FALSE),"")</f>
        <v>0</v>
      </c>
      <c r="G37" s="135">
        <f>+IFERROR(VLOOKUP($A37,Hoja5N!$A$2:$M$2116,9,FALSE),"")</f>
        <v>0</v>
      </c>
      <c r="H37" s="135">
        <f>+IFERROR(VLOOKUP($A37,Hoja5N!$A$2:$M$2116,10,FALSE),"")</f>
        <v>0</v>
      </c>
      <c r="I37" s="135">
        <f>+IFERROR(VLOOKUP($A37,Hoja5N!$A$2:$M$2116,11,FALSE),"")</f>
        <v>0</v>
      </c>
      <c r="J37" s="135">
        <f>+IFERROR(VLOOKUP($A37,Hoja5N!$A$2:$M$2116,12,FALSE),"")</f>
        <v>0</v>
      </c>
      <c r="K37" s="135">
        <f>+IFERROR(VLOOKUP($A37,Hoja5N!$A$2:$M$2116,13,FALSE),"")</f>
        <v>0</v>
      </c>
      <c r="L37" s="135">
        <f>+IFERROR(VLOOKUP($A37,Hoja5N!$A$2:$N$2116,14,FALSE),"")</f>
        <v>0</v>
      </c>
      <c r="M37" s="135">
        <f>+IFERROR(VLOOKUP($A37,Hoja5N!$A$2:$O$2116,15,FALSE),"")</f>
        <v>0</v>
      </c>
      <c r="N37" s="259">
        <f>+IFERROR(VLOOKUP($A37,Hoja5N!$A$2:$P$2116,16,FALSE),"")</f>
        <v>0</v>
      </c>
    </row>
    <row r="38" spans="1:14" ht="15" x14ac:dyDescent="0.25">
      <c r="A38" s="121">
        <v>27</v>
      </c>
      <c r="B38" s="33">
        <f>+IFERROR(VLOOKUP($A38,Hoja5N!$A$2:$M$2116,3,FALSE),"")</f>
        <v>13600</v>
      </c>
      <c r="C38" s="33" t="str">
        <f>+IFERROR(VLOOKUP($A38,Hoja5N!$A$2:$M$2116,4,FALSE),"")</f>
        <v>Río Viejo</v>
      </c>
      <c r="D38" s="135">
        <f>+IFERROR(VLOOKUP($A38,Hoja5N!$A$2:$M$2116,6,FALSE),"")</f>
        <v>7.1055381400208992E-2</v>
      </c>
      <c r="E38" s="135">
        <f>+IFERROR(VLOOKUP($A38,Hoja5N!$A$2:$M$2116,7,FALSE),"")</f>
        <v>3.1813361611876985E-2</v>
      </c>
      <c r="F38" s="135">
        <f>+IFERROR(VLOOKUP($A38,Hoja5N!$A$2:$M$2116,8,FALSE),"")</f>
        <v>3.3049040511727079E-2</v>
      </c>
      <c r="G38" s="135">
        <f>+IFERROR(VLOOKUP($A38,Hoja5N!$A$2:$M$2116,9,FALSE),"")</f>
        <v>2.0518358531317494E-2</v>
      </c>
      <c r="H38" s="135">
        <f>+IFERROR(VLOOKUP($A38,Hoja5N!$A$2:$M$2116,10,FALSE),"")</f>
        <v>0</v>
      </c>
      <c r="I38" s="135">
        <f>+IFERROR(VLOOKUP($A38,Hoja5N!$A$2:$M$2116,11,FALSE),"")</f>
        <v>1.1049723756906078E-3</v>
      </c>
      <c r="J38" s="135">
        <f>+IFERROR(VLOOKUP($A38,Hoja5N!$A$2:$M$2116,12,FALSE),"")</f>
        <v>0</v>
      </c>
      <c r="K38" s="135">
        <f>+IFERROR(VLOOKUP($A38,Hoja5N!$A$2:$M$2116,13,FALSE),"")</f>
        <v>0</v>
      </c>
      <c r="L38" s="135">
        <f>+IFERROR(VLOOKUP($A38,Hoja5N!$A$2:$N$2116,14,FALSE),"")</f>
        <v>0</v>
      </c>
      <c r="M38" s="135">
        <f>+IFERROR(VLOOKUP($A38,Hoja5N!$A$2:$O$2116,15,FALSE),"")</f>
        <v>0</v>
      </c>
      <c r="N38" s="259">
        <f>+IFERROR(VLOOKUP($A38,Hoja5N!$A$2:$P$2116,16,FALSE),"")</f>
        <v>0</v>
      </c>
    </row>
    <row r="39" spans="1:14" ht="15" x14ac:dyDescent="0.25">
      <c r="A39" s="121">
        <v>28</v>
      </c>
      <c r="B39" s="33">
        <f>+IFERROR(VLOOKUP($A39,Hoja5N!$A$2:$M$2116,3,FALSE),"")</f>
        <v>13620</v>
      </c>
      <c r="C39" s="33" t="str">
        <f>+IFERROR(VLOOKUP($A39,Hoja5N!$A$2:$M$2116,4,FALSE),"")</f>
        <v>San Cristóbal</v>
      </c>
      <c r="D39" s="135">
        <f>+IFERROR(VLOOKUP($A39,Hoja5N!$A$2:$M$2116,6,FALSE),"")</f>
        <v>6.4011379800853488E-2</v>
      </c>
      <c r="E39" s="135">
        <f>+IFERROR(VLOOKUP($A39,Hoja5N!$A$2:$M$2116,7,FALSE),"")</f>
        <v>0</v>
      </c>
      <c r="F39" s="135">
        <f>+IFERROR(VLOOKUP($A39,Hoja5N!$A$2:$M$2116,8,FALSE),"")</f>
        <v>0</v>
      </c>
      <c r="G39" s="135">
        <f>+IFERROR(VLOOKUP($A39,Hoja5N!$A$2:$M$2116,9,FALSE),"")</f>
        <v>0</v>
      </c>
      <c r="H39" s="135">
        <f>+IFERROR(VLOOKUP($A39,Hoja5N!$A$2:$M$2116,10,FALSE),"")</f>
        <v>0</v>
      </c>
      <c r="I39" s="135">
        <f>+IFERROR(VLOOKUP($A39,Hoja5N!$A$2:$M$2116,11,FALSE),"")</f>
        <v>0</v>
      </c>
      <c r="J39" s="135">
        <f>+IFERROR(VLOOKUP($A39,Hoja5N!$A$2:$M$2116,12,FALSE),"")</f>
        <v>0</v>
      </c>
      <c r="K39" s="135">
        <f>+IFERROR(VLOOKUP($A39,Hoja5N!$A$2:$M$2116,13,FALSE),"")</f>
        <v>0</v>
      </c>
      <c r="L39" s="135">
        <f>+IFERROR(VLOOKUP($A39,Hoja5N!$A$2:$N$2116,14,FALSE),"")</f>
        <v>0</v>
      </c>
      <c r="M39" s="135">
        <f>+IFERROR(VLOOKUP($A39,Hoja5N!$A$2:$O$2116,15,FALSE),"")</f>
        <v>0</v>
      </c>
      <c r="N39" s="259">
        <f>+IFERROR(VLOOKUP($A39,Hoja5N!$A$2:$P$2116,16,FALSE),"")</f>
        <v>0</v>
      </c>
    </row>
    <row r="40" spans="1:14" ht="15" x14ac:dyDescent="0.25">
      <c r="A40" s="121">
        <v>29</v>
      </c>
      <c r="B40" s="33">
        <f>+IFERROR(VLOOKUP($A40,Hoja5N!$A$2:$M$2116,3,FALSE),"")</f>
        <v>13647</v>
      </c>
      <c r="C40" s="33" t="str">
        <f>+IFERROR(VLOOKUP($A40,Hoja5N!$A$2:$M$2116,4,FALSE),"")</f>
        <v>San Estanislao</v>
      </c>
      <c r="D40" s="135">
        <f>+IFERROR(VLOOKUP($A40,Hoja5N!$A$2:$M$2116,6,FALSE),"")</f>
        <v>6.691919191919192E-2</v>
      </c>
      <c r="E40" s="135">
        <f>+IFERROR(VLOOKUP($A40,Hoja5N!$A$2:$M$2116,7,FALSE),"")</f>
        <v>5.8370750481077614E-2</v>
      </c>
      <c r="F40" s="135">
        <f>+IFERROR(VLOOKUP($A40,Hoja5N!$A$2:$M$2116,8,FALSE),"")</f>
        <v>3.6577400391900716E-2</v>
      </c>
      <c r="G40" s="135">
        <f>+IFERROR(VLOOKUP($A40,Hoja5N!$A$2:$M$2116,9,FALSE),"")</f>
        <v>3.5502958579881658E-2</v>
      </c>
      <c r="H40" s="135">
        <f>+IFERROR(VLOOKUP($A40,Hoja5N!$A$2:$M$2116,10,FALSE),"")</f>
        <v>2.0408163265306121E-2</v>
      </c>
      <c r="I40" s="135">
        <f>+IFERROR(VLOOKUP($A40,Hoja5N!$A$2:$M$2116,11,FALSE),"")</f>
        <v>0</v>
      </c>
      <c r="J40" s="135">
        <f>+IFERROR(VLOOKUP($A40,Hoja5N!$A$2:$M$2116,12,FALSE),"")</f>
        <v>3.8834951456310678E-3</v>
      </c>
      <c r="K40" s="135">
        <f>+IFERROR(VLOOKUP($A40,Hoja5N!$A$2:$M$2116,13,FALSE),"")</f>
        <v>3.1525851197982345E-3</v>
      </c>
      <c r="L40" s="135">
        <f>+IFERROR(VLOOKUP($A40,Hoja5N!$A$2:$N$2116,14,FALSE),"")</f>
        <v>6.1614294516327791E-4</v>
      </c>
      <c r="M40" s="135">
        <f>+IFERROR(VLOOKUP($A40,Hoja5N!$A$2:$O$2116,15,FALSE),"")</f>
        <v>0</v>
      </c>
      <c r="N40" s="259">
        <f>+IFERROR(VLOOKUP($A40,Hoja5N!$A$2:$P$2116,16,FALSE),"")</f>
        <v>0</v>
      </c>
    </row>
    <row r="41" spans="1:14" ht="15" x14ac:dyDescent="0.25">
      <c r="A41" s="121">
        <v>30</v>
      </c>
      <c r="B41" s="33">
        <f>+IFERROR(VLOOKUP($A41,Hoja5N!$A$2:$M$2116,3,FALSE),"")</f>
        <v>13650</v>
      </c>
      <c r="C41" s="33" t="str">
        <f>+IFERROR(VLOOKUP($A41,Hoja5N!$A$2:$M$2116,4,FALSE),"")</f>
        <v>San Fernando</v>
      </c>
      <c r="D41" s="135">
        <f>+IFERROR(VLOOKUP($A41,Hoja5N!$A$2:$M$2116,6,FALSE),"")</f>
        <v>1.5300546448087432E-2</v>
      </c>
      <c r="E41" s="135">
        <f>+IFERROR(VLOOKUP($A41,Hoja5N!$A$2:$M$2116,7,FALSE),"")</f>
        <v>1.0162601626016261E-3</v>
      </c>
      <c r="F41" s="135">
        <f>+IFERROR(VLOOKUP($A41,Hoja5N!$A$2:$M$2116,8,FALSE),"")</f>
        <v>9.813542688910696E-4</v>
      </c>
      <c r="G41" s="135">
        <f>+IFERROR(VLOOKUP($A41,Hoja5N!$A$2:$M$2116,9,FALSE),"")</f>
        <v>0</v>
      </c>
      <c r="H41" s="135">
        <f>+IFERROR(VLOOKUP($A41,Hoja5N!$A$2:$M$2116,10,FALSE),"")</f>
        <v>0</v>
      </c>
      <c r="I41" s="135">
        <f>+IFERROR(VLOOKUP($A41,Hoja5N!$A$2:$M$2116,11,FALSE),"")</f>
        <v>0</v>
      </c>
      <c r="J41" s="135">
        <f>+IFERROR(VLOOKUP($A41,Hoja5N!$A$2:$M$2116,12,FALSE),"")</f>
        <v>0</v>
      </c>
      <c r="K41" s="135">
        <f>+IFERROR(VLOOKUP($A41,Hoja5N!$A$2:$M$2116,13,FALSE),"")</f>
        <v>0</v>
      </c>
      <c r="L41" s="135">
        <f>+IFERROR(VLOOKUP($A41,Hoja5N!$A$2:$N$2116,14,FALSE),"")</f>
        <v>0</v>
      </c>
      <c r="M41" s="135">
        <f>+IFERROR(VLOOKUP($A41,Hoja5N!$A$2:$O$2116,15,FALSE),"")</f>
        <v>0</v>
      </c>
      <c r="N41" s="259">
        <f>+IFERROR(VLOOKUP($A41,Hoja5N!$A$2:$P$2116,16,FALSE),"")</f>
        <v>0</v>
      </c>
    </row>
    <row r="42" spans="1:14" ht="15" x14ac:dyDescent="0.25">
      <c r="A42" s="121">
        <v>31</v>
      </c>
      <c r="B42" s="33">
        <f>+IFERROR(VLOOKUP($A42,Hoja5N!$A$2:$M$2116,3,FALSE),"")</f>
        <v>13654</v>
      </c>
      <c r="C42" s="33" t="str">
        <f>+IFERROR(VLOOKUP($A42,Hoja5N!$A$2:$M$2116,4,FALSE),"")</f>
        <v>San Jacinto</v>
      </c>
      <c r="D42" s="135">
        <f>+IFERROR(VLOOKUP($A42,Hoja5N!$A$2:$M$2116,6,FALSE),"")</f>
        <v>3.6778398510242089E-2</v>
      </c>
      <c r="E42" s="135">
        <f>+IFERROR(VLOOKUP($A42,Hoja5N!$A$2:$M$2116,7,FALSE),"")</f>
        <v>5.9944237918215612E-2</v>
      </c>
      <c r="F42" s="135">
        <f>+IFERROR(VLOOKUP($A42,Hoja5N!$A$2:$M$2116,8,FALSE),"")</f>
        <v>3.8821328344246959E-2</v>
      </c>
      <c r="G42" s="135">
        <f>+IFERROR(VLOOKUP($A42,Hoja5N!$A$2:$M$2116,9,FALSE),"")</f>
        <v>2.8169014084507043E-2</v>
      </c>
      <c r="H42" s="135">
        <f>+IFERROR(VLOOKUP($A42,Hoja5N!$A$2:$M$2116,10,FALSE),"")</f>
        <v>1.0387157695939566E-2</v>
      </c>
      <c r="I42" s="135">
        <f>+IFERROR(VLOOKUP($A42,Hoja5N!$A$2:$M$2116,11,FALSE),"")</f>
        <v>0</v>
      </c>
      <c r="J42" s="135">
        <f>+IFERROR(VLOOKUP($A42,Hoja5N!$A$2:$M$2116,12,FALSE),"")</f>
        <v>0</v>
      </c>
      <c r="K42" s="135">
        <f>+IFERROR(VLOOKUP($A42,Hoja5N!$A$2:$M$2116,13,FALSE),"")</f>
        <v>0</v>
      </c>
      <c r="L42" s="135">
        <f>+IFERROR(VLOOKUP($A42,Hoja5N!$A$2:$N$2116,14,FALSE),"")</f>
        <v>0</v>
      </c>
      <c r="M42" s="135">
        <f>+IFERROR(VLOOKUP($A42,Hoja5N!$A$2:$O$2116,15,FALSE),"")</f>
        <v>0</v>
      </c>
      <c r="N42" s="259">
        <f>+IFERROR(VLOOKUP($A42,Hoja5N!$A$2:$P$2116,16,FALSE),"")</f>
        <v>0</v>
      </c>
    </row>
    <row r="43" spans="1:14" ht="15" x14ac:dyDescent="0.25">
      <c r="A43" s="121">
        <v>32</v>
      </c>
      <c r="B43" s="33">
        <f>+IFERROR(VLOOKUP($A43,Hoja5N!$A$2:$M$2116,3,FALSE),"")</f>
        <v>13655</v>
      </c>
      <c r="C43" s="33" t="str">
        <f>+IFERROR(VLOOKUP($A43,Hoja5N!$A$2:$M$2116,4,FALSE),"")</f>
        <v>San Jacinto del Cauca</v>
      </c>
      <c r="D43" s="135">
        <f>+IFERROR(VLOOKUP($A43,Hoja5N!$A$2:$M$2116,6,FALSE),"")</f>
        <v>0</v>
      </c>
      <c r="E43" s="135">
        <f>+IFERROR(VLOOKUP($A43,Hoja5N!$A$2:$M$2116,7,FALSE),"")</f>
        <v>0</v>
      </c>
      <c r="F43" s="135">
        <f>+IFERROR(VLOOKUP($A43,Hoja5N!$A$2:$M$2116,8,FALSE),"")</f>
        <v>0</v>
      </c>
      <c r="G43" s="135">
        <f>+IFERROR(VLOOKUP($A43,Hoja5N!$A$2:$M$2116,9,FALSE),"")</f>
        <v>0</v>
      </c>
      <c r="H43" s="135">
        <f>+IFERROR(VLOOKUP($A43,Hoja5N!$A$2:$M$2116,10,FALSE),"")</f>
        <v>0</v>
      </c>
      <c r="I43" s="135">
        <f>+IFERROR(VLOOKUP($A43,Hoja5N!$A$2:$M$2116,11,FALSE),"")</f>
        <v>0</v>
      </c>
      <c r="J43" s="135">
        <f>+IFERROR(VLOOKUP($A43,Hoja5N!$A$2:$M$2116,12,FALSE),"")</f>
        <v>0</v>
      </c>
      <c r="K43" s="135">
        <f>+IFERROR(VLOOKUP($A43,Hoja5N!$A$2:$M$2116,13,FALSE),"")</f>
        <v>0</v>
      </c>
      <c r="L43" s="135">
        <f>+IFERROR(VLOOKUP($A43,Hoja5N!$A$2:$N$2116,14,FALSE),"")</f>
        <v>0</v>
      </c>
      <c r="M43" s="135">
        <f>+IFERROR(VLOOKUP($A43,Hoja5N!$A$2:$O$2116,15,FALSE),"")</f>
        <v>0</v>
      </c>
      <c r="N43" s="259">
        <f>+IFERROR(VLOOKUP($A43,Hoja5N!$A$2:$P$2116,16,FALSE),"")</f>
        <v>0</v>
      </c>
    </row>
    <row r="44" spans="1:14" ht="15" x14ac:dyDescent="0.25">
      <c r="A44" s="121">
        <v>33</v>
      </c>
      <c r="B44" s="33">
        <f>+IFERROR(VLOOKUP($A44,Hoja5N!$A$2:$M$2116,3,FALSE),"")</f>
        <v>13657</v>
      </c>
      <c r="C44" s="33" t="str">
        <f>+IFERROR(VLOOKUP($A44,Hoja5N!$A$2:$M$2116,4,FALSE),"")</f>
        <v>San Juan Nepomuceno</v>
      </c>
      <c r="D44" s="135">
        <f>+IFERROR(VLOOKUP($A44,Hoja5N!$A$2:$M$2116,6,FALSE),"")</f>
        <v>0.13496143958868895</v>
      </c>
      <c r="E44" s="135">
        <f>+IFERROR(VLOOKUP($A44,Hoja5N!$A$2:$M$2116,7,FALSE),"")</f>
        <v>0.1056701030927835</v>
      </c>
      <c r="F44" s="135">
        <f>+IFERROR(VLOOKUP($A44,Hoja5N!$A$2:$M$2116,8,FALSE),"")</f>
        <v>9.6763754045307446E-2</v>
      </c>
      <c r="G44" s="135">
        <f>+IFERROR(VLOOKUP($A44,Hoja5N!$A$2:$M$2116,9,FALSE),"")</f>
        <v>9.9706744868035185E-2</v>
      </c>
      <c r="H44" s="135">
        <f>+IFERROR(VLOOKUP($A44,Hoja5N!$A$2:$M$2116,10,FALSE),"")</f>
        <v>9.7385620915032681E-2</v>
      </c>
      <c r="I44" s="135">
        <f>+IFERROR(VLOOKUP($A44,Hoja5N!$A$2:$M$2116,11,FALSE),"")</f>
        <v>3.2552083333333332E-4</v>
      </c>
      <c r="J44" s="135">
        <f>+IFERROR(VLOOKUP($A44,Hoja5N!$A$2:$M$2116,12,FALSE),"")</f>
        <v>9.7695553391755924E-2</v>
      </c>
      <c r="K44" s="135">
        <f>+IFERROR(VLOOKUP($A44,Hoja5N!$A$2:$M$2116,13,FALSE),"")</f>
        <v>0.24357366771159875</v>
      </c>
      <c r="L44" s="135">
        <f>+IFERROR(VLOOKUP($A44,Hoja5N!$A$2:$N$2116,14,FALSE),"")</f>
        <v>0.28444308069960111</v>
      </c>
      <c r="M44" s="135">
        <f>+IFERROR(VLOOKUP($A44,Hoja5N!$A$2:$O$2116,15,FALSE),"")</f>
        <v>0.31175934366453967</v>
      </c>
      <c r="N44" s="259">
        <f>+IFERROR(VLOOKUP($A44,Hoja5N!$A$2:$P$2116,16,FALSE),"")</f>
        <v>0.34235329887503801</v>
      </c>
    </row>
    <row r="45" spans="1:14" ht="15" x14ac:dyDescent="0.25">
      <c r="A45" s="121">
        <v>34</v>
      </c>
      <c r="B45" s="33">
        <f>+IFERROR(VLOOKUP($A45,Hoja5N!$A$2:$M$2116,3,FALSE),"")</f>
        <v>13667</v>
      </c>
      <c r="C45" s="33" t="str">
        <f>+IFERROR(VLOOKUP($A45,Hoja5N!$A$2:$M$2116,4,FALSE),"")</f>
        <v>San Martín de Loba</v>
      </c>
      <c r="D45" s="135">
        <f>+IFERROR(VLOOKUP($A45,Hoja5N!$A$2:$M$2116,6,FALSE),"")</f>
        <v>0</v>
      </c>
      <c r="E45" s="135">
        <f>+IFERROR(VLOOKUP($A45,Hoja5N!$A$2:$M$2116,7,FALSE),"")</f>
        <v>2.2336769759450172E-2</v>
      </c>
      <c r="F45" s="135">
        <f>+IFERROR(VLOOKUP($A45,Hoja5N!$A$2:$M$2116,8,FALSE),"")</f>
        <v>1.5160703456640388E-2</v>
      </c>
      <c r="G45" s="135">
        <f>+IFERROR(VLOOKUP($A45,Hoja5N!$A$2:$M$2116,9,FALSE),"")</f>
        <v>1.4003819223424571E-2</v>
      </c>
      <c r="H45" s="135">
        <f>+IFERROR(VLOOKUP($A45,Hoja5N!$A$2:$M$2116,10,FALSE),"")</f>
        <v>0</v>
      </c>
      <c r="I45" s="135">
        <f>+IFERROR(VLOOKUP($A45,Hoja5N!$A$2:$M$2116,11,FALSE),"")</f>
        <v>0</v>
      </c>
      <c r="J45" s="135">
        <f>+IFERROR(VLOOKUP($A45,Hoja5N!$A$2:$M$2116,12,FALSE),"")</f>
        <v>7.2306579898770787E-4</v>
      </c>
      <c r="K45" s="135">
        <f>+IFERROR(VLOOKUP($A45,Hoja5N!$A$2:$M$2116,13,FALSE),"")</f>
        <v>0</v>
      </c>
      <c r="L45" s="135">
        <f>+IFERROR(VLOOKUP($A45,Hoja5N!$A$2:$N$2116,14,FALSE),"")</f>
        <v>7.4626865671641792E-4</v>
      </c>
      <c r="M45" s="135">
        <f>+IFERROR(VLOOKUP($A45,Hoja5N!$A$2:$O$2116,15,FALSE),"")</f>
        <v>0</v>
      </c>
      <c r="N45" s="259">
        <f>+IFERROR(VLOOKUP($A45,Hoja5N!$A$2:$P$2116,16,FALSE),"")</f>
        <v>0</v>
      </c>
    </row>
    <row r="46" spans="1:14" ht="15" x14ac:dyDescent="0.25">
      <c r="A46" s="121">
        <v>35</v>
      </c>
      <c r="B46" s="33">
        <f>+IFERROR(VLOOKUP($A46,Hoja5N!$A$2:$M$2116,3,FALSE),"")</f>
        <v>13670</v>
      </c>
      <c r="C46" s="33" t="str">
        <f>+IFERROR(VLOOKUP($A46,Hoja5N!$A$2:$M$2116,4,FALSE),"")</f>
        <v>San Pablo</v>
      </c>
      <c r="D46" s="135">
        <f>+IFERROR(VLOOKUP($A46,Hoja5N!$A$2:$M$2116,6,FALSE),"")</f>
        <v>4.5936395759717315E-2</v>
      </c>
      <c r="E46" s="135">
        <f>+IFERROR(VLOOKUP($A46,Hoja5N!$A$2:$M$2116,7,FALSE),"")</f>
        <v>4.8531289910600253E-2</v>
      </c>
      <c r="F46" s="135">
        <f>+IFERROR(VLOOKUP($A46,Hoja5N!$A$2:$M$2116,8,FALSE),"")</f>
        <v>2.8702163061564059E-2</v>
      </c>
      <c r="G46" s="135">
        <f>+IFERROR(VLOOKUP($A46,Hoja5N!$A$2:$M$2116,9,FALSE),"")</f>
        <v>1.8069815195071868E-2</v>
      </c>
      <c r="H46" s="135">
        <f>+IFERROR(VLOOKUP($A46,Hoja5N!$A$2:$M$2116,10,FALSE),"")</f>
        <v>0</v>
      </c>
      <c r="I46" s="135">
        <f>+IFERROR(VLOOKUP($A46,Hoja5N!$A$2:$M$2116,11,FALSE),"")</f>
        <v>0</v>
      </c>
      <c r="J46" s="135">
        <f>+IFERROR(VLOOKUP($A46,Hoja5N!$A$2:$M$2116,12,FALSE),"")</f>
        <v>0</v>
      </c>
      <c r="K46" s="135">
        <f>+IFERROR(VLOOKUP($A46,Hoja5N!$A$2:$M$2116,13,FALSE),"")</f>
        <v>0</v>
      </c>
      <c r="L46" s="135">
        <f>+IFERROR(VLOOKUP($A46,Hoja5N!$A$2:$N$2116,14,FALSE),"")</f>
        <v>2.9850746268656717E-3</v>
      </c>
      <c r="M46" s="135">
        <f>+IFERROR(VLOOKUP($A46,Hoja5N!$A$2:$O$2116,15,FALSE),"")</f>
        <v>0</v>
      </c>
      <c r="N46" s="259">
        <f>+IFERROR(VLOOKUP($A46,Hoja5N!$A$2:$P$2116,16,FALSE),"")</f>
        <v>0</v>
      </c>
    </row>
    <row r="47" spans="1:14" ht="15" x14ac:dyDescent="0.25">
      <c r="A47" s="121">
        <v>36</v>
      </c>
      <c r="B47" s="33">
        <f>+IFERROR(VLOOKUP($A47,Hoja5N!$A$2:$M$2116,3,FALSE),"")</f>
        <v>13673</v>
      </c>
      <c r="C47" s="33" t="str">
        <f>+IFERROR(VLOOKUP($A47,Hoja5N!$A$2:$M$2116,4,FALSE),"")</f>
        <v>Santa Catalina</v>
      </c>
      <c r="D47" s="135">
        <f>+IFERROR(VLOOKUP($A47,Hoja5N!$A$2:$M$2116,6,FALSE),"")</f>
        <v>2.8157683024939661E-2</v>
      </c>
      <c r="E47" s="135">
        <f>+IFERROR(VLOOKUP($A47,Hoja5N!$A$2:$M$2116,7,FALSE),"")</f>
        <v>1.9062748212867357E-2</v>
      </c>
      <c r="F47" s="135">
        <f>+IFERROR(VLOOKUP($A47,Hoja5N!$A$2:$M$2116,8,FALSE),"")</f>
        <v>1.4319809069212411E-2</v>
      </c>
      <c r="G47" s="135">
        <f>+IFERROR(VLOOKUP($A47,Hoja5N!$A$2:$M$2116,9,FALSE),"")</f>
        <v>0</v>
      </c>
      <c r="H47" s="135">
        <f>+IFERROR(VLOOKUP($A47,Hoja5N!$A$2:$M$2116,10,FALSE),"")</f>
        <v>1.5885623510722795E-3</v>
      </c>
      <c r="I47" s="135">
        <f>+IFERROR(VLOOKUP($A47,Hoja5N!$A$2:$M$2116,11,FALSE),"")</f>
        <v>0</v>
      </c>
      <c r="J47" s="135">
        <f>+IFERROR(VLOOKUP($A47,Hoja5N!$A$2:$M$2116,12,FALSE),"")</f>
        <v>2.2970903522205209E-3</v>
      </c>
      <c r="K47" s="135">
        <f>+IFERROR(VLOOKUP($A47,Hoja5N!$A$2:$M$2116,13,FALSE),"")</f>
        <v>0</v>
      </c>
      <c r="L47" s="135">
        <f>+IFERROR(VLOOKUP($A47,Hoja5N!$A$2:$N$2116,14,FALSE),"")</f>
        <v>0</v>
      </c>
      <c r="M47" s="135">
        <f>+IFERROR(VLOOKUP($A47,Hoja5N!$A$2:$O$2116,15,FALSE),"")</f>
        <v>0</v>
      </c>
      <c r="N47" s="259">
        <f>+IFERROR(VLOOKUP($A47,Hoja5N!$A$2:$P$2116,16,FALSE),"")</f>
        <v>0</v>
      </c>
    </row>
    <row r="48" spans="1:14" ht="15" x14ac:dyDescent="0.25">
      <c r="A48" s="121">
        <v>37</v>
      </c>
      <c r="B48" s="33">
        <f>+IFERROR(VLOOKUP($A48,Hoja5N!$A$2:$M$2116,3,FALSE),"")</f>
        <v>13683</v>
      </c>
      <c r="C48" s="33" t="str">
        <f>+IFERROR(VLOOKUP($A48,Hoja5N!$A$2:$M$2116,4,FALSE),"")</f>
        <v>Santa Rosa</v>
      </c>
      <c r="D48" s="135">
        <f>+IFERROR(VLOOKUP($A48,Hoja5N!$A$2:$M$2116,6,FALSE),"")</f>
        <v>3.9291643608190374E-2</v>
      </c>
      <c r="E48" s="135">
        <f>+IFERROR(VLOOKUP($A48,Hoja5N!$A$2:$M$2116,7,FALSE),"")</f>
        <v>1.4867841409691629E-2</v>
      </c>
      <c r="F48" s="135">
        <f>+IFERROR(VLOOKUP($A48,Hoja5N!$A$2:$M$2116,8,FALSE),"")</f>
        <v>2.1965952773201538E-3</v>
      </c>
      <c r="G48" s="135">
        <f>+IFERROR(VLOOKUP($A48,Hoja5N!$A$2:$M$2116,9,FALSE),"")</f>
        <v>0</v>
      </c>
      <c r="H48" s="135">
        <f>+IFERROR(VLOOKUP($A48,Hoja5N!$A$2:$M$2116,10,FALSE),"")</f>
        <v>1.0712372790573112E-3</v>
      </c>
      <c r="I48" s="135">
        <f>+IFERROR(VLOOKUP($A48,Hoja5N!$A$2:$M$2116,11,FALSE),"")</f>
        <v>0</v>
      </c>
      <c r="J48" s="135">
        <f>+IFERROR(VLOOKUP($A48,Hoja5N!$A$2:$M$2116,12,FALSE),"")</f>
        <v>0</v>
      </c>
      <c r="K48" s="135">
        <f>+IFERROR(VLOOKUP($A48,Hoja5N!$A$2:$M$2116,13,FALSE),"")</f>
        <v>0</v>
      </c>
      <c r="L48" s="135">
        <f>+IFERROR(VLOOKUP($A48,Hoja5N!$A$2:$N$2116,14,FALSE),"")</f>
        <v>0</v>
      </c>
      <c r="M48" s="135">
        <f>+IFERROR(VLOOKUP($A48,Hoja5N!$A$2:$O$2116,15,FALSE),"")</f>
        <v>0</v>
      </c>
      <c r="N48" s="259">
        <f>+IFERROR(VLOOKUP($A48,Hoja5N!$A$2:$P$2116,16,FALSE),"")</f>
        <v>0</v>
      </c>
    </row>
    <row r="49" spans="1:14" ht="15" x14ac:dyDescent="0.25">
      <c r="A49" s="121">
        <v>38</v>
      </c>
      <c r="B49" s="33">
        <f>+IFERROR(VLOOKUP($A49,Hoja5N!$A$2:$M$2116,3,FALSE),"")</f>
        <v>13688</v>
      </c>
      <c r="C49" s="33" t="str">
        <f>+IFERROR(VLOOKUP($A49,Hoja5N!$A$2:$M$2116,4,FALSE),"")</f>
        <v>Santa Rosa del Sur</v>
      </c>
      <c r="D49" s="135">
        <f>+IFERROR(VLOOKUP($A49,Hoja5N!$A$2:$M$2116,6,FALSE),"")</f>
        <v>5.0671785028790786E-2</v>
      </c>
      <c r="E49" s="135">
        <f>+IFERROR(VLOOKUP($A49,Hoja5N!$A$2:$M$2116,7,FALSE),"")</f>
        <v>5.9616749467707592E-2</v>
      </c>
      <c r="F49" s="135">
        <f>+IFERROR(VLOOKUP($A49,Hoja5N!$A$2:$M$2116,8,FALSE),"")</f>
        <v>3.8913116403891314E-2</v>
      </c>
      <c r="G49" s="135">
        <f>+IFERROR(VLOOKUP($A49,Hoja5N!$A$2:$M$2116,9,FALSE),"")</f>
        <v>1.9168291098115658E-2</v>
      </c>
      <c r="H49" s="135">
        <f>+IFERROR(VLOOKUP($A49,Hoja5N!$A$2:$M$2116,10,FALSE),"")</f>
        <v>0</v>
      </c>
      <c r="I49" s="135">
        <f>+IFERROR(VLOOKUP($A49,Hoja5N!$A$2:$M$2116,11,FALSE),"")</f>
        <v>8.6875581756127827E-3</v>
      </c>
      <c r="J49" s="135">
        <f>+IFERROR(VLOOKUP($A49,Hoja5N!$A$2:$M$2116,12,FALSE),"")</f>
        <v>6.369426751592357E-3</v>
      </c>
      <c r="K49" s="135">
        <f>+IFERROR(VLOOKUP($A49,Hoja5N!$A$2:$M$2116,13,FALSE),"")</f>
        <v>2.1110468478889532E-2</v>
      </c>
      <c r="L49" s="135">
        <f>+IFERROR(VLOOKUP($A49,Hoja5N!$A$2:$N$2116,14,FALSE),"")</f>
        <v>3.1057638500279799E-2</v>
      </c>
      <c r="M49" s="135">
        <f>+IFERROR(VLOOKUP($A49,Hoja5N!$A$2:$O$2116,15,FALSE),"")</f>
        <v>4.4968467233342475E-2</v>
      </c>
      <c r="N49" s="259">
        <f>+IFERROR(VLOOKUP($A49,Hoja5N!$A$2:$P$2116,16,FALSE),"")</f>
        <v>4.7502047502047499E-2</v>
      </c>
    </row>
    <row r="50" spans="1:14" ht="15" x14ac:dyDescent="0.25">
      <c r="A50" s="121">
        <v>39</v>
      </c>
      <c r="B50" s="33">
        <f>+IFERROR(VLOOKUP($A50,Hoja5N!$A$2:$M$2116,3,FALSE),"")</f>
        <v>13744</v>
      </c>
      <c r="C50" s="33" t="str">
        <f>+IFERROR(VLOOKUP($A50,Hoja5N!$A$2:$M$2116,4,FALSE),"")</f>
        <v>Simití</v>
      </c>
      <c r="D50" s="135">
        <f>+IFERROR(VLOOKUP($A50,Hoja5N!$A$2:$M$2116,6,FALSE),"")</f>
        <v>4.4688644688644689E-2</v>
      </c>
      <c r="E50" s="135">
        <f>+IFERROR(VLOOKUP($A50,Hoja5N!$A$2:$M$2116,7,FALSE),"")</f>
        <v>4.1928721174004195E-2</v>
      </c>
      <c r="F50" s="135">
        <f>+IFERROR(VLOOKUP($A50,Hoja5N!$A$2:$M$2116,8,FALSE),"")</f>
        <v>3.0467163168584971E-2</v>
      </c>
      <c r="G50" s="135">
        <f>+IFERROR(VLOOKUP($A50,Hoja5N!$A$2:$M$2116,9,FALSE),"")</f>
        <v>1.4588859416445624E-2</v>
      </c>
      <c r="H50" s="135">
        <f>+IFERROR(VLOOKUP($A50,Hoja5N!$A$2:$M$2116,10,FALSE),"")</f>
        <v>0</v>
      </c>
      <c r="I50" s="135">
        <f>+IFERROR(VLOOKUP($A50,Hoja5N!$A$2:$M$2116,11,FALSE),"")</f>
        <v>6.4020486555697821E-4</v>
      </c>
      <c r="J50" s="135">
        <f>+IFERROR(VLOOKUP($A50,Hoja5N!$A$2:$M$2116,12,FALSE),"")</f>
        <v>0</v>
      </c>
      <c r="K50" s="135">
        <f>+IFERROR(VLOOKUP($A50,Hoja5N!$A$2:$M$2116,13,FALSE),"")</f>
        <v>0</v>
      </c>
      <c r="L50" s="135">
        <f>+IFERROR(VLOOKUP($A50,Hoja5N!$A$2:$N$2116,14,FALSE),"")</f>
        <v>0</v>
      </c>
      <c r="M50" s="135">
        <f>+IFERROR(VLOOKUP($A50,Hoja5N!$A$2:$O$2116,15,FALSE),"")</f>
        <v>0</v>
      </c>
      <c r="N50" s="259">
        <f>+IFERROR(VLOOKUP($A50,Hoja5N!$A$2:$P$2116,16,FALSE),"")</f>
        <v>0</v>
      </c>
    </row>
    <row r="51" spans="1:14" ht="15" x14ac:dyDescent="0.25">
      <c r="A51" s="121">
        <v>40</v>
      </c>
      <c r="B51" s="33">
        <f>+IFERROR(VLOOKUP($A51,Hoja5N!$A$2:$M$2116,3,FALSE),"")</f>
        <v>13760</v>
      </c>
      <c r="C51" s="33" t="str">
        <f>+IFERROR(VLOOKUP($A51,Hoja5N!$A$2:$M$2116,4,FALSE),"")</f>
        <v>Soplaviento</v>
      </c>
      <c r="D51" s="135">
        <f>+IFERROR(VLOOKUP($A51,Hoja5N!$A$2:$M$2116,6,FALSE),"")</f>
        <v>2.4886877828054297E-2</v>
      </c>
      <c r="E51" s="135">
        <f>+IFERROR(VLOOKUP($A51,Hoja5N!$A$2:$M$2116,7,FALSE),"")</f>
        <v>0</v>
      </c>
      <c r="F51" s="135">
        <f>+IFERROR(VLOOKUP($A51,Hoja5N!$A$2:$M$2116,8,FALSE),"")</f>
        <v>0</v>
      </c>
      <c r="G51" s="135">
        <f>+IFERROR(VLOOKUP($A51,Hoja5N!$A$2:$M$2116,9,FALSE),"")</f>
        <v>0</v>
      </c>
      <c r="H51" s="135">
        <f>+IFERROR(VLOOKUP($A51,Hoja5N!$A$2:$M$2116,10,FALSE),"")</f>
        <v>0</v>
      </c>
      <c r="I51" s="135">
        <f>+IFERROR(VLOOKUP($A51,Hoja5N!$A$2:$M$2116,11,FALSE),"")</f>
        <v>0</v>
      </c>
      <c r="J51" s="135">
        <f>+IFERROR(VLOOKUP($A51,Hoja5N!$A$2:$M$2116,12,FALSE),"")</f>
        <v>0</v>
      </c>
      <c r="K51" s="135">
        <f>+IFERROR(VLOOKUP($A51,Hoja5N!$A$2:$M$2116,13,FALSE),"")</f>
        <v>0</v>
      </c>
      <c r="L51" s="135">
        <f>+IFERROR(VLOOKUP($A51,Hoja5N!$A$2:$N$2116,14,FALSE),"")</f>
        <v>0</v>
      </c>
      <c r="M51" s="135">
        <f>+IFERROR(VLOOKUP($A51,Hoja5N!$A$2:$O$2116,15,FALSE),"")</f>
        <v>0</v>
      </c>
      <c r="N51" s="259">
        <f>+IFERROR(VLOOKUP($A51,Hoja5N!$A$2:$P$2116,16,FALSE),"")</f>
        <v>0</v>
      </c>
    </row>
    <row r="52" spans="1:14" ht="15" x14ac:dyDescent="0.25">
      <c r="A52" s="121">
        <v>41</v>
      </c>
      <c r="B52" s="33">
        <f>+IFERROR(VLOOKUP($A52,Hoja5N!$A$2:$M$2116,3,FALSE),"")</f>
        <v>13780</v>
      </c>
      <c r="C52" s="33" t="str">
        <f>+IFERROR(VLOOKUP($A52,Hoja5N!$A$2:$M$2116,4,FALSE),"")</f>
        <v>Talaigua Nuevo</v>
      </c>
      <c r="D52" s="135">
        <f>+IFERROR(VLOOKUP($A52,Hoja5N!$A$2:$M$2116,6,FALSE),"")</f>
        <v>2.5925925925925925E-2</v>
      </c>
      <c r="E52" s="135">
        <f>+IFERROR(VLOOKUP($A52,Hoja5N!$A$2:$M$2116,7,FALSE),"")</f>
        <v>4.021244309559939E-2</v>
      </c>
      <c r="F52" s="135">
        <f>+IFERROR(VLOOKUP($A52,Hoja5N!$A$2:$M$2116,8,FALSE),"")</f>
        <v>3.4591194968553458E-2</v>
      </c>
      <c r="G52" s="135">
        <f>+IFERROR(VLOOKUP($A52,Hoja5N!$A$2:$M$2116,9,FALSE),"")</f>
        <v>2.413515687851971E-2</v>
      </c>
      <c r="H52" s="135">
        <f>+IFERROR(VLOOKUP($A52,Hoja5N!$A$2:$M$2116,10,FALSE),"")</f>
        <v>0</v>
      </c>
      <c r="I52" s="135">
        <f>+IFERROR(VLOOKUP($A52,Hoja5N!$A$2:$M$2116,11,FALSE),"")</f>
        <v>0</v>
      </c>
      <c r="J52" s="135">
        <f>+IFERROR(VLOOKUP($A52,Hoja5N!$A$2:$M$2116,12,FALSE),"")</f>
        <v>0</v>
      </c>
      <c r="K52" s="135">
        <f>+IFERROR(VLOOKUP($A52,Hoja5N!$A$2:$M$2116,13,FALSE),"")</f>
        <v>0</v>
      </c>
      <c r="L52" s="135">
        <f>+IFERROR(VLOOKUP($A52,Hoja5N!$A$2:$N$2116,14,FALSE),"")</f>
        <v>0</v>
      </c>
      <c r="M52" s="135">
        <f>+IFERROR(VLOOKUP($A52,Hoja5N!$A$2:$O$2116,15,FALSE),"")</f>
        <v>0</v>
      </c>
      <c r="N52" s="259">
        <f>+IFERROR(VLOOKUP($A52,Hoja5N!$A$2:$P$2116,16,FALSE),"")</f>
        <v>0</v>
      </c>
    </row>
    <row r="53" spans="1:14" ht="15" x14ac:dyDescent="0.25">
      <c r="A53" s="121">
        <v>42</v>
      </c>
      <c r="B53" s="33">
        <f>+IFERROR(VLOOKUP($A53,Hoja5N!$A$2:$M$2116,3,FALSE),"")</f>
        <v>13810</v>
      </c>
      <c r="C53" s="33" t="str">
        <f>+IFERROR(VLOOKUP($A53,Hoja5N!$A$2:$M$2116,4,FALSE),"")</f>
        <v>Tiquisio</v>
      </c>
      <c r="D53" s="135">
        <f>+IFERROR(VLOOKUP($A53,Hoja5N!$A$2:$M$2116,6,FALSE),"")</f>
        <v>0</v>
      </c>
      <c r="E53" s="135">
        <f>+IFERROR(VLOOKUP($A53,Hoja5N!$A$2:$M$2116,7,FALSE),"")</f>
        <v>0</v>
      </c>
      <c r="F53" s="135">
        <f>+IFERROR(VLOOKUP($A53,Hoja5N!$A$2:$M$2116,8,FALSE),"")</f>
        <v>0</v>
      </c>
      <c r="G53" s="135">
        <f>+IFERROR(VLOOKUP($A53,Hoja5N!$A$2:$M$2116,9,FALSE),"")</f>
        <v>0</v>
      </c>
      <c r="H53" s="135">
        <f>+IFERROR(VLOOKUP($A53,Hoja5N!$A$2:$M$2116,10,FALSE),"")</f>
        <v>0</v>
      </c>
      <c r="I53" s="135">
        <f>+IFERROR(VLOOKUP($A53,Hoja5N!$A$2:$M$2116,11,FALSE),"")</f>
        <v>0</v>
      </c>
      <c r="J53" s="135">
        <f>+IFERROR(VLOOKUP($A53,Hoja5N!$A$2:$M$2116,12,FALSE),"")</f>
        <v>0</v>
      </c>
      <c r="K53" s="135">
        <f>+IFERROR(VLOOKUP($A53,Hoja5N!$A$2:$M$2116,13,FALSE),"")</f>
        <v>0</v>
      </c>
      <c r="L53" s="135">
        <f>+IFERROR(VLOOKUP($A53,Hoja5N!$A$2:$N$2116,14,FALSE),"")</f>
        <v>5.7937427578215526E-4</v>
      </c>
      <c r="M53" s="135">
        <f>+IFERROR(VLOOKUP($A53,Hoja5N!$A$2:$O$2116,15,FALSE),"")</f>
        <v>0</v>
      </c>
      <c r="N53" s="259">
        <f>+IFERROR(VLOOKUP($A53,Hoja5N!$A$2:$P$2116,16,FALSE),"")</f>
        <v>0</v>
      </c>
    </row>
    <row r="54" spans="1:14" ht="15" x14ac:dyDescent="0.25">
      <c r="A54" s="121">
        <v>43</v>
      </c>
      <c r="B54" s="33">
        <f>+IFERROR(VLOOKUP($A54,Hoja5N!$A$2:$M$2116,3,FALSE),"")</f>
        <v>13836</v>
      </c>
      <c r="C54" s="33" t="str">
        <f>+IFERROR(VLOOKUP($A54,Hoja5N!$A$2:$M$2116,4,FALSE),"")</f>
        <v>Turbaco</v>
      </c>
      <c r="D54" s="135">
        <f>+IFERROR(VLOOKUP($A54,Hoja5N!$A$2:$M$2116,6,FALSE),"")</f>
        <v>8.6798399806037096E-2</v>
      </c>
      <c r="E54" s="135">
        <f>+IFERROR(VLOOKUP($A54,Hoja5N!$A$2:$M$2116,7,FALSE),"")</f>
        <v>0.12019855809006028</v>
      </c>
      <c r="F54" s="135">
        <f>+IFERROR(VLOOKUP($A54,Hoja5N!$A$2:$M$2116,8,FALSE),"")</f>
        <v>8.7137891077636156E-2</v>
      </c>
      <c r="G54" s="135">
        <f>+IFERROR(VLOOKUP($A54,Hoja5N!$A$2:$M$2116,9,FALSE),"")</f>
        <v>7.1273309689966827E-2</v>
      </c>
      <c r="H54" s="135">
        <f>+IFERROR(VLOOKUP($A54,Hoja5N!$A$2:$M$2116,10,FALSE),"")</f>
        <v>5.9042673289681644E-2</v>
      </c>
      <c r="I54" s="135">
        <f>+IFERROR(VLOOKUP($A54,Hoja5N!$A$2:$M$2116,11,FALSE),"")</f>
        <v>1.1125945705384957E-4</v>
      </c>
      <c r="J54" s="135">
        <f>+IFERROR(VLOOKUP($A54,Hoja5N!$A$2:$M$2116,12,FALSE),"")</f>
        <v>6.2254259501965921E-3</v>
      </c>
      <c r="K54" s="135">
        <f>+IFERROR(VLOOKUP($A54,Hoja5N!$A$2:$M$2116,13,FALSE),"")</f>
        <v>9.8914095258574343E-3</v>
      </c>
      <c r="L54" s="135">
        <f>+IFERROR(VLOOKUP($A54,Hoja5N!$A$2:$N$2116,14,FALSE),"")</f>
        <v>4.6506821000413395E-3</v>
      </c>
      <c r="M54" s="135">
        <f>+IFERROR(VLOOKUP($A54,Hoja5N!$A$2:$O$2116,15,FALSE),"")</f>
        <v>2.1250758955676987E-3</v>
      </c>
      <c r="N54" s="259">
        <f>+IFERROR(VLOOKUP($A54,Hoja5N!$A$2:$P$2116,16,FALSE),"")</f>
        <v>1.0139931048468871E-4</v>
      </c>
    </row>
    <row r="55" spans="1:14" ht="15" x14ac:dyDescent="0.25">
      <c r="A55" s="121">
        <v>44</v>
      </c>
      <c r="B55" s="33">
        <f>+IFERROR(VLOOKUP($A55,Hoja5N!$A$2:$M$2116,3,FALSE),"")</f>
        <v>13838</v>
      </c>
      <c r="C55" s="33" t="str">
        <f>+IFERROR(VLOOKUP($A55,Hoja5N!$A$2:$M$2116,4,FALSE),"")</f>
        <v>Turbaná</v>
      </c>
      <c r="D55" s="135">
        <f>+IFERROR(VLOOKUP($A55,Hoja5N!$A$2:$M$2116,6,FALSE),"")</f>
        <v>5.5347793567688854E-2</v>
      </c>
      <c r="E55" s="135">
        <f>+IFERROR(VLOOKUP($A55,Hoja5N!$A$2:$M$2116,7,FALSE),"")</f>
        <v>1.344286781179985E-2</v>
      </c>
      <c r="F55" s="135">
        <f>+IFERROR(VLOOKUP($A55,Hoja5N!$A$2:$M$2116,8,FALSE),"")</f>
        <v>3.9230199851961509E-2</v>
      </c>
      <c r="G55" s="135">
        <f>+IFERROR(VLOOKUP($A55,Hoja5N!$A$2:$M$2116,9,FALSE),"")</f>
        <v>3.5661218424962851E-2</v>
      </c>
      <c r="H55" s="135">
        <f>+IFERROR(VLOOKUP($A55,Hoja5N!$A$2:$M$2116,10,FALSE),"")</f>
        <v>2.3048327137546468E-2</v>
      </c>
      <c r="I55" s="135">
        <f>+IFERROR(VLOOKUP($A55,Hoja5N!$A$2:$M$2116,11,FALSE),"")</f>
        <v>0</v>
      </c>
      <c r="J55" s="135">
        <f>+IFERROR(VLOOKUP($A55,Hoja5N!$A$2:$M$2116,12,FALSE),"")</f>
        <v>0</v>
      </c>
      <c r="K55" s="135">
        <f>+IFERROR(VLOOKUP($A55,Hoja5N!$A$2:$M$2116,13,FALSE),"")</f>
        <v>0</v>
      </c>
      <c r="L55" s="135">
        <f>+IFERROR(VLOOKUP($A55,Hoja5N!$A$2:$N$2116,14,FALSE),"")</f>
        <v>0</v>
      </c>
      <c r="M55" s="135">
        <f>+IFERROR(VLOOKUP($A55,Hoja5N!$A$2:$O$2116,15,FALSE),"")</f>
        <v>0</v>
      </c>
      <c r="N55" s="259">
        <f>+IFERROR(VLOOKUP($A55,Hoja5N!$A$2:$P$2116,16,FALSE),"")</f>
        <v>0</v>
      </c>
    </row>
    <row r="56" spans="1:14" ht="15" x14ac:dyDescent="0.25">
      <c r="A56" s="121">
        <v>45</v>
      </c>
      <c r="B56" s="33">
        <f>+IFERROR(VLOOKUP($A56,Hoja5N!$A$2:$M$2116,3,FALSE),"")</f>
        <v>13873</v>
      </c>
      <c r="C56" s="33" t="str">
        <f>+IFERROR(VLOOKUP($A56,Hoja5N!$A$2:$M$2116,4,FALSE),"")</f>
        <v>Villanueva</v>
      </c>
      <c r="D56" s="135">
        <f>+IFERROR(VLOOKUP($A56,Hoja5N!$A$2:$M$2116,6,FALSE),"")</f>
        <v>6.5614208189442524E-2</v>
      </c>
      <c r="E56" s="135">
        <f>+IFERROR(VLOOKUP($A56,Hoja5N!$A$2:$M$2116,7,FALSE),"")</f>
        <v>4.1423001949317736E-2</v>
      </c>
      <c r="F56" s="135">
        <f>+IFERROR(VLOOKUP($A56,Hoja5N!$A$2:$M$2116,8,FALSE),"")</f>
        <v>0.1221522055259331</v>
      </c>
      <c r="G56" s="135">
        <f>+IFERROR(VLOOKUP($A56,Hoja5N!$A$2:$M$2116,9,FALSE),"")</f>
        <v>9.8938223938223935E-2</v>
      </c>
      <c r="H56" s="135">
        <f>+IFERROR(VLOOKUP($A56,Hoja5N!$A$2:$M$2116,10,FALSE),"")</f>
        <v>0</v>
      </c>
      <c r="I56" s="135">
        <f>+IFERROR(VLOOKUP($A56,Hoja5N!$A$2:$M$2116,11,FALSE),"")</f>
        <v>0</v>
      </c>
      <c r="J56" s="135">
        <f>+IFERROR(VLOOKUP($A56,Hoja5N!$A$2:$M$2116,12,FALSE),"")</f>
        <v>7.2727272727272724E-2</v>
      </c>
      <c r="K56" s="135">
        <f>+IFERROR(VLOOKUP($A56,Hoja5N!$A$2:$M$2116,13,FALSE),"")</f>
        <v>4.5372050816696913E-4</v>
      </c>
      <c r="L56" s="135">
        <f>+IFERROR(VLOOKUP($A56,Hoja5N!$A$2:$N$2116,14,FALSE),"")</f>
        <v>3.5667107001321002E-2</v>
      </c>
      <c r="M56" s="135">
        <f>+IFERROR(VLOOKUP($A56,Hoja5N!$A$2:$O$2116,15,FALSE),"")</f>
        <v>3.3362218370883885E-2</v>
      </c>
      <c r="N56" s="259">
        <f>+IFERROR(VLOOKUP($A56,Hoja5N!$A$2:$P$2116,16,FALSE),"")</f>
        <v>0</v>
      </c>
    </row>
    <row r="57" spans="1:14" ht="15" x14ac:dyDescent="0.25">
      <c r="A57" s="121">
        <v>46</v>
      </c>
      <c r="B57" s="33">
        <f>+IFERROR(VLOOKUP($A57,Hoja5N!$A$2:$M$2116,3,FALSE),"")</f>
        <v>13894</v>
      </c>
      <c r="C57" s="33" t="str">
        <f>+IFERROR(VLOOKUP($A57,Hoja5N!$A$2:$M$2116,4,FALSE),"")</f>
        <v>Zambrano</v>
      </c>
      <c r="D57" s="135">
        <f>+IFERROR(VLOOKUP($A57,Hoja5N!$A$2:$M$2116,6,FALSE),"")</f>
        <v>7.7285579641847318E-2</v>
      </c>
      <c r="E57" s="135">
        <f>+IFERROR(VLOOKUP($A57,Hoja5N!$A$2:$M$2116,7,FALSE),"")</f>
        <v>2.2119815668202765E-2</v>
      </c>
      <c r="F57" s="135">
        <f>+IFERROR(VLOOKUP($A57,Hoja5N!$A$2:$M$2116,8,FALSE),"")</f>
        <v>1.3761467889908258E-2</v>
      </c>
      <c r="G57" s="135">
        <f>+IFERROR(VLOOKUP($A57,Hoja5N!$A$2:$M$2116,9,FALSE),"")</f>
        <v>9.9728014505893019E-3</v>
      </c>
      <c r="H57" s="135">
        <f>+IFERROR(VLOOKUP($A57,Hoja5N!$A$2:$M$2116,10,FALSE),"")</f>
        <v>0</v>
      </c>
      <c r="I57" s="135">
        <f>+IFERROR(VLOOKUP($A57,Hoja5N!$A$2:$M$2116,11,FALSE),"")</f>
        <v>0</v>
      </c>
      <c r="J57" s="135">
        <f>+IFERROR(VLOOKUP($A57,Hoja5N!$A$2:$M$2116,12,FALSE),"")</f>
        <v>0</v>
      </c>
      <c r="K57" s="135">
        <f>+IFERROR(VLOOKUP($A57,Hoja5N!$A$2:$M$2116,13,FALSE),"")</f>
        <v>0</v>
      </c>
      <c r="L57" s="135">
        <f>+IFERROR(VLOOKUP($A57,Hoja5N!$A$2:$N$2116,14,FALSE),"")</f>
        <v>8.7489063867016625E-4</v>
      </c>
      <c r="M57" s="135">
        <f>+IFERROR(VLOOKUP($A57,Hoja5N!$A$2:$O$2116,15,FALSE),"")</f>
        <v>0</v>
      </c>
      <c r="N57" s="259">
        <f>+IFERROR(VLOOKUP($A57,Hoja5N!$A$2:$P$2116,16,FALSE),"")</f>
        <v>0</v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1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2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3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4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5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6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7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8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9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10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11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12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13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14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15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16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17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18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19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20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21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22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23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24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25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26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27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28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29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30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31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32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33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34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35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36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37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38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39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40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41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42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43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44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45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46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46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46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46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46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46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46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46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46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46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46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46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46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46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46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46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46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46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46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46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46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46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46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46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46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46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46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46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46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46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46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46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46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46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46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46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46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46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46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46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46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46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46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46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46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46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46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46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46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46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46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46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46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46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46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46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46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46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46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46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46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46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46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46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46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46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46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46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46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46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46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46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46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46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46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46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46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46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46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46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46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46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46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46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46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46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46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46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46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46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46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46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46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46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46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46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46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46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46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46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46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46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46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46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46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46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46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46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46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46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46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46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46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46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46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46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46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46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46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46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46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46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46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46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46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46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46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46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46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46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46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46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46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46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46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46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46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46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46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46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46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46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46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46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46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46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46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46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46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46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46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46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46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46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46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46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46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46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46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46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46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46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46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46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46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46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46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46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46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46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46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46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46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46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46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46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46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46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46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46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46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46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46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46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46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46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46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46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46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46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46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46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46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46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46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46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46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46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46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46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46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46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46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46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46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46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46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46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46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46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46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46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46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46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46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46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46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46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46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46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46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46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46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46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46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46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46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46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46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46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46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46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46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46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46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46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46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46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46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46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46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46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46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46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46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46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46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46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46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46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46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46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46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46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46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46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46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46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46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46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46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46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46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46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46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46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46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46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46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46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46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46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46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46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46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46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46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46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46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46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46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46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46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46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46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46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46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46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46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46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46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46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46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46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46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46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46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46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46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46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46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46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46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46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46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46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46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46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46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46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46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46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46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46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46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46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46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46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46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46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46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46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46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46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46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46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46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46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46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46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46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46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46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46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46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46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46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46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46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46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46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46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46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46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46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46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46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46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46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46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46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46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46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46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46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46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46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46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46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46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46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46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46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46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46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46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46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46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46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46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46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46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46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46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46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46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46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46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46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46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46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46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46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46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46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46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46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46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46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46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46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46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46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46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46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46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46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46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46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46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46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46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46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46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46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46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46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46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46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46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46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46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46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46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46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46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46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46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46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46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46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46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46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46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46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46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46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46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46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46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46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46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46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46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46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46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46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46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46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46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46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46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46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46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46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46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46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46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46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46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46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46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46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46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46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46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46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46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46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46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46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46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46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46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46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46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46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46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46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46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46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46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46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46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46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46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46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46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46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46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46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46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46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46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46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46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46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46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46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46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46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46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46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46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46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46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46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46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46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46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46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46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46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46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46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46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46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46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46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46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46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46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46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46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46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46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46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46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46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46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46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46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46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46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46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46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46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46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46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46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46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46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46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46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46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46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46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46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46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46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46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46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46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46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46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46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46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46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46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46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46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46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46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46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46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46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46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46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46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46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46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46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46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46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46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46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46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46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46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46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46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46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46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46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46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46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46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46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46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46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46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46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46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46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46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46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46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46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46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46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46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46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46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46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46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46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46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46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46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46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46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46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46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46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46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46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46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46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46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46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46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46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46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46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46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46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46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46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46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46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46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46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46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46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46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46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46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46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46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46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46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46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46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46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46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46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46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46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46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46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46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46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46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46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46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46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46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46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46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46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46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46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46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46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46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46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46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46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46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46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46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46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46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46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46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46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46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46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46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46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46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46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46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46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46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46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46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46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46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46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46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46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46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46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46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46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46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46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46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46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46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46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46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46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46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46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46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46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46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46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46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46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46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46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46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46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46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46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46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46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46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46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46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46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46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46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46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46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46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46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46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46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46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46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46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46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46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46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46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46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46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46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46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46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46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46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46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46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46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46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46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46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46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46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46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46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46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46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46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46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46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46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46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46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46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46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46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46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46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46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46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46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46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46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46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46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46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46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46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46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46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46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46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46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46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46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46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46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46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46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46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46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46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46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46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46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46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46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46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46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46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46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46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46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46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46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46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46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46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46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46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46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46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46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46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46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46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46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46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46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46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46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46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46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46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46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46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46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46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46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46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46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46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46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46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46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46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46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46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46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46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46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46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46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46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46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46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46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46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46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46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46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46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46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46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46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46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46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46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46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46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46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46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46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46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46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46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46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46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46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46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46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46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46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46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46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46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46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46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46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46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46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46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46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46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46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46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46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46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46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46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46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46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46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46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46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46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46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46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46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46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46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46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46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46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46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46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46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46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46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46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46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46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46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46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46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46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46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46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46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46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46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46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46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46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46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46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46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46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46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46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46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46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46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46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46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46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46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40" t="str">
        <f>+ESTADISTICAS!B7</f>
        <v>BOLIVAR</v>
      </c>
      <c r="C7" s="340"/>
      <c r="D7" s="340"/>
      <c r="E7" s="340"/>
      <c r="F7" s="340"/>
      <c r="G7" s="340"/>
      <c r="H7" s="340"/>
      <c r="I7" s="340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13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BOLIVAR</v>
      </c>
      <c r="B13" s="355"/>
      <c r="C13" s="356"/>
      <c r="D13" s="165">
        <f>+VLOOKUP($E10,Hoja7!$A$4:$T$37,Hoja7!I$1,FALSE)</f>
        <v>22009</v>
      </c>
      <c r="E13" s="165">
        <f>+VLOOKUP($E10,Hoja7!$A$4:$T$37,Hoja7!J$1,FALSE)</f>
        <v>8051</v>
      </c>
      <c r="F13" s="166">
        <f>+VLOOKUP($E10,Hoja7!$A$4:$T$37,Hoja7!K$1,FALSE)</f>
        <v>0.36580489799627425</v>
      </c>
      <c r="G13" s="165">
        <f>+VLOOKUP($E10,Hoja7!$A$4:$T$37,Hoja7!L$1,FALSE)</f>
        <v>22910</v>
      </c>
      <c r="H13" s="165">
        <f>+VLOOKUP($E10,Hoja7!$A$4:$T$37,Hoja7!M$1,FALSE)</f>
        <v>8960</v>
      </c>
      <c r="I13" s="166">
        <f>+VLOOKUP($E10,Hoja7!$A$4:$T$37,Hoja7!N$1,FALSE)</f>
        <v>0.39109559144478395</v>
      </c>
      <c r="J13" s="165">
        <f>+VLOOKUP($E10,Hoja7!$A$4:$T$37,Hoja7!O$1,FALSE)</f>
        <v>23721</v>
      </c>
      <c r="K13" s="165">
        <f>+VLOOKUP($E10,Hoja7!$A$4:$T$37,Hoja7!P$1,FALSE)</f>
        <v>8846</v>
      </c>
      <c r="L13" s="166">
        <f>+VLOOKUP($E10,Hoja7!$A$4:$T$37,Hoja7!Q$1,FALSE)</f>
        <v>0.37291851102398721</v>
      </c>
      <c r="M13" s="165">
        <f>+VLOOKUP($E10,Hoja7!$A$4:$T$37,Hoja7!R$1,FALSE)</f>
        <v>22629</v>
      </c>
      <c r="N13" s="165">
        <f>+VLOOKUP($E10,Hoja7!$A$4:$T$37,Hoja7!S$1,FALSE)</f>
        <v>8417</v>
      </c>
      <c r="O13" s="166">
        <f>+VLOOKUP($E10,Hoja7!$A$4:$T$37,Hoja7!T$1,FALSE)</f>
        <v>0.37195633921074728</v>
      </c>
      <c r="P13" s="168">
        <f>+VLOOKUP($E10,Hoja7!$A$4:$W$37,Hoja7!U$1,FALSE)</f>
        <v>22600</v>
      </c>
      <c r="Q13" s="167">
        <f>+VLOOKUP($E10,Hoja7!$A$4:$W$37,Hoja7!V$1,FALSE)</f>
        <v>8519</v>
      </c>
      <c r="R13" s="166">
        <f>+VLOOKUP($E10,Hoja7!$A$4:$W$37,Hoja7!W$1,FALSE)</f>
        <v>0.37694690265486724</v>
      </c>
      <c r="S13" s="168">
        <f>+VLOOKUP($E10,Hoja7!$A$4:$ZW$37,24,FALSE)</f>
        <v>23872</v>
      </c>
      <c r="T13" s="167">
        <f>+VLOOKUP($E10,Hoja7!$A$4:$ZW$37,25,FALSE)</f>
        <v>8081</v>
      </c>
      <c r="U13" s="272">
        <f>+VLOOKUP($E10,Hoja7!$A$4:$ZW$37,26,FALSE)</f>
        <v>0.33851373994638068</v>
      </c>
    </row>
    <row r="14" spans="1:21" ht="15" x14ac:dyDescent="0.25">
      <c r="A14" s="120">
        <v>1</v>
      </c>
      <c r="B14" s="33">
        <f>+IFERROR(VLOOKUP($A14,Hoja6!$A$3:$O$1124,3,FALSE),"")</f>
        <v>13001</v>
      </c>
      <c r="C14" s="33" t="str">
        <f>+UPPER(IFERROR(VLOOKUP($A14,Hoja6!$A$3:$O$1124,4,FALSE),""))</f>
        <v>CARTAGENA</v>
      </c>
      <c r="D14" s="34">
        <f>+IFERROR(VLOOKUP($A14,Hoja6!$A$3:$O$1124,8,FALSE),"")</f>
        <v>11667</v>
      </c>
      <c r="E14" s="34">
        <f>+IFERROR(VLOOKUP($A14,Hoja6!$A$3:$O$1124,9,FALSE),"")</f>
        <v>5553</v>
      </c>
      <c r="F14" s="135">
        <f>+IFERROR(VLOOKUP($A14,Hoja6!$A$3:$O$1124,10,FALSE),"")</f>
        <v>0.47595782977629209</v>
      </c>
      <c r="G14" s="34">
        <f>+IFERROR(VLOOKUP($A14,Hoja6!$A$3:$O$1124,11,FALSE),"")</f>
        <v>12139</v>
      </c>
      <c r="H14" s="34">
        <f>+IFERROR(VLOOKUP($A14,Hoja6!$A$3:$O$1124,12,FALSE),"")</f>
        <v>6007</v>
      </c>
      <c r="I14" s="135">
        <f>+IFERROR(VLOOKUP($A14,Hoja6!$A$3:$O$1124,13,FALSE),"")</f>
        <v>0.49485130570887226</v>
      </c>
      <c r="J14" s="34">
        <f>+IFERROR(VLOOKUP($A14,Hoja6!$A$3:$O$1124,14,FALSE),"")</f>
        <v>12616</v>
      </c>
      <c r="K14" s="125">
        <f>+IFERROR(VLOOKUP($A14,Hoja6!$A$3:$O$1124,15,FALSE),"")</f>
        <v>5831</v>
      </c>
      <c r="L14" s="164">
        <f>+IFERROR(VLOOKUP($A14,Hoja6!$A$3:$P$1124,16,FALSE),"")</f>
        <v>0.46219086873811033</v>
      </c>
      <c r="M14" s="34">
        <f>+IFERROR(VLOOKUP($A14,Hoja6!$A$3:$Y$1124,17,FALSE),"")</f>
        <v>11720</v>
      </c>
      <c r="N14" s="125">
        <f>+IFERROR(VLOOKUP($A14,Hoja6!$A$3:$Y$1124,18,FALSE),"")</f>
        <v>5449</v>
      </c>
      <c r="O14" s="164">
        <f>+IFERROR(VLOOKUP($A14,Hoja6!$A$3:$Y$1124,19,FALSE),"")</f>
        <v>0.46493174061433445</v>
      </c>
      <c r="P14" s="34">
        <f>+IFERROR(VLOOKUP($A14,Hoja6!$A$3:$Y$1124,20,FALSE),"")</f>
        <v>11815</v>
      </c>
      <c r="Q14" s="125">
        <f>+IFERROR(VLOOKUP($A14,Hoja6!$A$3:$Y$1124,21,FALSE),"")</f>
        <v>5630</v>
      </c>
      <c r="R14" s="164">
        <f>+IFERROR(VLOOKUP($A14,Hoja6!$A$3:$Y$1124,22,FALSE),"")</f>
        <v>0.47651290732120188</v>
      </c>
      <c r="S14" s="34">
        <f>+IFERROR(VLOOKUP($A14,Hoja6!$A$3:$ZY$1124,23,FALSE),"")</f>
        <v>12068</v>
      </c>
      <c r="T14" s="125">
        <f>+IFERROR(VLOOKUP($A14,Hoja6!$A$3:$ZY$1124,24,FALSE),"")</f>
        <v>5108</v>
      </c>
      <c r="U14" s="273">
        <f>+IFERROR(VLOOKUP($A14,Hoja6!$A$3:$ZY$1124,25,FALSE),"")</f>
        <v>0.42326814716605898</v>
      </c>
    </row>
    <row r="15" spans="1:21" ht="15" x14ac:dyDescent="0.25">
      <c r="A15" s="121">
        <v>2</v>
      </c>
      <c r="B15" s="33">
        <f>+IFERROR(VLOOKUP($A15,Hoja6!$A$3:$O$1124,3,FALSE),"")</f>
        <v>13006</v>
      </c>
      <c r="C15" s="33" t="str">
        <f>+UPPER(IFERROR(VLOOKUP($A15,Hoja6!$A$3:$O$1124,4,FALSE),""))</f>
        <v>ACHÍ  (3)</v>
      </c>
      <c r="D15" s="34">
        <f>+IFERROR(VLOOKUP($A15,Hoja6!$A$3:$O$1124,8,FALSE),"")</f>
        <v>276</v>
      </c>
      <c r="E15" s="34">
        <f>+IFERROR(VLOOKUP($A15,Hoja6!$A$3:$O$1124,9,FALSE),"")</f>
        <v>36</v>
      </c>
      <c r="F15" s="135">
        <f>+IFERROR(VLOOKUP($A15,Hoja6!$A$3:$O$1124,10,FALSE),"")</f>
        <v>0.13043478260869565</v>
      </c>
      <c r="G15" s="34">
        <f>+IFERROR(VLOOKUP($A15,Hoja6!$A$3:$O$1124,11,FALSE),"")</f>
        <v>256</v>
      </c>
      <c r="H15" s="34">
        <f>+IFERROR(VLOOKUP($A15,Hoja6!$A$3:$O$1124,12,FALSE),"")</f>
        <v>34</v>
      </c>
      <c r="I15" s="135">
        <f>+IFERROR(VLOOKUP($A15,Hoja6!$A$3:$O$1124,13,FALSE),"")</f>
        <v>0.1328125</v>
      </c>
      <c r="J15" s="34">
        <f>+IFERROR(VLOOKUP($A15,Hoja6!$A$3:$O$1124,14,FALSE),"")</f>
        <v>289</v>
      </c>
      <c r="K15" s="125">
        <f>+IFERROR(VLOOKUP($A15,Hoja6!$A$3:$O$1124,15,FALSE),"")</f>
        <v>49</v>
      </c>
      <c r="L15" s="164">
        <f>+IFERROR(VLOOKUP($A15,Hoja6!$A$3:$P$1124,16,FALSE),"")</f>
        <v>0.16955017301038061</v>
      </c>
      <c r="M15" s="34">
        <f>+IFERROR(VLOOKUP($A15,Hoja6!$A$3:$Y$1124,17,FALSE),"")</f>
        <v>270</v>
      </c>
      <c r="N15" s="125">
        <f>+IFERROR(VLOOKUP($A15,Hoja6!$A$3:$Y$1124,18,FALSE),"")</f>
        <v>50</v>
      </c>
      <c r="O15" s="164">
        <f>+IFERROR(VLOOKUP($A15,Hoja6!$A$3:$Y$1124,19,FALSE),"")</f>
        <v>0.18518518518518517</v>
      </c>
      <c r="P15" s="34">
        <f>+IFERROR(VLOOKUP($A15,Hoja6!$A$3:$Y$1124,20,FALSE),"")</f>
        <v>290</v>
      </c>
      <c r="Q15" s="125">
        <f>+IFERROR(VLOOKUP($A15,Hoja6!$A$3:$Y$1124,21,FALSE),"")</f>
        <v>53</v>
      </c>
      <c r="R15" s="164">
        <f>+IFERROR(VLOOKUP($A15,Hoja6!$A$3:$Y$1124,22,FALSE),"")</f>
        <v>0.18275862068965518</v>
      </c>
      <c r="S15" s="34">
        <f>+IFERROR(VLOOKUP($A15,Hoja6!$A$3:$ZY$1124,23,FALSE),"")</f>
        <v>302</v>
      </c>
      <c r="T15" s="125">
        <f>+IFERROR(VLOOKUP($A15,Hoja6!$A$3:$ZY$1124,24,FALSE),"")</f>
        <v>53</v>
      </c>
      <c r="U15" s="273">
        <f>+IFERROR(VLOOKUP($A15,Hoja6!$A$3:$ZY$1124,25,FALSE),"")</f>
        <v>0.17549668874172186</v>
      </c>
    </row>
    <row r="16" spans="1:21" ht="15" x14ac:dyDescent="0.25">
      <c r="A16" s="121">
        <v>3</v>
      </c>
      <c r="B16" s="33">
        <f>+IFERROR(VLOOKUP($A16,Hoja6!$A$3:$O$1124,3,FALSE),"")</f>
        <v>13030</v>
      </c>
      <c r="C16" s="33" t="str">
        <f>+UPPER(IFERROR(VLOOKUP($A16,Hoja6!$A$3:$O$1124,4,FALSE),""))</f>
        <v>ALTOS DEL ROSARIO</v>
      </c>
      <c r="D16" s="34">
        <f>+IFERROR(VLOOKUP($A16,Hoja6!$A$3:$O$1124,8,FALSE),"")</f>
        <v>60</v>
      </c>
      <c r="E16" s="34">
        <f>+IFERROR(VLOOKUP($A16,Hoja6!$A$3:$O$1124,9,FALSE),"")</f>
        <v>9</v>
      </c>
      <c r="F16" s="135">
        <f>+IFERROR(VLOOKUP($A16,Hoja6!$A$3:$O$1124,10,FALSE),"")</f>
        <v>0.15</v>
      </c>
      <c r="G16" s="34">
        <f>+IFERROR(VLOOKUP($A16,Hoja6!$A$3:$O$1124,11,FALSE),"")</f>
        <v>82</v>
      </c>
      <c r="H16" s="34">
        <f>+IFERROR(VLOOKUP($A16,Hoja6!$A$3:$O$1124,12,FALSE),"")</f>
        <v>9</v>
      </c>
      <c r="I16" s="135">
        <f>+IFERROR(VLOOKUP($A16,Hoja6!$A$3:$O$1124,13,FALSE),"")</f>
        <v>0.10975609756097561</v>
      </c>
      <c r="J16" s="34">
        <f>+IFERROR(VLOOKUP($A16,Hoja6!$A$3:$O$1124,14,FALSE),"")</f>
        <v>72</v>
      </c>
      <c r="K16" s="125">
        <f>+IFERROR(VLOOKUP($A16,Hoja6!$A$3:$O$1124,15,FALSE),"")</f>
        <v>17</v>
      </c>
      <c r="L16" s="164">
        <f>+IFERROR(VLOOKUP($A16,Hoja6!$A$3:$P$1124,16,FALSE),"")</f>
        <v>0.2361111111111111</v>
      </c>
      <c r="M16" s="34">
        <f>+IFERROR(VLOOKUP($A16,Hoja6!$A$3:$Y$1124,17,FALSE),"")</f>
        <v>111</v>
      </c>
      <c r="N16" s="125">
        <f>+IFERROR(VLOOKUP($A16,Hoja6!$A$3:$Y$1124,18,FALSE),"")</f>
        <v>23</v>
      </c>
      <c r="O16" s="164">
        <f>+IFERROR(VLOOKUP($A16,Hoja6!$A$3:$Y$1124,19,FALSE),"")</f>
        <v>0.2072072072072072</v>
      </c>
      <c r="P16" s="34">
        <f>+IFERROR(VLOOKUP($A16,Hoja6!$A$3:$Y$1124,20,FALSE),"")</f>
        <v>99</v>
      </c>
      <c r="Q16" s="125">
        <f>+IFERROR(VLOOKUP($A16,Hoja6!$A$3:$Y$1124,21,FALSE),"")</f>
        <v>18</v>
      </c>
      <c r="R16" s="164">
        <f>+IFERROR(VLOOKUP($A16,Hoja6!$A$3:$Y$1124,22,FALSE),"")</f>
        <v>0.18181818181818182</v>
      </c>
      <c r="S16" s="34">
        <f>+IFERROR(VLOOKUP($A16,Hoja6!$A$3:$ZY$1124,23,FALSE),"")</f>
        <v>78</v>
      </c>
      <c r="T16" s="125">
        <f>+IFERROR(VLOOKUP($A16,Hoja6!$A$3:$ZY$1124,24,FALSE),"")</f>
        <v>13</v>
      </c>
      <c r="U16" s="273">
        <f>+IFERROR(VLOOKUP($A16,Hoja6!$A$3:$ZY$1124,25,FALSE),"")</f>
        <v>0.16666666666666666</v>
      </c>
    </row>
    <row r="17" spans="1:21" ht="15" x14ac:dyDescent="0.25">
      <c r="A17" s="121">
        <v>4</v>
      </c>
      <c r="B17" s="33">
        <f>+IFERROR(VLOOKUP($A17,Hoja6!$A$3:$O$1124,3,FALSE),"")</f>
        <v>13042</v>
      </c>
      <c r="C17" s="33" t="str">
        <f>+UPPER(IFERROR(VLOOKUP($A17,Hoja6!$A$3:$O$1124,4,FALSE),""))</f>
        <v>ARENAL</v>
      </c>
      <c r="D17" s="34">
        <f>+IFERROR(VLOOKUP($A17,Hoja6!$A$3:$O$1124,8,FALSE),"")</f>
        <v>71</v>
      </c>
      <c r="E17" s="34">
        <f>+IFERROR(VLOOKUP($A17,Hoja6!$A$3:$O$1124,9,FALSE),"")</f>
        <v>10</v>
      </c>
      <c r="F17" s="135">
        <f>+IFERROR(VLOOKUP($A17,Hoja6!$A$3:$O$1124,10,FALSE),"")</f>
        <v>0.14084507042253522</v>
      </c>
      <c r="G17" s="34">
        <f>+IFERROR(VLOOKUP($A17,Hoja6!$A$3:$O$1124,11,FALSE),"")</f>
        <v>77</v>
      </c>
      <c r="H17" s="34">
        <f>+IFERROR(VLOOKUP($A17,Hoja6!$A$3:$O$1124,12,FALSE),"")</f>
        <v>16</v>
      </c>
      <c r="I17" s="135">
        <f>+IFERROR(VLOOKUP($A17,Hoja6!$A$3:$O$1124,13,FALSE),"")</f>
        <v>0.20779220779220781</v>
      </c>
      <c r="J17" s="34">
        <f>+IFERROR(VLOOKUP($A17,Hoja6!$A$3:$O$1124,14,FALSE),"")</f>
        <v>73</v>
      </c>
      <c r="K17" s="125">
        <f>+IFERROR(VLOOKUP($A17,Hoja6!$A$3:$O$1124,15,FALSE),"")</f>
        <v>19</v>
      </c>
      <c r="L17" s="164">
        <f>+IFERROR(VLOOKUP($A17,Hoja6!$A$3:$P$1124,16,FALSE),"")</f>
        <v>0.26027397260273971</v>
      </c>
      <c r="M17" s="34">
        <f>+IFERROR(VLOOKUP($A17,Hoja6!$A$3:$Y$1124,17,FALSE),"")</f>
        <v>60</v>
      </c>
      <c r="N17" s="125">
        <f>+IFERROR(VLOOKUP($A17,Hoja6!$A$3:$Y$1124,18,FALSE),"")</f>
        <v>11</v>
      </c>
      <c r="O17" s="164">
        <f>+IFERROR(VLOOKUP($A17,Hoja6!$A$3:$Y$1124,19,FALSE),"")</f>
        <v>0.18333333333333332</v>
      </c>
      <c r="P17" s="34">
        <f>+IFERROR(VLOOKUP($A17,Hoja6!$A$3:$Y$1124,20,FALSE),"")</f>
        <v>106</v>
      </c>
      <c r="Q17" s="125">
        <f>+IFERROR(VLOOKUP($A17,Hoja6!$A$3:$Y$1124,21,FALSE),"")</f>
        <v>26</v>
      </c>
      <c r="R17" s="164">
        <f>+IFERROR(VLOOKUP($A17,Hoja6!$A$3:$Y$1124,22,FALSE),"")</f>
        <v>0.24528301886792453</v>
      </c>
      <c r="S17" s="34">
        <f>+IFERROR(VLOOKUP($A17,Hoja6!$A$3:$ZY$1124,23,FALSE),"")</f>
        <v>96</v>
      </c>
      <c r="T17" s="125">
        <f>+IFERROR(VLOOKUP($A17,Hoja6!$A$3:$ZY$1124,24,FALSE),"")</f>
        <v>30</v>
      </c>
      <c r="U17" s="273">
        <f>+IFERROR(VLOOKUP($A17,Hoja6!$A$3:$ZY$1124,25,FALSE),"")</f>
        <v>0.3125</v>
      </c>
    </row>
    <row r="18" spans="1:21" ht="15" x14ac:dyDescent="0.25">
      <c r="A18" s="121">
        <v>5</v>
      </c>
      <c r="B18" s="33">
        <f>+IFERROR(VLOOKUP($A18,Hoja6!$A$3:$O$1124,3,FALSE),"")</f>
        <v>13052</v>
      </c>
      <c r="C18" s="33" t="str">
        <f>+UPPER(IFERROR(VLOOKUP($A18,Hoja6!$A$3:$O$1124,4,FALSE),""))</f>
        <v>ARJONA</v>
      </c>
      <c r="D18" s="34">
        <f>+IFERROR(VLOOKUP($A18,Hoja6!$A$3:$O$1124,8,FALSE),"")</f>
        <v>752</v>
      </c>
      <c r="E18" s="34">
        <f>+IFERROR(VLOOKUP($A18,Hoja6!$A$3:$O$1124,9,FALSE),"")</f>
        <v>218</v>
      </c>
      <c r="F18" s="135">
        <f>+IFERROR(VLOOKUP($A18,Hoja6!$A$3:$O$1124,10,FALSE),"")</f>
        <v>0.28989361702127658</v>
      </c>
      <c r="G18" s="34">
        <f>+IFERROR(VLOOKUP($A18,Hoja6!$A$3:$O$1124,11,FALSE),"")</f>
        <v>794</v>
      </c>
      <c r="H18" s="34">
        <f>+IFERROR(VLOOKUP($A18,Hoja6!$A$3:$O$1124,12,FALSE),"")</f>
        <v>297</v>
      </c>
      <c r="I18" s="135">
        <f>+IFERROR(VLOOKUP($A18,Hoja6!$A$3:$O$1124,13,FALSE),"")</f>
        <v>0.37405541561712846</v>
      </c>
      <c r="J18" s="34">
        <f>+IFERROR(VLOOKUP($A18,Hoja6!$A$3:$O$1124,14,FALSE),"")</f>
        <v>786</v>
      </c>
      <c r="K18" s="125">
        <f>+IFERROR(VLOOKUP($A18,Hoja6!$A$3:$O$1124,15,FALSE),"")</f>
        <v>269</v>
      </c>
      <c r="L18" s="164">
        <f>+IFERROR(VLOOKUP($A18,Hoja6!$A$3:$P$1124,16,FALSE),"")</f>
        <v>0.34223918575063611</v>
      </c>
      <c r="M18" s="34">
        <f>+IFERROR(VLOOKUP($A18,Hoja6!$A$3:$Y$1124,17,FALSE),"")</f>
        <v>804</v>
      </c>
      <c r="N18" s="125">
        <f>+IFERROR(VLOOKUP($A18,Hoja6!$A$3:$Y$1124,18,FALSE),"")</f>
        <v>268</v>
      </c>
      <c r="O18" s="164">
        <f>+IFERROR(VLOOKUP($A18,Hoja6!$A$3:$Y$1124,19,FALSE),"")</f>
        <v>0.33333333333333331</v>
      </c>
      <c r="P18" s="34">
        <f>+IFERROR(VLOOKUP($A18,Hoja6!$A$3:$Y$1124,20,FALSE),"")</f>
        <v>832</v>
      </c>
      <c r="Q18" s="125">
        <f>+IFERROR(VLOOKUP($A18,Hoja6!$A$3:$Y$1124,21,FALSE),"")</f>
        <v>320</v>
      </c>
      <c r="R18" s="164">
        <f>+IFERROR(VLOOKUP($A18,Hoja6!$A$3:$Y$1124,22,FALSE),"")</f>
        <v>0.38461538461538464</v>
      </c>
      <c r="S18" s="34">
        <f>+IFERROR(VLOOKUP($A18,Hoja6!$A$3:$ZY$1124,23,FALSE),"")</f>
        <v>911</v>
      </c>
      <c r="T18" s="125">
        <f>+IFERROR(VLOOKUP($A18,Hoja6!$A$3:$ZY$1124,24,FALSE),"")</f>
        <v>244</v>
      </c>
      <c r="U18" s="273">
        <f>+IFERROR(VLOOKUP($A18,Hoja6!$A$3:$ZY$1124,25,FALSE),"")</f>
        <v>0.26783754116355651</v>
      </c>
    </row>
    <row r="19" spans="1:21" ht="15" x14ac:dyDescent="0.25">
      <c r="A19" s="121">
        <v>6</v>
      </c>
      <c r="B19" s="33">
        <f>+IFERROR(VLOOKUP($A19,Hoja6!$A$3:$O$1124,3,FALSE),"")</f>
        <v>13062</v>
      </c>
      <c r="C19" s="33" t="str">
        <f>+UPPER(IFERROR(VLOOKUP($A19,Hoja6!$A$3:$O$1124,4,FALSE),""))</f>
        <v>ARROYOHONDO</v>
      </c>
      <c r="D19" s="34">
        <f>+IFERROR(VLOOKUP($A19,Hoja6!$A$3:$O$1124,8,FALSE),"")</f>
        <v>69</v>
      </c>
      <c r="E19" s="34">
        <f>+IFERROR(VLOOKUP($A19,Hoja6!$A$3:$O$1124,9,FALSE),"")</f>
        <v>12</v>
      </c>
      <c r="F19" s="135">
        <f>+IFERROR(VLOOKUP($A19,Hoja6!$A$3:$O$1124,10,FALSE),"")</f>
        <v>0.17391304347826086</v>
      </c>
      <c r="G19" s="34">
        <f>+IFERROR(VLOOKUP($A19,Hoja6!$A$3:$O$1124,11,FALSE),"")</f>
        <v>81</v>
      </c>
      <c r="H19" s="34">
        <f>+IFERROR(VLOOKUP($A19,Hoja6!$A$3:$O$1124,12,FALSE),"")</f>
        <v>13</v>
      </c>
      <c r="I19" s="135">
        <f>+IFERROR(VLOOKUP($A19,Hoja6!$A$3:$O$1124,13,FALSE),"")</f>
        <v>0.16049382716049382</v>
      </c>
      <c r="J19" s="34">
        <f>+IFERROR(VLOOKUP($A19,Hoja6!$A$3:$O$1124,14,FALSE),"")</f>
        <v>71</v>
      </c>
      <c r="K19" s="125">
        <f>+IFERROR(VLOOKUP($A19,Hoja6!$A$3:$O$1124,15,FALSE),"")</f>
        <v>12</v>
      </c>
      <c r="L19" s="164">
        <f>+IFERROR(VLOOKUP($A19,Hoja6!$A$3:$P$1124,16,FALSE),"")</f>
        <v>0.16901408450704225</v>
      </c>
      <c r="M19" s="34">
        <f>+IFERROR(VLOOKUP($A19,Hoja6!$A$3:$Y$1124,17,FALSE),"")</f>
        <v>97</v>
      </c>
      <c r="N19" s="125">
        <f>+IFERROR(VLOOKUP($A19,Hoja6!$A$3:$Y$1124,18,FALSE),"")</f>
        <v>15</v>
      </c>
      <c r="O19" s="164">
        <f>+IFERROR(VLOOKUP($A19,Hoja6!$A$3:$Y$1124,19,FALSE),"")</f>
        <v>0.15463917525773196</v>
      </c>
      <c r="P19" s="34">
        <f>+IFERROR(VLOOKUP($A19,Hoja6!$A$3:$Y$1124,20,FALSE),"")</f>
        <v>58</v>
      </c>
      <c r="Q19" s="125">
        <f>+IFERROR(VLOOKUP($A19,Hoja6!$A$3:$Y$1124,21,FALSE),"")</f>
        <v>11</v>
      </c>
      <c r="R19" s="164">
        <f>+IFERROR(VLOOKUP($A19,Hoja6!$A$3:$Y$1124,22,FALSE),"")</f>
        <v>0.18965517241379309</v>
      </c>
      <c r="S19" s="34">
        <f>+IFERROR(VLOOKUP($A19,Hoja6!$A$3:$ZY$1124,23,FALSE),"")</f>
        <v>91</v>
      </c>
      <c r="T19" s="125">
        <f>+IFERROR(VLOOKUP($A19,Hoja6!$A$3:$ZY$1124,24,FALSE),"")</f>
        <v>12</v>
      </c>
      <c r="U19" s="273">
        <f>+IFERROR(VLOOKUP($A19,Hoja6!$A$3:$ZY$1124,25,FALSE),"")</f>
        <v>0.13186813186813187</v>
      </c>
    </row>
    <row r="20" spans="1:21" ht="15" x14ac:dyDescent="0.25">
      <c r="A20" s="121">
        <v>7</v>
      </c>
      <c r="B20" s="33">
        <f>+IFERROR(VLOOKUP($A20,Hoja6!$A$3:$O$1124,3,FALSE),"")</f>
        <v>13074</v>
      </c>
      <c r="C20" s="33" t="str">
        <f>+UPPER(IFERROR(VLOOKUP($A20,Hoja6!$A$3:$O$1124,4,FALSE),""))</f>
        <v>BARRANCO DE LOBA  (3)</v>
      </c>
      <c r="D20" s="34">
        <f>+IFERROR(VLOOKUP($A20,Hoja6!$A$3:$O$1124,8,FALSE),"")</f>
        <v>178</v>
      </c>
      <c r="E20" s="34">
        <f>+IFERROR(VLOOKUP($A20,Hoja6!$A$3:$O$1124,9,FALSE),"")</f>
        <v>17</v>
      </c>
      <c r="F20" s="135">
        <f>+IFERROR(VLOOKUP($A20,Hoja6!$A$3:$O$1124,10,FALSE),"")</f>
        <v>9.5505617977528087E-2</v>
      </c>
      <c r="G20" s="34">
        <f>+IFERROR(VLOOKUP($A20,Hoja6!$A$3:$O$1124,11,FALSE),"")</f>
        <v>151</v>
      </c>
      <c r="H20" s="34">
        <f>+IFERROR(VLOOKUP($A20,Hoja6!$A$3:$O$1124,12,FALSE),"")</f>
        <v>16</v>
      </c>
      <c r="I20" s="135">
        <f>+IFERROR(VLOOKUP($A20,Hoja6!$A$3:$O$1124,13,FALSE),"")</f>
        <v>0.10596026490066225</v>
      </c>
      <c r="J20" s="34">
        <f>+IFERROR(VLOOKUP($A20,Hoja6!$A$3:$O$1124,14,FALSE),"")</f>
        <v>178</v>
      </c>
      <c r="K20" s="125">
        <f>+IFERROR(VLOOKUP($A20,Hoja6!$A$3:$O$1124,15,FALSE),"")</f>
        <v>25</v>
      </c>
      <c r="L20" s="164">
        <f>+IFERROR(VLOOKUP($A20,Hoja6!$A$3:$P$1124,16,FALSE),"")</f>
        <v>0.1404494382022472</v>
      </c>
      <c r="M20" s="34">
        <f>+IFERROR(VLOOKUP($A20,Hoja6!$A$3:$Y$1124,17,FALSE),"")</f>
        <v>162</v>
      </c>
      <c r="N20" s="125">
        <f>+IFERROR(VLOOKUP($A20,Hoja6!$A$3:$Y$1124,18,FALSE),"")</f>
        <v>18</v>
      </c>
      <c r="O20" s="164">
        <f>+IFERROR(VLOOKUP($A20,Hoja6!$A$3:$Y$1124,19,FALSE),"")</f>
        <v>0.1111111111111111</v>
      </c>
      <c r="P20" s="34">
        <f>+IFERROR(VLOOKUP($A20,Hoja6!$A$3:$Y$1124,20,FALSE),"")</f>
        <v>136</v>
      </c>
      <c r="Q20" s="125">
        <f>+IFERROR(VLOOKUP($A20,Hoja6!$A$3:$Y$1124,21,FALSE),"")</f>
        <v>17</v>
      </c>
      <c r="R20" s="164">
        <f>+IFERROR(VLOOKUP($A20,Hoja6!$A$3:$Y$1124,22,FALSE),"")</f>
        <v>0.125</v>
      </c>
      <c r="S20" s="34">
        <f>+IFERROR(VLOOKUP($A20,Hoja6!$A$3:$ZY$1124,23,FALSE),"")</f>
        <v>170</v>
      </c>
      <c r="T20" s="125">
        <f>+IFERROR(VLOOKUP($A20,Hoja6!$A$3:$ZY$1124,24,FALSE),"")</f>
        <v>30</v>
      </c>
      <c r="U20" s="273">
        <f>+IFERROR(VLOOKUP($A20,Hoja6!$A$3:$ZY$1124,25,FALSE),"")</f>
        <v>0.17647058823529413</v>
      </c>
    </row>
    <row r="21" spans="1:21" ht="15" x14ac:dyDescent="0.25">
      <c r="A21" s="121">
        <v>8</v>
      </c>
      <c r="B21" s="33">
        <f>+IFERROR(VLOOKUP($A21,Hoja6!$A$3:$O$1124,3,FALSE),"")</f>
        <v>13140</v>
      </c>
      <c r="C21" s="33" t="str">
        <f>+UPPER(IFERROR(VLOOKUP($A21,Hoja6!$A$3:$O$1124,4,FALSE),""))</f>
        <v>CALAMAR  (3)</v>
      </c>
      <c r="D21" s="34">
        <f>+IFERROR(VLOOKUP($A21,Hoja6!$A$3:$O$1124,8,FALSE),"")</f>
        <v>262</v>
      </c>
      <c r="E21" s="34">
        <f>+IFERROR(VLOOKUP($A21,Hoja6!$A$3:$O$1124,9,FALSE),"")</f>
        <v>53</v>
      </c>
      <c r="F21" s="135">
        <f>+IFERROR(VLOOKUP($A21,Hoja6!$A$3:$O$1124,10,FALSE),"")</f>
        <v>0.20229007633587787</v>
      </c>
      <c r="G21" s="34">
        <f>+IFERROR(VLOOKUP($A21,Hoja6!$A$3:$O$1124,11,FALSE),"")</f>
        <v>246</v>
      </c>
      <c r="H21" s="34">
        <f>+IFERROR(VLOOKUP($A21,Hoja6!$A$3:$O$1124,12,FALSE),"")</f>
        <v>49</v>
      </c>
      <c r="I21" s="135">
        <f>+IFERROR(VLOOKUP($A21,Hoja6!$A$3:$O$1124,13,FALSE),"")</f>
        <v>0.1991869918699187</v>
      </c>
      <c r="J21" s="34">
        <f>+IFERROR(VLOOKUP($A21,Hoja6!$A$3:$O$1124,14,FALSE),"")</f>
        <v>239</v>
      </c>
      <c r="K21" s="125">
        <f>+IFERROR(VLOOKUP($A21,Hoja6!$A$3:$O$1124,15,FALSE),"")</f>
        <v>43</v>
      </c>
      <c r="L21" s="164">
        <f>+IFERROR(VLOOKUP($A21,Hoja6!$A$3:$P$1124,16,FALSE),"")</f>
        <v>0.1799163179916318</v>
      </c>
      <c r="M21" s="34">
        <f>+IFERROR(VLOOKUP($A21,Hoja6!$A$3:$Y$1124,17,FALSE),"")</f>
        <v>245</v>
      </c>
      <c r="N21" s="125">
        <f>+IFERROR(VLOOKUP($A21,Hoja6!$A$3:$Y$1124,18,FALSE),"")</f>
        <v>48</v>
      </c>
      <c r="O21" s="164">
        <f>+IFERROR(VLOOKUP($A21,Hoja6!$A$3:$Y$1124,19,FALSE),"")</f>
        <v>0.19591836734693877</v>
      </c>
      <c r="P21" s="34">
        <f>+IFERROR(VLOOKUP($A21,Hoja6!$A$3:$Y$1124,20,FALSE),"")</f>
        <v>239</v>
      </c>
      <c r="Q21" s="125">
        <f>+IFERROR(VLOOKUP($A21,Hoja6!$A$3:$Y$1124,21,FALSE),"")</f>
        <v>52</v>
      </c>
      <c r="R21" s="164">
        <f>+IFERROR(VLOOKUP($A21,Hoja6!$A$3:$Y$1124,22,FALSE),"")</f>
        <v>0.21757322175732219</v>
      </c>
      <c r="S21" s="34">
        <f>+IFERROR(VLOOKUP($A21,Hoja6!$A$3:$ZY$1124,23,FALSE),"")</f>
        <v>292</v>
      </c>
      <c r="T21" s="125">
        <f>+IFERROR(VLOOKUP($A21,Hoja6!$A$3:$ZY$1124,24,FALSE),"")</f>
        <v>63</v>
      </c>
      <c r="U21" s="273">
        <f>+IFERROR(VLOOKUP($A21,Hoja6!$A$3:$ZY$1124,25,FALSE),"")</f>
        <v>0.21575342465753425</v>
      </c>
    </row>
    <row r="22" spans="1:21" ht="15" x14ac:dyDescent="0.25">
      <c r="A22" s="121">
        <v>9</v>
      </c>
      <c r="B22" s="33">
        <f>+IFERROR(VLOOKUP($A22,Hoja6!$A$3:$O$1124,3,FALSE),"")</f>
        <v>13160</v>
      </c>
      <c r="C22" s="33" t="str">
        <f>+UPPER(IFERROR(VLOOKUP($A22,Hoja6!$A$3:$O$1124,4,FALSE),""))</f>
        <v>CANTAGALLO</v>
      </c>
      <c r="D22" s="34">
        <f>+IFERROR(VLOOKUP($A22,Hoja6!$A$3:$O$1124,8,FALSE),"")</f>
        <v>53</v>
      </c>
      <c r="E22" s="34">
        <f>+IFERROR(VLOOKUP($A22,Hoja6!$A$3:$O$1124,9,FALSE),"")</f>
        <v>16</v>
      </c>
      <c r="F22" s="135">
        <f>+IFERROR(VLOOKUP($A22,Hoja6!$A$3:$O$1124,10,FALSE),"")</f>
        <v>0.30188679245283018</v>
      </c>
      <c r="G22" s="34">
        <f>+IFERROR(VLOOKUP($A22,Hoja6!$A$3:$O$1124,11,FALSE),"")</f>
        <v>55</v>
      </c>
      <c r="H22" s="34">
        <f>+IFERROR(VLOOKUP($A22,Hoja6!$A$3:$O$1124,12,FALSE),"")</f>
        <v>19</v>
      </c>
      <c r="I22" s="135">
        <f>+IFERROR(VLOOKUP($A22,Hoja6!$A$3:$O$1124,13,FALSE),"")</f>
        <v>0.34545454545454546</v>
      </c>
      <c r="J22" s="34">
        <f>+IFERROR(VLOOKUP($A22,Hoja6!$A$3:$O$1124,14,FALSE),"")</f>
        <v>63</v>
      </c>
      <c r="K22" s="125">
        <f>+IFERROR(VLOOKUP($A22,Hoja6!$A$3:$O$1124,15,FALSE),"")</f>
        <v>13</v>
      </c>
      <c r="L22" s="164">
        <f>+IFERROR(VLOOKUP($A22,Hoja6!$A$3:$P$1124,16,FALSE),"")</f>
        <v>0.20634920634920634</v>
      </c>
      <c r="M22" s="34">
        <f>+IFERROR(VLOOKUP($A22,Hoja6!$A$3:$Y$1124,17,FALSE),"")</f>
        <v>68</v>
      </c>
      <c r="N22" s="125">
        <f>+IFERROR(VLOOKUP($A22,Hoja6!$A$3:$Y$1124,18,FALSE),"")</f>
        <v>19</v>
      </c>
      <c r="O22" s="164">
        <f>+IFERROR(VLOOKUP($A22,Hoja6!$A$3:$Y$1124,19,FALSE),"")</f>
        <v>0.27941176470588236</v>
      </c>
      <c r="P22" s="34">
        <f>+IFERROR(VLOOKUP($A22,Hoja6!$A$3:$Y$1124,20,FALSE),"")</f>
        <v>59</v>
      </c>
      <c r="Q22" s="125">
        <f>+IFERROR(VLOOKUP($A22,Hoja6!$A$3:$Y$1124,21,FALSE),"")</f>
        <v>28</v>
      </c>
      <c r="R22" s="164">
        <f>+IFERROR(VLOOKUP($A22,Hoja6!$A$3:$Y$1124,22,FALSE),"")</f>
        <v>0.47457627118644069</v>
      </c>
      <c r="S22" s="34">
        <f>+IFERROR(VLOOKUP($A22,Hoja6!$A$3:$ZY$1124,23,FALSE),"")</f>
        <v>73</v>
      </c>
      <c r="T22" s="125">
        <f>+IFERROR(VLOOKUP($A22,Hoja6!$A$3:$ZY$1124,24,FALSE),"")</f>
        <v>27</v>
      </c>
      <c r="U22" s="273">
        <f>+IFERROR(VLOOKUP($A22,Hoja6!$A$3:$ZY$1124,25,FALSE),"")</f>
        <v>0.36986301369863012</v>
      </c>
    </row>
    <row r="23" spans="1:21" ht="15" x14ac:dyDescent="0.25">
      <c r="A23" s="121">
        <v>10</v>
      </c>
      <c r="B23" s="33">
        <f>+IFERROR(VLOOKUP($A23,Hoja6!$A$3:$O$1124,3,FALSE),"")</f>
        <v>13188</v>
      </c>
      <c r="C23" s="33" t="str">
        <f>+UPPER(IFERROR(VLOOKUP($A23,Hoja6!$A$3:$O$1124,4,FALSE),""))</f>
        <v>CICUCO</v>
      </c>
      <c r="D23" s="34">
        <f>+IFERROR(VLOOKUP($A23,Hoja6!$A$3:$O$1124,8,FALSE),"")</f>
        <v>115</v>
      </c>
      <c r="E23" s="34">
        <f>+IFERROR(VLOOKUP($A23,Hoja6!$A$3:$O$1124,9,FALSE),"")</f>
        <v>27</v>
      </c>
      <c r="F23" s="135">
        <f>+IFERROR(VLOOKUP($A23,Hoja6!$A$3:$O$1124,10,FALSE),"")</f>
        <v>0.23478260869565218</v>
      </c>
      <c r="G23" s="34">
        <f>+IFERROR(VLOOKUP($A23,Hoja6!$A$3:$O$1124,11,FALSE),"")</f>
        <v>117</v>
      </c>
      <c r="H23" s="34">
        <f>+IFERROR(VLOOKUP($A23,Hoja6!$A$3:$O$1124,12,FALSE),"")</f>
        <v>31</v>
      </c>
      <c r="I23" s="135">
        <f>+IFERROR(VLOOKUP($A23,Hoja6!$A$3:$O$1124,13,FALSE),"")</f>
        <v>0.26495726495726496</v>
      </c>
      <c r="J23" s="34">
        <f>+IFERROR(VLOOKUP($A23,Hoja6!$A$3:$O$1124,14,FALSE),"")</f>
        <v>123</v>
      </c>
      <c r="K23" s="125">
        <f>+IFERROR(VLOOKUP($A23,Hoja6!$A$3:$O$1124,15,FALSE),"")</f>
        <v>25</v>
      </c>
      <c r="L23" s="164">
        <f>+IFERROR(VLOOKUP($A23,Hoja6!$A$3:$P$1124,16,FALSE),"")</f>
        <v>0.2032520325203252</v>
      </c>
      <c r="M23" s="34">
        <f>+IFERROR(VLOOKUP($A23,Hoja6!$A$3:$Y$1124,17,FALSE),"")</f>
        <v>121</v>
      </c>
      <c r="N23" s="125">
        <f>+IFERROR(VLOOKUP($A23,Hoja6!$A$3:$Y$1124,18,FALSE),"")</f>
        <v>38</v>
      </c>
      <c r="O23" s="164">
        <f>+IFERROR(VLOOKUP($A23,Hoja6!$A$3:$Y$1124,19,FALSE),"")</f>
        <v>0.31404958677685951</v>
      </c>
      <c r="P23" s="34">
        <f>+IFERROR(VLOOKUP($A23,Hoja6!$A$3:$Y$1124,20,FALSE),"")</f>
        <v>125</v>
      </c>
      <c r="Q23" s="125">
        <f>+IFERROR(VLOOKUP($A23,Hoja6!$A$3:$Y$1124,21,FALSE),"")</f>
        <v>24</v>
      </c>
      <c r="R23" s="164">
        <f>+IFERROR(VLOOKUP($A23,Hoja6!$A$3:$Y$1124,22,FALSE),"")</f>
        <v>0.192</v>
      </c>
      <c r="S23" s="34">
        <f>+IFERROR(VLOOKUP($A23,Hoja6!$A$3:$ZY$1124,23,FALSE),"")</f>
        <v>134</v>
      </c>
      <c r="T23" s="125">
        <f>+IFERROR(VLOOKUP($A23,Hoja6!$A$3:$ZY$1124,24,FALSE),"")</f>
        <v>33</v>
      </c>
      <c r="U23" s="273">
        <f>+IFERROR(VLOOKUP($A23,Hoja6!$A$3:$ZY$1124,25,FALSE),"")</f>
        <v>0.2462686567164179</v>
      </c>
    </row>
    <row r="24" spans="1:21" ht="15" x14ac:dyDescent="0.25">
      <c r="A24" s="121">
        <v>11</v>
      </c>
      <c r="B24" s="33">
        <f>+IFERROR(VLOOKUP($A24,Hoja6!$A$3:$O$1124,3,FALSE),"")</f>
        <v>13212</v>
      </c>
      <c r="C24" s="33" t="str">
        <f>+UPPER(IFERROR(VLOOKUP($A24,Hoja6!$A$3:$O$1124,4,FALSE),""))</f>
        <v>CÓRDOBA</v>
      </c>
      <c r="D24" s="34">
        <f>+IFERROR(VLOOKUP($A24,Hoja6!$A$3:$O$1124,8,FALSE),"")</f>
        <v>161</v>
      </c>
      <c r="E24" s="34">
        <f>+IFERROR(VLOOKUP($A24,Hoja6!$A$3:$O$1124,9,FALSE),"")</f>
        <v>32</v>
      </c>
      <c r="F24" s="135">
        <f>+IFERROR(VLOOKUP($A24,Hoja6!$A$3:$O$1124,10,FALSE),"")</f>
        <v>0.19875776397515527</v>
      </c>
      <c r="G24" s="34">
        <f>+IFERROR(VLOOKUP($A24,Hoja6!$A$3:$O$1124,11,FALSE),"")</f>
        <v>164</v>
      </c>
      <c r="H24" s="34">
        <f>+IFERROR(VLOOKUP($A24,Hoja6!$A$3:$O$1124,12,FALSE),"")</f>
        <v>42</v>
      </c>
      <c r="I24" s="135">
        <f>+IFERROR(VLOOKUP($A24,Hoja6!$A$3:$O$1124,13,FALSE),"")</f>
        <v>0.25609756097560976</v>
      </c>
      <c r="J24" s="34">
        <f>+IFERROR(VLOOKUP($A24,Hoja6!$A$3:$O$1124,14,FALSE),"")</f>
        <v>199</v>
      </c>
      <c r="K24" s="125">
        <f>+IFERROR(VLOOKUP($A24,Hoja6!$A$3:$O$1124,15,FALSE),"")</f>
        <v>47</v>
      </c>
      <c r="L24" s="164">
        <f>+IFERROR(VLOOKUP($A24,Hoja6!$A$3:$P$1124,16,FALSE),"")</f>
        <v>0.23618090452261306</v>
      </c>
      <c r="M24" s="34">
        <f>+IFERROR(VLOOKUP($A24,Hoja6!$A$3:$Y$1124,17,FALSE),"")</f>
        <v>198</v>
      </c>
      <c r="N24" s="125">
        <f>+IFERROR(VLOOKUP($A24,Hoja6!$A$3:$Y$1124,18,FALSE),"")</f>
        <v>55</v>
      </c>
      <c r="O24" s="164">
        <f>+IFERROR(VLOOKUP($A24,Hoja6!$A$3:$Y$1124,19,FALSE),"")</f>
        <v>0.27777777777777779</v>
      </c>
      <c r="P24" s="34">
        <f>+IFERROR(VLOOKUP($A24,Hoja6!$A$3:$Y$1124,20,FALSE),"")</f>
        <v>222</v>
      </c>
      <c r="Q24" s="125">
        <f>+IFERROR(VLOOKUP($A24,Hoja6!$A$3:$Y$1124,21,FALSE),"")</f>
        <v>39</v>
      </c>
      <c r="R24" s="164">
        <f>+IFERROR(VLOOKUP($A24,Hoja6!$A$3:$Y$1124,22,FALSE),"")</f>
        <v>0.17567567567567569</v>
      </c>
      <c r="S24" s="34">
        <f>+IFERROR(VLOOKUP($A24,Hoja6!$A$3:$ZY$1124,23,FALSE),"")</f>
        <v>198</v>
      </c>
      <c r="T24" s="125">
        <f>+IFERROR(VLOOKUP($A24,Hoja6!$A$3:$ZY$1124,24,FALSE),"")</f>
        <v>44</v>
      </c>
      <c r="U24" s="273">
        <f>+IFERROR(VLOOKUP($A24,Hoja6!$A$3:$ZY$1124,25,FALSE),"")</f>
        <v>0.22222222222222221</v>
      </c>
    </row>
    <row r="25" spans="1:21" ht="15" x14ac:dyDescent="0.25">
      <c r="A25" s="121">
        <v>12</v>
      </c>
      <c r="B25" s="33">
        <f>+IFERROR(VLOOKUP($A25,Hoja6!$A$3:$O$1124,3,FALSE),"")</f>
        <v>13222</v>
      </c>
      <c r="C25" s="33" t="str">
        <f>+UPPER(IFERROR(VLOOKUP($A25,Hoja6!$A$3:$O$1124,4,FALSE),""))</f>
        <v>CLEMENCIA</v>
      </c>
      <c r="D25" s="34">
        <f>+IFERROR(VLOOKUP($A25,Hoja6!$A$3:$O$1124,8,FALSE),"")</f>
        <v>123</v>
      </c>
      <c r="E25" s="34">
        <f>+IFERROR(VLOOKUP($A25,Hoja6!$A$3:$O$1124,9,FALSE),"")</f>
        <v>34</v>
      </c>
      <c r="F25" s="135">
        <f>+IFERROR(VLOOKUP($A25,Hoja6!$A$3:$O$1124,10,FALSE),"")</f>
        <v>0.27642276422764228</v>
      </c>
      <c r="G25" s="34">
        <f>+IFERROR(VLOOKUP($A25,Hoja6!$A$3:$O$1124,11,FALSE),"")</f>
        <v>115</v>
      </c>
      <c r="H25" s="34">
        <f>+IFERROR(VLOOKUP($A25,Hoja6!$A$3:$O$1124,12,FALSE),"")</f>
        <v>30</v>
      </c>
      <c r="I25" s="135">
        <f>+IFERROR(VLOOKUP($A25,Hoja6!$A$3:$O$1124,13,FALSE),"")</f>
        <v>0.2608695652173913</v>
      </c>
      <c r="J25" s="34">
        <f>+IFERROR(VLOOKUP($A25,Hoja6!$A$3:$O$1124,14,FALSE),"")</f>
        <v>156</v>
      </c>
      <c r="K25" s="125">
        <f>+IFERROR(VLOOKUP($A25,Hoja6!$A$3:$O$1124,15,FALSE),"")</f>
        <v>20</v>
      </c>
      <c r="L25" s="164">
        <f>+IFERROR(VLOOKUP($A25,Hoja6!$A$3:$P$1124,16,FALSE),"")</f>
        <v>0.12820512820512819</v>
      </c>
      <c r="M25" s="34">
        <f>+IFERROR(VLOOKUP($A25,Hoja6!$A$3:$Y$1124,17,FALSE),"")</f>
        <v>123</v>
      </c>
      <c r="N25" s="125">
        <f>+IFERROR(VLOOKUP($A25,Hoja6!$A$3:$Y$1124,18,FALSE),"")</f>
        <v>30</v>
      </c>
      <c r="O25" s="164">
        <f>+IFERROR(VLOOKUP($A25,Hoja6!$A$3:$Y$1124,19,FALSE),"")</f>
        <v>0.24390243902439024</v>
      </c>
      <c r="P25" s="34">
        <f>+IFERROR(VLOOKUP($A25,Hoja6!$A$3:$Y$1124,20,FALSE),"")</f>
        <v>170</v>
      </c>
      <c r="Q25" s="125">
        <f>+IFERROR(VLOOKUP($A25,Hoja6!$A$3:$Y$1124,21,FALSE),"")</f>
        <v>41</v>
      </c>
      <c r="R25" s="164">
        <f>+IFERROR(VLOOKUP($A25,Hoja6!$A$3:$Y$1124,22,FALSE),"")</f>
        <v>0.2411764705882353</v>
      </c>
      <c r="S25" s="34">
        <f>+IFERROR(VLOOKUP($A25,Hoja6!$A$3:$ZY$1124,23,FALSE),"")</f>
        <v>147</v>
      </c>
      <c r="T25" s="125">
        <f>+IFERROR(VLOOKUP($A25,Hoja6!$A$3:$ZY$1124,24,FALSE),"")</f>
        <v>13</v>
      </c>
      <c r="U25" s="273">
        <f>+IFERROR(VLOOKUP($A25,Hoja6!$A$3:$ZY$1124,25,FALSE),"")</f>
        <v>8.8435374149659865E-2</v>
      </c>
    </row>
    <row r="26" spans="1:21" ht="15" x14ac:dyDescent="0.25">
      <c r="A26" s="121">
        <v>13</v>
      </c>
      <c r="B26" s="33">
        <f>+IFERROR(VLOOKUP($A26,Hoja6!$A$3:$O$1124,3,FALSE),"")</f>
        <v>13244</v>
      </c>
      <c r="C26" s="33" t="str">
        <f>+UPPER(IFERROR(VLOOKUP($A26,Hoja6!$A$3:$O$1124,4,FALSE),""))</f>
        <v>EL CARMEN DE BOLÍVAR</v>
      </c>
      <c r="D26" s="34">
        <f>+IFERROR(VLOOKUP($A26,Hoja6!$A$3:$O$1124,8,FALSE),"")</f>
        <v>680</v>
      </c>
      <c r="E26" s="34">
        <f>+IFERROR(VLOOKUP($A26,Hoja6!$A$3:$O$1124,9,FALSE),"")</f>
        <v>139</v>
      </c>
      <c r="F26" s="135">
        <f>+IFERROR(VLOOKUP($A26,Hoja6!$A$3:$O$1124,10,FALSE),"")</f>
        <v>0.20441176470588235</v>
      </c>
      <c r="G26" s="34">
        <f>+IFERROR(VLOOKUP($A26,Hoja6!$A$3:$O$1124,11,FALSE),"")</f>
        <v>786</v>
      </c>
      <c r="H26" s="34">
        <f>+IFERROR(VLOOKUP($A26,Hoja6!$A$3:$O$1124,12,FALSE),"")</f>
        <v>164</v>
      </c>
      <c r="I26" s="135">
        <f>+IFERROR(VLOOKUP($A26,Hoja6!$A$3:$O$1124,13,FALSE),"")</f>
        <v>0.20865139949109415</v>
      </c>
      <c r="J26" s="34">
        <f>+IFERROR(VLOOKUP($A26,Hoja6!$A$3:$O$1124,14,FALSE),"")</f>
        <v>888</v>
      </c>
      <c r="K26" s="125">
        <f>+IFERROR(VLOOKUP($A26,Hoja6!$A$3:$O$1124,15,FALSE),"")</f>
        <v>218</v>
      </c>
      <c r="L26" s="164">
        <f>+IFERROR(VLOOKUP($A26,Hoja6!$A$3:$P$1124,16,FALSE),"")</f>
        <v>0.24549549549549549</v>
      </c>
      <c r="M26" s="34">
        <f>+IFERROR(VLOOKUP($A26,Hoja6!$A$3:$Y$1124,17,FALSE),"")</f>
        <v>735</v>
      </c>
      <c r="N26" s="125">
        <f>+IFERROR(VLOOKUP($A26,Hoja6!$A$3:$Y$1124,18,FALSE),"")</f>
        <v>222</v>
      </c>
      <c r="O26" s="164">
        <f>+IFERROR(VLOOKUP($A26,Hoja6!$A$3:$Y$1124,19,FALSE),"")</f>
        <v>0.30204081632653063</v>
      </c>
      <c r="P26" s="34">
        <f>+IFERROR(VLOOKUP($A26,Hoja6!$A$3:$Y$1124,20,FALSE),"")</f>
        <v>786</v>
      </c>
      <c r="Q26" s="125">
        <f>+IFERROR(VLOOKUP($A26,Hoja6!$A$3:$Y$1124,21,FALSE),"")</f>
        <v>183</v>
      </c>
      <c r="R26" s="164">
        <f>+IFERROR(VLOOKUP($A26,Hoja6!$A$3:$Y$1124,22,FALSE),"")</f>
        <v>0.23282442748091603</v>
      </c>
      <c r="S26" s="34">
        <f>+IFERROR(VLOOKUP($A26,Hoja6!$A$3:$ZY$1124,23,FALSE),"")</f>
        <v>799</v>
      </c>
      <c r="T26" s="125">
        <f>+IFERROR(VLOOKUP($A26,Hoja6!$A$3:$ZY$1124,24,FALSE),"")</f>
        <v>203</v>
      </c>
      <c r="U26" s="273">
        <f>+IFERROR(VLOOKUP($A26,Hoja6!$A$3:$ZY$1124,25,FALSE),"")</f>
        <v>0.25406758448060074</v>
      </c>
    </row>
    <row r="27" spans="1:21" ht="15" x14ac:dyDescent="0.25">
      <c r="A27" s="121">
        <v>14</v>
      </c>
      <c r="B27" s="33">
        <f>+IFERROR(VLOOKUP($A27,Hoja6!$A$3:$O$1124,3,FALSE),"")</f>
        <v>13248</v>
      </c>
      <c r="C27" s="33" t="str">
        <f>+UPPER(IFERROR(VLOOKUP($A27,Hoja6!$A$3:$O$1124,4,FALSE),""))</f>
        <v>EL GUAMO</v>
      </c>
      <c r="D27" s="34">
        <f>+IFERROR(VLOOKUP($A27,Hoja6!$A$3:$O$1124,8,FALSE),"")</f>
        <v>76</v>
      </c>
      <c r="E27" s="34">
        <f>+IFERROR(VLOOKUP($A27,Hoja6!$A$3:$O$1124,9,FALSE),"")</f>
        <v>14</v>
      </c>
      <c r="F27" s="135">
        <f>+IFERROR(VLOOKUP($A27,Hoja6!$A$3:$O$1124,10,FALSE),"")</f>
        <v>0.18421052631578946</v>
      </c>
      <c r="G27" s="34">
        <f>+IFERROR(VLOOKUP($A27,Hoja6!$A$3:$O$1124,11,FALSE),"")</f>
        <v>71</v>
      </c>
      <c r="H27" s="34">
        <f>+IFERROR(VLOOKUP($A27,Hoja6!$A$3:$O$1124,12,FALSE),"")</f>
        <v>17</v>
      </c>
      <c r="I27" s="135">
        <f>+IFERROR(VLOOKUP($A27,Hoja6!$A$3:$O$1124,13,FALSE),"")</f>
        <v>0.23943661971830985</v>
      </c>
      <c r="J27" s="34">
        <f>+IFERROR(VLOOKUP($A27,Hoja6!$A$3:$O$1124,14,FALSE),"")</f>
        <v>94</v>
      </c>
      <c r="K27" s="125">
        <f>+IFERROR(VLOOKUP($A27,Hoja6!$A$3:$O$1124,15,FALSE),"")</f>
        <v>19</v>
      </c>
      <c r="L27" s="164">
        <f>+IFERROR(VLOOKUP($A27,Hoja6!$A$3:$P$1124,16,FALSE),"")</f>
        <v>0.20212765957446807</v>
      </c>
      <c r="M27" s="34">
        <f>+IFERROR(VLOOKUP($A27,Hoja6!$A$3:$Y$1124,17,FALSE),"")</f>
        <v>89</v>
      </c>
      <c r="N27" s="125">
        <f>+IFERROR(VLOOKUP($A27,Hoja6!$A$3:$Y$1124,18,FALSE),"")</f>
        <v>24</v>
      </c>
      <c r="O27" s="164">
        <f>+IFERROR(VLOOKUP($A27,Hoja6!$A$3:$Y$1124,19,FALSE),"")</f>
        <v>0.2696629213483146</v>
      </c>
      <c r="P27" s="34">
        <f>+IFERROR(VLOOKUP($A27,Hoja6!$A$3:$Y$1124,20,FALSE),"")</f>
        <v>76</v>
      </c>
      <c r="Q27" s="125">
        <f>+IFERROR(VLOOKUP($A27,Hoja6!$A$3:$Y$1124,21,FALSE),"")</f>
        <v>13</v>
      </c>
      <c r="R27" s="164">
        <f>+IFERROR(VLOOKUP($A27,Hoja6!$A$3:$Y$1124,22,FALSE),"")</f>
        <v>0.17105263157894737</v>
      </c>
      <c r="S27" s="34">
        <f>+IFERROR(VLOOKUP($A27,Hoja6!$A$3:$ZY$1124,23,FALSE),"")</f>
        <v>91</v>
      </c>
      <c r="T27" s="125">
        <f>+IFERROR(VLOOKUP($A27,Hoja6!$A$3:$ZY$1124,24,FALSE),"")</f>
        <v>16</v>
      </c>
      <c r="U27" s="273">
        <f>+IFERROR(VLOOKUP($A27,Hoja6!$A$3:$ZY$1124,25,FALSE),"")</f>
        <v>0.17582417582417584</v>
      </c>
    </row>
    <row r="28" spans="1:21" ht="15" x14ac:dyDescent="0.25">
      <c r="A28" s="121">
        <v>15</v>
      </c>
      <c r="B28" s="33">
        <f>+IFERROR(VLOOKUP($A28,Hoja6!$A$3:$O$1124,3,FALSE),"")</f>
        <v>13268</v>
      </c>
      <c r="C28" s="33" t="str">
        <f>+UPPER(IFERROR(VLOOKUP($A28,Hoja6!$A$3:$O$1124,4,FALSE),""))</f>
        <v>EL PEÑÓN</v>
      </c>
      <c r="D28" s="34">
        <f>+IFERROR(VLOOKUP($A28,Hoja6!$A$3:$O$1124,8,FALSE),"")</f>
        <v>72</v>
      </c>
      <c r="E28" s="34">
        <f>+IFERROR(VLOOKUP($A28,Hoja6!$A$3:$O$1124,9,FALSE),"")</f>
        <v>8</v>
      </c>
      <c r="F28" s="135">
        <f>+IFERROR(VLOOKUP($A28,Hoja6!$A$3:$O$1124,10,FALSE),"")</f>
        <v>0.1111111111111111</v>
      </c>
      <c r="G28" s="34">
        <f>+IFERROR(VLOOKUP($A28,Hoja6!$A$3:$O$1124,11,FALSE),"")</f>
        <v>63</v>
      </c>
      <c r="H28" s="34">
        <f>+IFERROR(VLOOKUP($A28,Hoja6!$A$3:$O$1124,12,FALSE),"")</f>
        <v>14</v>
      </c>
      <c r="I28" s="135">
        <f>+IFERROR(VLOOKUP($A28,Hoja6!$A$3:$O$1124,13,FALSE),"")</f>
        <v>0.22222222222222221</v>
      </c>
      <c r="J28" s="34">
        <f>+IFERROR(VLOOKUP($A28,Hoja6!$A$3:$O$1124,14,FALSE),"")</f>
        <v>81</v>
      </c>
      <c r="K28" s="125">
        <f>+IFERROR(VLOOKUP($A28,Hoja6!$A$3:$O$1124,15,FALSE),"")</f>
        <v>6</v>
      </c>
      <c r="L28" s="164">
        <f>+IFERROR(VLOOKUP($A28,Hoja6!$A$3:$P$1124,16,FALSE),"")</f>
        <v>7.407407407407407E-2</v>
      </c>
      <c r="M28" s="34">
        <f>+IFERROR(VLOOKUP($A28,Hoja6!$A$3:$Y$1124,17,FALSE),"")</f>
        <v>83</v>
      </c>
      <c r="N28" s="125">
        <f>+IFERROR(VLOOKUP($A28,Hoja6!$A$3:$Y$1124,18,FALSE),"")</f>
        <v>12</v>
      </c>
      <c r="O28" s="164">
        <f>+IFERROR(VLOOKUP($A28,Hoja6!$A$3:$Y$1124,19,FALSE),"")</f>
        <v>0.14457831325301204</v>
      </c>
      <c r="P28" s="34">
        <f>+IFERROR(VLOOKUP($A28,Hoja6!$A$3:$Y$1124,20,FALSE),"")</f>
        <v>69</v>
      </c>
      <c r="Q28" s="125">
        <f>+IFERROR(VLOOKUP($A28,Hoja6!$A$3:$Y$1124,21,FALSE),"")</f>
        <v>5</v>
      </c>
      <c r="R28" s="164">
        <f>+IFERROR(VLOOKUP($A28,Hoja6!$A$3:$Y$1124,22,FALSE),"")</f>
        <v>7.2463768115942032E-2</v>
      </c>
      <c r="S28" s="34">
        <f>+IFERROR(VLOOKUP($A28,Hoja6!$A$3:$ZY$1124,23,FALSE),"")</f>
        <v>86</v>
      </c>
      <c r="T28" s="125">
        <f>+IFERROR(VLOOKUP($A28,Hoja6!$A$3:$ZY$1124,24,FALSE),"")</f>
        <v>22</v>
      </c>
      <c r="U28" s="273">
        <f>+IFERROR(VLOOKUP($A28,Hoja6!$A$3:$ZY$1124,25,FALSE),"")</f>
        <v>0.2558139534883721</v>
      </c>
    </row>
    <row r="29" spans="1:21" ht="15" x14ac:dyDescent="0.25">
      <c r="A29" s="121">
        <v>16</v>
      </c>
      <c r="B29" s="33">
        <f>+IFERROR(VLOOKUP($A29,Hoja6!$A$3:$O$1124,3,FALSE),"")</f>
        <v>13300</v>
      </c>
      <c r="C29" s="33" t="str">
        <f>+UPPER(IFERROR(VLOOKUP($A29,Hoja6!$A$3:$O$1124,4,FALSE),""))</f>
        <v>HATILLO DE LOBA</v>
      </c>
      <c r="D29" s="34">
        <f>+IFERROR(VLOOKUP($A29,Hoja6!$A$3:$O$1124,8,FALSE),"")</f>
        <v>158</v>
      </c>
      <c r="E29" s="34">
        <f>+IFERROR(VLOOKUP($A29,Hoja6!$A$3:$O$1124,9,FALSE),"")</f>
        <v>30</v>
      </c>
      <c r="F29" s="135">
        <f>+IFERROR(VLOOKUP($A29,Hoja6!$A$3:$O$1124,10,FALSE),"")</f>
        <v>0.189873417721519</v>
      </c>
      <c r="G29" s="34">
        <f>+IFERROR(VLOOKUP($A29,Hoja6!$A$3:$O$1124,11,FALSE),"")</f>
        <v>148</v>
      </c>
      <c r="H29" s="34">
        <f>+IFERROR(VLOOKUP($A29,Hoja6!$A$3:$O$1124,12,FALSE),"")</f>
        <v>22</v>
      </c>
      <c r="I29" s="135">
        <f>+IFERROR(VLOOKUP($A29,Hoja6!$A$3:$O$1124,13,FALSE),"")</f>
        <v>0.14864864864864866</v>
      </c>
      <c r="J29" s="34">
        <f>+IFERROR(VLOOKUP($A29,Hoja6!$A$3:$O$1124,14,FALSE),"")</f>
        <v>149</v>
      </c>
      <c r="K29" s="125">
        <f>+IFERROR(VLOOKUP($A29,Hoja6!$A$3:$O$1124,15,FALSE),"")</f>
        <v>21</v>
      </c>
      <c r="L29" s="164">
        <f>+IFERROR(VLOOKUP($A29,Hoja6!$A$3:$P$1124,16,FALSE),"")</f>
        <v>0.14093959731543623</v>
      </c>
      <c r="M29" s="34">
        <f>+IFERROR(VLOOKUP($A29,Hoja6!$A$3:$Y$1124,17,FALSE),"")</f>
        <v>148</v>
      </c>
      <c r="N29" s="125">
        <f>+IFERROR(VLOOKUP($A29,Hoja6!$A$3:$Y$1124,18,FALSE),"")</f>
        <v>21</v>
      </c>
      <c r="O29" s="164">
        <f>+IFERROR(VLOOKUP($A29,Hoja6!$A$3:$Y$1124,19,FALSE),"")</f>
        <v>0.14189189189189189</v>
      </c>
      <c r="P29" s="34">
        <f>+IFERROR(VLOOKUP($A29,Hoja6!$A$3:$Y$1124,20,FALSE),"")</f>
        <v>126</v>
      </c>
      <c r="Q29" s="125">
        <f>+IFERROR(VLOOKUP($A29,Hoja6!$A$3:$Y$1124,21,FALSE),"")</f>
        <v>16</v>
      </c>
      <c r="R29" s="164">
        <f>+IFERROR(VLOOKUP($A29,Hoja6!$A$3:$Y$1124,22,FALSE),"")</f>
        <v>0.12698412698412698</v>
      </c>
      <c r="S29" s="34">
        <f>+IFERROR(VLOOKUP($A29,Hoja6!$A$3:$ZY$1124,23,FALSE),"")</f>
        <v>151</v>
      </c>
      <c r="T29" s="125">
        <f>+IFERROR(VLOOKUP($A29,Hoja6!$A$3:$ZY$1124,24,FALSE),"")</f>
        <v>28</v>
      </c>
      <c r="U29" s="273">
        <f>+IFERROR(VLOOKUP($A29,Hoja6!$A$3:$ZY$1124,25,FALSE),"")</f>
        <v>0.18543046357615894</v>
      </c>
    </row>
    <row r="30" spans="1:21" ht="15" x14ac:dyDescent="0.25">
      <c r="A30" s="121">
        <v>17</v>
      </c>
      <c r="B30" s="33">
        <f>+IFERROR(VLOOKUP($A30,Hoja6!$A$3:$O$1124,3,FALSE),"")</f>
        <v>13430</v>
      </c>
      <c r="C30" s="33" t="str">
        <f>+UPPER(IFERROR(VLOOKUP($A30,Hoja6!$A$3:$O$1124,4,FALSE),""))</f>
        <v>MAGANGUÉ</v>
      </c>
      <c r="D30" s="34">
        <f>+IFERROR(VLOOKUP($A30,Hoja6!$A$3:$O$1124,8,FALSE),"")</f>
        <v>1250</v>
      </c>
      <c r="E30" s="34">
        <f>+IFERROR(VLOOKUP($A30,Hoja6!$A$3:$O$1124,9,FALSE),"")</f>
        <v>344</v>
      </c>
      <c r="F30" s="135">
        <f>+IFERROR(VLOOKUP($A30,Hoja6!$A$3:$O$1124,10,FALSE),"")</f>
        <v>0.2752</v>
      </c>
      <c r="G30" s="34">
        <f>+IFERROR(VLOOKUP($A30,Hoja6!$A$3:$O$1124,11,FALSE),"")</f>
        <v>1326</v>
      </c>
      <c r="H30" s="34">
        <f>+IFERROR(VLOOKUP($A30,Hoja6!$A$3:$O$1124,12,FALSE),"")</f>
        <v>482</v>
      </c>
      <c r="I30" s="135">
        <f>+IFERROR(VLOOKUP($A30,Hoja6!$A$3:$O$1124,13,FALSE),"")</f>
        <v>0.36349924585218701</v>
      </c>
      <c r="J30" s="34">
        <f>+IFERROR(VLOOKUP($A30,Hoja6!$A$3:$O$1124,14,FALSE),"")</f>
        <v>1334</v>
      </c>
      <c r="K30" s="125">
        <f>+IFERROR(VLOOKUP($A30,Hoja6!$A$3:$O$1124,15,FALSE),"")</f>
        <v>468</v>
      </c>
      <c r="L30" s="164">
        <f>+IFERROR(VLOOKUP($A30,Hoja6!$A$3:$P$1124,16,FALSE),"")</f>
        <v>0.35082458770614694</v>
      </c>
      <c r="M30" s="34">
        <f>+IFERROR(VLOOKUP($A30,Hoja6!$A$3:$Y$1124,17,FALSE),"")</f>
        <v>1351</v>
      </c>
      <c r="N30" s="125">
        <f>+IFERROR(VLOOKUP($A30,Hoja6!$A$3:$Y$1124,18,FALSE),"")</f>
        <v>435</v>
      </c>
      <c r="O30" s="164">
        <f>+IFERROR(VLOOKUP($A30,Hoja6!$A$3:$Y$1124,19,FALSE),"")</f>
        <v>0.32198371576609919</v>
      </c>
      <c r="P30" s="34">
        <f>+IFERROR(VLOOKUP($A30,Hoja6!$A$3:$Y$1124,20,FALSE),"")</f>
        <v>1334</v>
      </c>
      <c r="Q30" s="125">
        <f>+IFERROR(VLOOKUP($A30,Hoja6!$A$3:$Y$1124,21,FALSE),"")</f>
        <v>443</v>
      </c>
      <c r="R30" s="164">
        <f>+IFERROR(VLOOKUP($A30,Hoja6!$A$3:$Y$1124,22,FALSE),"")</f>
        <v>0.3320839580209895</v>
      </c>
      <c r="S30" s="34">
        <f>+IFERROR(VLOOKUP($A30,Hoja6!$A$3:$ZY$1124,23,FALSE),"")</f>
        <v>1488</v>
      </c>
      <c r="T30" s="125">
        <f>+IFERROR(VLOOKUP($A30,Hoja6!$A$3:$ZY$1124,24,FALSE),"")</f>
        <v>449</v>
      </c>
      <c r="U30" s="273">
        <f>+IFERROR(VLOOKUP($A30,Hoja6!$A$3:$ZY$1124,25,FALSE),"")</f>
        <v>0.301747311827957</v>
      </c>
    </row>
    <row r="31" spans="1:21" ht="15" x14ac:dyDescent="0.25">
      <c r="A31" s="121">
        <v>18</v>
      </c>
      <c r="B31" s="33">
        <f>+IFERROR(VLOOKUP($A31,Hoja6!$A$3:$O$1124,3,FALSE),"")</f>
        <v>13433</v>
      </c>
      <c r="C31" s="33" t="str">
        <f>+UPPER(IFERROR(VLOOKUP($A31,Hoja6!$A$3:$O$1124,4,FALSE),""))</f>
        <v>MAHATES  (3)</v>
      </c>
      <c r="D31" s="34">
        <f>+IFERROR(VLOOKUP($A31,Hoja6!$A$3:$O$1124,8,FALSE),"")</f>
        <v>346</v>
      </c>
      <c r="E31" s="34">
        <f>+IFERROR(VLOOKUP($A31,Hoja6!$A$3:$O$1124,9,FALSE),"")</f>
        <v>74</v>
      </c>
      <c r="F31" s="135">
        <f>+IFERROR(VLOOKUP($A31,Hoja6!$A$3:$O$1124,10,FALSE),"")</f>
        <v>0.2138728323699422</v>
      </c>
      <c r="G31" s="34">
        <f>+IFERROR(VLOOKUP($A31,Hoja6!$A$3:$O$1124,11,FALSE),"")</f>
        <v>309</v>
      </c>
      <c r="H31" s="34">
        <f>+IFERROR(VLOOKUP($A31,Hoja6!$A$3:$O$1124,12,FALSE),"")</f>
        <v>106</v>
      </c>
      <c r="I31" s="135">
        <f>+IFERROR(VLOOKUP($A31,Hoja6!$A$3:$O$1124,13,FALSE),"")</f>
        <v>0.34304207119741098</v>
      </c>
      <c r="J31" s="34">
        <f>+IFERROR(VLOOKUP($A31,Hoja6!$A$3:$O$1124,14,FALSE),"")</f>
        <v>307</v>
      </c>
      <c r="K31" s="125">
        <f>+IFERROR(VLOOKUP($A31,Hoja6!$A$3:$O$1124,15,FALSE),"")</f>
        <v>68</v>
      </c>
      <c r="L31" s="164">
        <f>+IFERROR(VLOOKUP($A31,Hoja6!$A$3:$P$1124,16,FALSE),"")</f>
        <v>0.22149837133550487</v>
      </c>
      <c r="M31" s="34">
        <f>+IFERROR(VLOOKUP($A31,Hoja6!$A$3:$Y$1124,17,FALSE),"")</f>
        <v>340</v>
      </c>
      <c r="N31" s="125">
        <f>+IFERROR(VLOOKUP($A31,Hoja6!$A$3:$Y$1124,18,FALSE),"")</f>
        <v>70</v>
      </c>
      <c r="O31" s="164">
        <f>+IFERROR(VLOOKUP($A31,Hoja6!$A$3:$Y$1124,19,FALSE),"")</f>
        <v>0.20588235294117646</v>
      </c>
      <c r="P31" s="34">
        <f>+IFERROR(VLOOKUP($A31,Hoja6!$A$3:$Y$1124,20,FALSE),"")</f>
        <v>328</v>
      </c>
      <c r="Q31" s="125">
        <f>+IFERROR(VLOOKUP($A31,Hoja6!$A$3:$Y$1124,21,FALSE),"")</f>
        <v>82</v>
      </c>
      <c r="R31" s="164">
        <f>+IFERROR(VLOOKUP($A31,Hoja6!$A$3:$Y$1124,22,FALSE),"")</f>
        <v>0.25</v>
      </c>
      <c r="S31" s="34">
        <f>+IFERROR(VLOOKUP($A31,Hoja6!$A$3:$ZY$1124,23,FALSE),"")</f>
        <v>354</v>
      </c>
      <c r="T31" s="125">
        <f>+IFERROR(VLOOKUP($A31,Hoja6!$A$3:$ZY$1124,24,FALSE),"")</f>
        <v>73</v>
      </c>
      <c r="U31" s="273">
        <f>+IFERROR(VLOOKUP($A31,Hoja6!$A$3:$ZY$1124,25,FALSE),"")</f>
        <v>0.20621468926553671</v>
      </c>
    </row>
    <row r="32" spans="1:21" ht="15" x14ac:dyDescent="0.25">
      <c r="A32" s="121">
        <v>19</v>
      </c>
      <c r="B32" s="33">
        <f>+IFERROR(VLOOKUP($A32,Hoja6!$A$3:$O$1124,3,FALSE),"")</f>
        <v>13440</v>
      </c>
      <c r="C32" s="33" t="str">
        <f>+UPPER(IFERROR(VLOOKUP($A32,Hoja6!$A$3:$O$1124,4,FALSE),""))</f>
        <v>MARGARITA</v>
      </c>
      <c r="D32" s="34">
        <f>+IFERROR(VLOOKUP($A32,Hoja6!$A$3:$O$1124,8,FALSE),"")</f>
        <v>123</v>
      </c>
      <c r="E32" s="34">
        <f>+IFERROR(VLOOKUP($A32,Hoja6!$A$3:$O$1124,9,FALSE),"")</f>
        <v>15</v>
      </c>
      <c r="F32" s="135">
        <f>+IFERROR(VLOOKUP($A32,Hoja6!$A$3:$O$1124,10,FALSE),"")</f>
        <v>0.12195121951219512</v>
      </c>
      <c r="G32" s="34">
        <f>+IFERROR(VLOOKUP($A32,Hoja6!$A$3:$O$1124,11,FALSE),"")</f>
        <v>134</v>
      </c>
      <c r="H32" s="34">
        <f>+IFERROR(VLOOKUP($A32,Hoja6!$A$3:$O$1124,12,FALSE),"")</f>
        <v>30</v>
      </c>
      <c r="I32" s="135">
        <f>+IFERROR(VLOOKUP($A32,Hoja6!$A$3:$O$1124,13,FALSE),"")</f>
        <v>0.22388059701492538</v>
      </c>
      <c r="J32" s="34">
        <f>+IFERROR(VLOOKUP($A32,Hoja6!$A$3:$O$1124,14,FALSE),"")</f>
        <v>120</v>
      </c>
      <c r="K32" s="125">
        <f>+IFERROR(VLOOKUP($A32,Hoja6!$A$3:$O$1124,15,FALSE),"")</f>
        <v>16</v>
      </c>
      <c r="L32" s="164">
        <f>+IFERROR(VLOOKUP($A32,Hoja6!$A$3:$P$1124,16,FALSE),"")</f>
        <v>0.13333333333333333</v>
      </c>
      <c r="M32" s="34">
        <f>+IFERROR(VLOOKUP($A32,Hoja6!$A$3:$Y$1124,17,FALSE),"")</f>
        <v>108</v>
      </c>
      <c r="N32" s="125">
        <f>+IFERROR(VLOOKUP($A32,Hoja6!$A$3:$Y$1124,18,FALSE),"")</f>
        <v>16</v>
      </c>
      <c r="O32" s="164">
        <f>+IFERROR(VLOOKUP($A32,Hoja6!$A$3:$Y$1124,19,FALSE),"")</f>
        <v>0.14814814814814814</v>
      </c>
      <c r="P32" s="34">
        <f>+IFERROR(VLOOKUP($A32,Hoja6!$A$3:$Y$1124,20,FALSE),"")</f>
        <v>143</v>
      </c>
      <c r="Q32" s="125">
        <f>+IFERROR(VLOOKUP($A32,Hoja6!$A$3:$Y$1124,21,FALSE),"")</f>
        <v>19</v>
      </c>
      <c r="R32" s="164">
        <f>+IFERROR(VLOOKUP($A32,Hoja6!$A$3:$Y$1124,22,FALSE),"")</f>
        <v>0.13286713286713286</v>
      </c>
      <c r="S32" s="34">
        <f>+IFERROR(VLOOKUP($A32,Hoja6!$A$3:$ZY$1124,23,FALSE),"")</f>
        <v>141</v>
      </c>
      <c r="T32" s="125">
        <f>+IFERROR(VLOOKUP($A32,Hoja6!$A$3:$ZY$1124,24,FALSE),"")</f>
        <v>27</v>
      </c>
      <c r="U32" s="273">
        <f>+IFERROR(VLOOKUP($A32,Hoja6!$A$3:$ZY$1124,25,FALSE),"")</f>
        <v>0.19148936170212766</v>
      </c>
    </row>
    <row r="33" spans="1:21" ht="15" x14ac:dyDescent="0.25">
      <c r="A33" s="121">
        <v>20</v>
      </c>
      <c r="B33" s="33">
        <f>+IFERROR(VLOOKUP($A33,Hoja6!$A$3:$O$1124,3,FALSE),"")</f>
        <v>13442</v>
      </c>
      <c r="C33" s="33" t="str">
        <f>+UPPER(IFERROR(VLOOKUP($A33,Hoja6!$A$3:$O$1124,4,FALSE),""))</f>
        <v>MARÍA LA BAJA</v>
      </c>
      <c r="D33" s="34">
        <f>+IFERROR(VLOOKUP($A33,Hoja6!$A$3:$O$1124,8,FALSE),"")</f>
        <v>523</v>
      </c>
      <c r="E33" s="34">
        <f>+IFERROR(VLOOKUP($A33,Hoja6!$A$3:$O$1124,9,FALSE),"")</f>
        <v>67</v>
      </c>
      <c r="F33" s="135">
        <f>+IFERROR(VLOOKUP($A33,Hoja6!$A$3:$O$1124,10,FALSE),"")</f>
        <v>0.12810707456978968</v>
      </c>
      <c r="G33" s="34">
        <f>+IFERROR(VLOOKUP($A33,Hoja6!$A$3:$O$1124,11,FALSE),"")</f>
        <v>592</v>
      </c>
      <c r="H33" s="34">
        <f>+IFERROR(VLOOKUP($A33,Hoja6!$A$3:$O$1124,12,FALSE),"")</f>
        <v>86</v>
      </c>
      <c r="I33" s="135">
        <f>+IFERROR(VLOOKUP($A33,Hoja6!$A$3:$O$1124,13,FALSE),"")</f>
        <v>0.14527027027027026</v>
      </c>
      <c r="J33" s="34">
        <f>+IFERROR(VLOOKUP($A33,Hoja6!$A$3:$O$1124,14,FALSE),"")</f>
        <v>581</v>
      </c>
      <c r="K33" s="125">
        <f>+IFERROR(VLOOKUP($A33,Hoja6!$A$3:$O$1124,15,FALSE),"")</f>
        <v>105</v>
      </c>
      <c r="L33" s="164">
        <f>+IFERROR(VLOOKUP($A33,Hoja6!$A$3:$P$1124,16,FALSE),"")</f>
        <v>0.18072289156626506</v>
      </c>
      <c r="M33" s="34">
        <f>+IFERROR(VLOOKUP($A33,Hoja6!$A$3:$Y$1124,17,FALSE),"")</f>
        <v>556</v>
      </c>
      <c r="N33" s="125">
        <f>+IFERROR(VLOOKUP($A33,Hoja6!$A$3:$Y$1124,18,FALSE),"")</f>
        <v>91</v>
      </c>
      <c r="O33" s="164">
        <f>+IFERROR(VLOOKUP($A33,Hoja6!$A$3:$Y$1124,19,FALSE),"")</f>
        <v>0.16366906474820145</v>
      </c>
      <c r="P33" s="34">
        <f>+IFERROR(VLOOKUP($A33,Hoja6!$A$3:$Y$1124,20,FALSE),"")</f>
        <v>480</v>
      </c>
      <c r="Q33" s="125">
        <f>+IFERROR(VLOOKUP($A33,Hoja6!$A$3:$Y$1124,21,FALSE),"")</f>
        <v>94</v>
      </c>
      <c r="R33" s="164">
        <f>+IFERROR(VLOOKUP($A33,Hoja6!$A$3:$Y$1124,22,FALSE),"")</f>
        <v>0.19583333333333333</v>
      </c>
      <c r="S33" s="34">
        <f>+IFERROR(VLOOKUP($A33,Hoja6!$A$3:$ZY$1124,23,FALSE),"")</f>
        <v>535</v>
      </c>
      <c r="T33" s="125">
        <f>+IFERROR(VLOOKUP($A33,Hoja6!$A$3:$ZY$1124,24,FALSE),"")</f>
        <v>66</v>
      </c>
      <c r="U33" s="273">
        <f>+IFERROR(VLOOKUP($A33,Hoja6!$A$3:$ZY$1124,25,FALSE),"")</f>
        <v>0.12336448598130841</v>
      </c>
    </row>
    <row r="34" spans="1:21" ht="15" x14ac:dyDescent="0.25">
      <c r="A34" s="121">
        <v>21</v>
      </c>
      <c r="B34" s="33">
        <f>+IFERROR(VLOOKUP($A34,Hoja6!$A$3:$O$1124,3,FALSE),"")</f>
        <v>13458</v>
      </c>
      <c r="C34" s="33" t="str">
        <f>+UPPER(IFERROR(VLOOKUP($A34,Hoja6!$A$3:$O$1124,4,FALSE),""))</f>
        <v>MONTECRISTO</v>
      </c>
      <c r="D34" s="34">
        <f>+IFERROR(VLOOKUP($A34,Hoja6!$A$3:$O$1124,8,FALSE),"")</f>
        <v>13</v>
      </c>
      <c r="E34" s="34">
        <f>+IFERROR(VLOOKUP($A34,Hoja6!$A$3:$O$1124,9,FALSE),"")</f>
        <v>2</v>
      </c>
      <c r="F34" s="135">
        <f>+IFERROR(VLOOKUP($A34,Hoja6!$A$3:$O$1124,10,FALSE),"")</f>
        <v>0.15384615384615385</v>
      </c>
      <c r="G34" s="34">
        <f>+IFERROR(VLOOKUP($A34,Hoja6!$A$3:$O$1124,11,FALSE),"")</f>
        <v>39</v>
      </c>
      <c r="H34" s="34">
        <f>+IFERROR(VLOOKUP($A34,Hoja6!$A$3:$O$1124,12,FALSE),"")</f>
        <v>2</v>
      </c>
      <c r="I34" s="135">
        <f>+IFERROR(VLOOKUP($A34,Hoja6!$A$3:$O$1124,13,FALSE),"")</f>
        <v>5.128205128205128E-2</v>
      </c>
      <c r="J34" s="34">
        <f>+IFERROR(VLOOKUP($A34,Hoja6!$A$3:$O$1124,14,FALSE),"")</f>
        <v>22</v>
      </c>
      <c r="K34" s="125">
        <f>+IFERROR(VLOOKUP($A34,Hoja6!$A$3:$O$1124,15,FALSE),"")</f>
        <v>9</v>
      </c>
      <c r="L34" s="164">
        <f>+IFERROR(VLOOKUP($A34,Hoja6!$A$3:$P$1124,16,FALSE),"")</f>
        <v>0.40909090909090912</v>
      </c>
      <c r="M34" s="34">
        <f>+IFERROR(VLOOKUP($A34,Hoja6!$A$3:$Y$1124,17,FALSE),"")</f>
        <v>44</v>
      </c>
      <c r="N34" s="125">
        <f>+IFERROR(VLOOKUP($A34,Hoja6!$A$3:$Y$1124,18,FALSE),"")</f>
        <v>12</v>
      </c>
      <c r="O34" s="164">
        <f>+IFERROR(VLOOKUP($A34,Hoja6!$A$3:$Y$1124,19,FALSE),"")</f>
        <v>0.27272727272727271</v>
      </c>
      <c r="P34" s="34">
        <f>+IFERROR(VLOOKUP($A34,Hoja6!$A$3:$Y$1124,20,FALSE),"")</f>
        <v>37</v>
      </c>
      <c r="Q34" s="125">
        <f>+IFERROR(VLOOKUP($A34,Hoja6!$A$3:$Y$1124,21,FALSE),"")</f>
        <v>9</v>
      </c>
      <c r="R34" s="164">
        <f>+IFERROR(VLOOKUP($A34,Hoja6!$A$3:$Y$1124,22,FALSE),"")</f>
        <v>0.24324324324324326</v>
      </c>
      <c r="S34" s="34">
        <f>+IFERROR(VLOOKUP($A34,Hoja6!$A$3:$ZY$1124,23,FALSE),"")</f>
        <v>47</v>
      </c>
      <c r="T34" s="125">
        <f>+IFERROR(VLOOKUP($A34,Hoja6!$A$3:$ZY$1124,24,FALSE),"")</f>
        <v>15</v>
      </c>
      <c r="U34" s="273">
        <f>+IFERROR(VLOOKUP($A34,Hoja6!$A$3:$ZY$1124,25,FALSE),"")</f>
        <v>0.31914893617021278</v>
      </c>
    </row>
    <row r="35" spans="1:21" ht="15" x14ac:dyDescent="0.25">
      <c r="A35" s="121">
        <v>22</v>
      </c>
      <c r="B35" s="33">
        <f>+IFERROR(VLOOKUP($A35,Hoja6!$A$3:$O$1124,3,FALSE),"")</f>
        <v>13468</v>
      </c>
      <c r="C35" s="33" t="str">
        <f>+UPPER(IFERROR(VLOOKUP($A35,Hoja6!$A$3:$O$1124,4,FALSE),""))</f>
        <v>MOMPÓS</v>
      </c>
      <c r="D35" s="34">
        <f>+IFERROR(VLOOKUP($A35,Hoja6!$A$3:$O$1124,8,FALSE),"")</f>
        <v>507</v>
      </c>
      <c r="E35" s="34">
        <f>+IFERROR(VLOOKUP($A35,Hoja6!$A$3:$O$1124,9,FALSE),"")</f>
        <v>112</v>
      </c>
      <c r="F35" s="135">
        <f>+IFERROR(VLOOKUP($A35,Hoja6!$A$3:$O$1124,10,FALSE),"")</f>
        <v>0.22090729783037474</v>
      </c>
      <c r="G35" s="34">
        <f>+IFERROR(VLOOKUP($A35,Hoja6!$A$3:$O$1124,11,FALSE),"")</f>
        <v>531</v>
      </c>
      <c r="H35" s="34">
        <f>+IFERROR(VLOOKUP($A35,Hoja6!$A$3:$O$1124,12,FALSE),"")</f>
        <v>137</v>
      </c>
      <c r="I35" s="135">
        <f>+IFERROR(VLOOKUP($A35,Hoja6!$A$3:$O$1124,13,FALSE),"")</f>
        <v>0.25800376647834272</v>
      </c>
      <c r="J35" s="34">
        <f>+IFERROR(VLOOKUP($A35,Hoja6!$A$3:$O$1124,14,FALSE),"")</f>
        <v>488</v>
      </c>
      <c r="K35" s="125">
        <f>+IFERROR(VLOOKUP($A35,Hoja6!$A$3:$O$1124,15,FALSE),"")</f>
        <v>116</v>
      </c>
      <c r="L35" s="164">
        <f>+IFERROR(VLOOKUP($A35,Hoja6!$A$3:$P$1124,16,FALSE),"")</f>
        <v>0.23770491803278687</v>
      </c>
      <c r="M35" s="34">
        <f>+IFERROR(VLOOKUP($A35,Hoja6!$A$3:$Y$1124,17,FALSE),"")</f>
        <v>502</v>
      </c>
      <c r="N35" s="125">
        <f>+IFERROR(VLOOKUP($A35,Hoja6!$A$3:$Y$1124,18,FALSE),"")</f>
        <v>129</v>
      </c>
      <c r="O35" s="164">
        <f>+IFERROR(VLOOKUP($A35,Hoja6!$A$3:$Y$1124,19,FALSE),"")</f>
        <v>0.25697211155378485</v>
      </c>
      <c r="P35" s="34">
        <f>+IFERROR(VLOOKUP($A35,Hoja6!$A$3:$Y$1124,20,FALSE),"")</f>
        <v>507</v>
      </c>
      <c r="Q35" s="125">
        <f>+IFERROR(VLOOKUP($A35,Hoja6!$A$3:$Y$1124,21,FALSE),"")</f>
        <v>105</v>
      </c>
      <c r="R35" s="164">
        <f>+IFERROR(VLOOKUP($A35,Hoja6!$A$3:$Y$1124,22,FALSE),"")</f>
        <v>0.20710059171597633</v>
      </c>
      <c r="S35" s="34">
        <f>+IFERROR(VLOOKUP($A35,Hoja6!$A$3:$ZY$1124,23,FALSE),"")</f>
        <v>564</v>
      </c>
      <c r="T35" s="125">
        <f>+IFERROR(VLOOKUP($A35,Hoja6!$A$3:$ZY$1124,24,FALSE),"")</f>
        <v>121</v>
      </c>
      <c r="U35" s="273">
        <f>+IFERROR(VLOOKUP($A35,Hoja6!$A$3:$ZY$1124,25,FALSE),"")</f>
        <v>0.21453900709219859</v>
      </c>
    </row>
    <row r="36" spans="1:21" ht="15" x14ac:dyDescent="0.25">
      <c r="A36" s="121">
        <v>23</v>
      </c>
      <c r="B36" s="33">
        <f>+IFERROR(VLOOKUP($A36,Hoja6!$A$3:$O$1124,3,FALSE),"")</f>
        <v>13473</v>
      </c>
      <c r="C36" s="33" t="str">
        <f>+UPPER(IFERROR(VLOOKUP($A36,Hoja6!$A$3:$O$1124,4,FALSE),""))</f>
        <v>MORALES  (3)</v>
      </c>
      <c r="D36" s="34">
        <f>+IFERROR(VLOOKUP($A36,Hoja6!$A$3:$O$1124,8,FALSE),"")</f>
        <v>118</v>
      </c>
      <c r="E36" s="34">
        <f>+IFERROR(VLOOKUP($A36,Hoja6!$A$3:$O$1124,9,FALSE),"")</f>
        <v>13</v>
      </c>
      <c r="F36" s="135">
        <f>+IFERROR(VLOOKUP($A36,Hoja6!$A$3:$O$1124,10,FALSE),"")</f>
        <v>0.11016949152542373</v>
      </c>
      <c r="G36" s="34">
        <f>+IFERROR(VLOOKUP($A36,Hoja6!$A$3:$O$1124,11,FALSE),"")</f>
        <v>132</v>
      </c>
      <c r="H36" s="34">
        <f>+IFERROR(VLOOKUP($A36,Hoja6!$A$3:$O$1124,12,FALSE),"")</f>
        <v>28</v>
      </c>
      <c r="I36" s="135">
        <f>+IFERROR(VLOOKUP($A36,Hoja6!$A$3:$O$1124,13,FALSE),"")</f>
        <v>0.21212121212121213</v>
      </c>
      <c r="J36" s="34">
        <f>+IFERROR(VLOOKUP($A36,Hoja6!$A$3:$O$1124,14,FALSE),"")</f>
        <v>131</v>
      </c>
      <c r="K36" s="125">
        <f>+IFERROR(VLOOKUP($A36,Hoja6!$A$3:$O$1124,15,FALSE),"")</f>
        <v>31</v>
      </c>
      <c r="L36" s="164">
        <f>+IFERROR(VLOOKUP($A36,Hoja6!$A$3:$P$1124,16,FALSE),"")</f>
        <v>0.23664122137404581</v>
      </c>
      <c r="M36" s="34">
        <f>+IFERROR(VLOOKUP($A36,Hoja6!$A$3:$Y$1124,17,FALSE),"")</f>
        <v>123</v>
      </c>
      <c r="N36" s="125">
        <f>+IFERROR(VLOOKUP($A36,Hoja6!$A$3:$Y$1124,18,FALSE),"")</f>
        <v>24</v>
      </c>
      <c r="O36" s="164">
        <f>+IFERROR(VLOOKUP($A36,Hoja6!$A$3:$Y$1124,19,FALSE),"")</f>
        <v>0.1951219512195122</v>
      </c>
      <c r="P36" s="34">
        <f>+IFERROR(VLOOKUP($A36,Hoja6!$A$3:$Y$1124,20,FALSE),"")</f>
        <v>140</v>
      </c>
      <c r="Q36" s="125">
        <f>+IFERROR(VLOOKUP($A36,Hoja6!$A$3:$Y$1124,21,FALSE),"")</f>
        <v>28</v>
      </c>
      <c r="R36" s="164">
        <f>+IFERROR(VLOOKUP($A36,Hoja6!$A$3:$Y$1124,22,FALSE),"")</f>
        <v>0.2</v>
      </c>
      <c r="S36" s="34">
        <f>+IFERROR(VLOOKUP($A36,Hoja6!$A$3:$ZY$1124,23,FALSE),"")</f>
        <v>158</v>
      </c>
      <c r="T36" s="125">
        <f>+IFERROR(VLOOKUP($A36,Hoja6!$A$3:$ZY$1124,24,FALSE),"")</f>
        <v>33</v>
      </c>
      <c r="U36" s="273">
        <f>+IFERROR(VLOOKUP($A36,Hoja6!$A$3:$ZY$1124,25,FALSE),"")</f>
        <v>0.20886075949367089</v>
      </c>
    </row>
    <row r="37" spans="1:21" ht="15" x14ac:dyDescent="0.25">
      <c r="A37" s="121">
        <v>24</v>
      </c>
      <c r="B37" s="33">
        <f>+IFERROR(VLOOKUP($A37,Hoja6!$A$3:$O$1124,3,FALSE),"")</f>
        <v>13490</v>
      </c>
      <c r="C37" s="33" t="str">
        <f>+UPPER(IFERROR(VLOOKUP($A37,Hoja6!$A$3:$O$1124,4,FALSE),""))</f>
        <v>NOROSÍ (1)</v>
      </c>
      <c r="D37" s="34">
        <f>+IFERROR(VLOOKUP($A37,Hoja6!$A$3:$O$1124,8,FALSE),"")</f>
        <v>21</v>
      </c>
      <c r="E37" s="34">
        <f>+IFERROR(VLOOKUP($A37,Hoja6!$A$3:$O$1124,9,FALSE),"")</f>
        <v>4</v>
      </c>
      <c r="F37" s="135">
        <f>+IFERROR(VLOOKUP($A37,Hoja6!$A$3:$O$1124,10,FALSE),"")</f>
        <v>0.19047619047619047</v>
      </c>
      <c r="G37" s="34">
        <f>+IFERROR(VLOOKUP($A37,Hoja6!$A$3:$O$1124,11,FALSE),"")</f>
        <v>27</v>
      </c>
      <c r="H37" s="34">
        <f>+IFERROR(VLOOKUP($A37,Hoja6!$A$3:$O$1124,12,FALSE),"")</f>
        <v>4</v>
      </c>
      <c r="I37" s="135">
        <f>+IFERROR(VLOOKUP($A37,Hoja6!$A$3:$O$1124,13,FALSE),"")</f>
        <v>0.14814814814814814</v>
      </c>
      <c r="J37" s="34">
        <f>+IFERROR(VLOOKUP($A37,Hoja6!$A$3:$O$1124,14,FALSE),"")</f>
        <v>44</v>
      </c>
      <c r="K37" s="125">
        <f>+IFERROR(VLOOKUP($A37,Hoja6!$A$3:$O$1124,15,FALSE),"")</f>
        <v>14</v>
      </c>
      <c r="L37" s="164">
        <f>+IFERROR(VLOOKUP($A37,Hoja6!$A$3:$P$1124,16,FALSE),"")</f>
        <v>0.31818181818181818</v>
      </c>
      <c r="M37" s="34">
        <f>+IFERROR(VLOOKUP($A37,Hoja6!$A$3:$Y$1124,17,FALSE),"")</f>
        <v>27</v>
      </c>
      <c r="N37" s="125">
        <f>+IFERROR(VLOOKUP($A37,Hoja6!$A$3:$Y$1124,18,FALSE),"")</f>
        <v>5</v>
      </c>
      <c r="O37" s="164">
        <f>+IFERROR(VLOOKUP($A37,Hoja6!$A$3:$Y$1124,19,FALSE),"")</f>
        <v>0.18518518518518517</v>
      </c>
      <c r="P37" s="34">
        <f>+IFERROR(VLOOKUP($A37,Hoja6!$A$3:$Y$1124,20,FALSE),"")</f>
        <v>29</v>
      </c>
      <c r="Q37" s="125">
        <f>+IFERROR(VLOOKUP($A37,Hoja6!$A$3:$Y$1124,21,FALSE),"")</f>
        <v>4</v>
      </c>
      <c r="R37" s="164">
        <f>+IFERROR(VLOOKUP($A37,Hoja6!$A$3:$Y$1124,22,FALSE),"")</f>
        <v>0.13793103448275862</v>
      </c>
      <c r="S37" s="34">
        <f>+IFERROR(VLOOKUP($A37,Hoja6!$A$3:$ZY$1124,23,FALSE),"")</f>
        <v>17</v>
      </c>
      <c r="T37" s="125">
        <f>+IFERROR(VLOOKUP($A37,Hoja6!$A$3:$ZY$1124,24,FALSE),"")</f>
        <v>4</v>
      </c>
      <c r="U37" s="273">
        <f>+IFERROR(VLOOKUP($A37,Hoja6!$A$3:$ZY$1124,25,FALSE),"")</f>
        <v>0.23529411764705882</v>
      </c>
    </row>
    <row r="38" spans="1:21" ht="15" x14ac:dyDescent="0.25">
      <c r="A38" s="121">
        <v>25</v>
      </c>
      <c r="B38" s="33">
        <f>+IFERROR(VLOOKUP($A38,Hoja6!$A$3:$O$1124,3,FALSE),"")</f>
        <v>13549</v>
      </c>
      <c r="C38" s="33" t="str">
        <f>+UPPER(IFERROR(VLOOKUP($A38,Hoja6!$A$3:$O$1124,4,FALSE),""))</f>
        <v>PINILLOS  (3)</v>
      </c>
      <c r="D38" s="34">
        <f>+IFERROR(VLOOKUP($A38,Hoja6!$A$3:$O$1124,8,FALSE),"")</f>
        <v>274</v>
      </c>
      <c r="E38" s="34">
        <f>+IFERROR(VLOOKUP($A38,Hoja6!$A$3:$O$1124,9,FALSE),"")</f>
        <v>40</v>
      </c>
      <c r="F38" s="135">
        <f>+IFERROR(VLOOKUP($A38,Hoja6!$A$3:$O$1124,10,FALSE),"")</f>
        <v>0.145985401459854</v>
      </c>
      <c r="G38" s="34">
        <f>+IFERROR(VLOOKUP($A38,Hoja6!$A$3:$O$1124,11,FALSE),"")</f>
        <v>248</v>
      </c>
      <c r="H38" s="34">
        <f>+IFERROR(VLOOKUP($A38,Hoja6!$A$3:$O$1124,12,FALSE),"")</f>
        <v>37</v>
      </c>
      <c r="I38" s="135">
        <f>+IFERROR(VLOOKUP($A38,Hoja6!$A$3:$O$1124,13,FALSE),"")</f>
        <v>0.14919354838709678</v>
      </c>
      <c r="J38" s="34">
        <f>+IFERROR(VLOOKUP($A38,Hoja6!$A$3:$O$1124,14,FALSE),"")</f>
        <v>246</v>
      </c>
      <c r="K38" s="125">
        <f>+IFERROR(VLOOKUP($A38,Hoja6!$A$3:$O$1124,15,FALSE),"")</f>
        <v>30</v>
      </c>
      <c r="L38" s="164">
        <f>+IFERROR(VLOOKUP($A38,Hoja6!$A$3:$P$1124,16,FALSE),"")</f>
        <v>0.12195121951219512</v>
      </c>
      <c r="M38" s="34">
        <f>+IFERROR(VLOOKUP($A38,Hoja6!$A$3:$Y$1124,17,FALSE),"")</f>
        <v>274</v>
      </c>
      <c r="N38" s="125">
        <f>+IFERROR(VLOOKUP($A38,Hoja6!$A$3:$Y$1124,18,FALSE),"")</f>
        <v>37</v>
      </c>
      <c r="O38" s="164">
        <f>+IFERROR(VLOOKUP($A38,Hoja6!$A$3:$Y$1124,19,FALSE),"")</f>
        <v>0.13503649635036497</v>
      </c>
      <c r="P38" s="34">
        <f>+IFERROR(VLOOKUP($A38,Hoja6!$A$3:$Y$1124,20,FALSE),"")</f>
        <v>271</v>
      </c>
      <c r="Q38" s="125">
        <f>+IFERROR(VLOOKUP($A38,Hoja6!$A$3:$Y$1124,21,FALSE),"")</f>
        <v>40</v>
      </c>
      <c r="R38" s="164">
        <f>+IFERROR(VLOOKUP($A38,Hoja6!$A$3:$Y$1124,22,FALSE),"")</f>
        <v>0.14760147601476015</v>
      </c>
      <c r="S38" s="34">
        <f>+IFERROR(VLOOKUP($A38,Hoja6!$A$3:$ZY$1124,23,FALSE),"")</f>
        <v>303</v>
      </c>
      <c r="T38" s="125">
        <f>+IFERROR(VLOOKUP($A38,Hoja6!$A$3:$ZY$1124,24,FALSE),"")</f>
        <v>28</v>
      </c>
      <c r="U38" s="273">
        <f>+IFERROR(VLOOKUP($A38,Hoja6!$A$3:$ZY$1124,25,FALSE),"")</f>
        <v>9.2409240924092403E-2</v>
      </c>
    </row>
    <row r="39" spans="1:21" ht="15" x14ac:dyDescent="0.25">
      <c r="A39" s="121">
        <v>26</v>
      </c>
      <c r="B39" s="33">
        <f>+IFERROR(VLOOKUP($A39,Hoja6!$A$3:$O$1124,3,FALSE),"")</f>
        <v>13580</v>
      </c>
      <c r="C39" s="33" t="str">
        <f>+UPPER(IFERROR(VLOOKUP($A39,Hoja6!$A$3:$O$1124,4,FALSE),""))</f>
        <v>REGIDOR</v>
      </c>
      <c r="D39" s="34">
        <f>+IFERROR(VLOOKUP($A39,Hoja6!$A$3:$O$1124,8,FALSE),"")</f>
        <v>53</v>
      </c>
      <c r="E39" s="34">
        <f>+IFERROR(VLOOKUP($A39,Hoja6!$A$3:$O$1124,9,FALSE),"")</f>
        <v>8</v>
      </c>
      <c r="F39" s="135">
        <f>+IFERROR(VLOOKUP($A39,Hoja6!$A$3:$O$1124,10,FALSE),"")</f>
        <v>0.15094339622641509</v>
      </c>
      <c r="G39" s="34">
        <f>+IFERROR(VLOOKUP($A39,Hoja6!$A$3:$O$1124,11,FALSE),"")</f>
        <v>49</v>
      </c>
      <c r="H39" s="34">
        <f>+IFERROR(VLOOKUP($A39,Hoja6!$A$3:$O$1124,12,FALSE),"")</f>
        <v>10</v>
      </c>
      <c r="I39" s="135">
        <f>+IFERROR(VLOOKUP($A39,Hoja6!$A$3:$O$1124,13,FALSE),"")</f>
        <v>0.20408163265306123</v>
      </c>
      <c r="J39" s="34">
        <f>+IFERROR(VLOOKUP($A39,Hoja6!$A$3:$O$1124,14,FALSE),"")</f>
        <v>47</v>
      </c>
      <c r="K39" s="125">
        <f>+IFERROR(VLOOKUP($A39,Hoja6!$A$3:$O$1124,15,FALSE),"")</f>
        <v>8</v>
      </c>
      <c r="L39" s="164">
        <f>+IFERROR(VLOOKUP($A39,Hoja6!$A$3:$P$1124,16,FALSE),"")</f>
        <v>0.1702127659574468</v>
      </c>
      <c r="M39" s="34">
        <f>+IFERROR(VLOOKUP($A39,Hoja6!$A$3:$Y$1124,17,FALSE),"")</f>
        <v>37</v>
      </c>
      <c r="N39" s="125">
        <f>+IFERROR(VLOOKUP($A39,Hoja6!$A$3:$Y$1124,18,FALSE),"")</f>
        <v>3</v>
      </c>
      <c r="O39" s="164">
        <f>+IFERROR(VLOOKUP($A39,Hoja6!$A$3:$Y$1124,19,FALSE),"")</f>
        <v>8.1081081081081086E-2</v>
      </c>
      <c r="P39" s="34">
        <f>+IFERROR(VLOOKUP($A39,Hoja6!$A$3:$Y$1124,20,FALSE),"")</f>
        <v>37</v>
      </c>
      <c r="Q39" s="125">
        <f>+IFERROR(VLOOKUP($A39,Hoja6!$A$3:$Y$1124,21,FALSE),"")</f>
        <v>1</v>
      </c>
      <c r="R39" s="164">
        <f>+IFERROR(VLOOKUP($A39,Hoja6!$A$3:$Y$1124,22,FALSE),"")</f>
        <v>2.7027027027027029E-2</v>
      </c>
      <c r="S39" s="34">
        <f>+IFERROR(VLOOKUP($A39,Hoja6!$A$3:$ZY$1124,23,FALSE),"")</f>
        <v>50</v>
      </c>
      <c r="T39" s="125">
        <f>+IFERROR(VLOOKUP($A39,Hoja6!$A$3:$ZY$1124,24,FALSE),"")</f>
        <v>9</v>
      </c>
      <c r="U39" s="273">
        <f>+IFERROR(VLOOKUP($A39,Hoja6!$A$3:$ZY$1124,25,FALSE),"")</f>
        <v>0.18</v>
      </c>
    </row>
    <row r="40" spans="1:21" ht="15" x14ac:dyDescent="0.25">
      <c r="A40" s="121">
        <v>27</v>
      </c>
      <c r="B40" s="33">
        <f>+IFERROR(VLOOKUP($A40,Hoja6!$A$3:$O$1124,3,FALSE),"")</f>
        <v>13600</v>
      </c>
      <c r="C40" s="33" t="str">
        <f>+UPPER(IFERROR(VLOOKUP($A40,Hoja6!$A$3:$O$1124,4,FALSE),""))</f>
        <v>RÍO VIEJO (1)  (3)</v>
      </c>
      <c r="D40" s="34">
        <f>+IFERROR(VLOOKUP($A40,Hoja6!$A$3:$O$1124,8,FALSE),"")</f>
        <v>48</v>
      </c>
      <c r="E40" s="34">
        <f>+IFERROR(VLOOKUP($A40,Hoja6!$A$3:$O$1124,9,FALSE),"")</f>
        <v>8</v>
      </c>
      <c r="F40" s="135">
        <f>+IFERROR(VLOOKUP($A40,Hoja6!$A$3:$O$1124,10,FALSE),"")</f>
        <v>0.16666666666666666</v>
      </c>
      <c r="G40" s="34">
        <f>+IFERROR(VLOOKUP($A40,Hoja6!$A$3:$O$1124,11,FALSE),"")</f>
        <v>61</v>
      </c>
      <c r="H40" s="34">
        <f>+IFERROR(VLOOKUP($A40,Hoja6!$A$3:$O$1124,12,FALSE),"")</f>
        <v>6</v>
      </c>
      <c r="I40" s="135">
        <f>+IFERROR(VLOOKUP($A40,Hoja6!$A$3:$O$1124,13,FALSE),"")</f>
        <v>9.8360655737704916E-2</v>
      </c>
      <c r="J40" s="34">
        <f>+IFERROR(VLOOKUP($A40,Hoja6!$A$3:$O$1124,14,FALSE),"")</f>
        <v>55</v>
      </c>
      <c r="K40" s="125">
        <f>+IFERROR(VLOOKUP($A40,Hoja6!$A$3:$O$1124,15,FALSE),"")</f>
        <v>6</v>
      </c>
      <c r="L40" s="164">
        <f>+IFERROR(VLOOKUP($A40,Hoja6!$A$3:$P$1124,16,FALSE),"")</f>
        <v>0.10909090909090909</v>
      </c>
      <c r="M40" s="34">
        <f>+IFERROR(VLOOKUP($A40,Hoja6!$A$3:$Y$1124,17,FALSE),"")</f>
        <v>54</v>
      </c>
      <c r="N40" s="125">
        <f>+IFERROR(VLOOKUP($A40,Hoja6!$A$3:$Y$1124,18,FALSE),"")</f>
        <v>14</v>
      </c>
      <c r="O40" s="164">
        <f>+IFERROR(VLOOKUP($A40,Hoja6!$A$3:$Y$1124,19,FALSE),"")</f>
        <v>0.25925925925925924</v>
      </c>
      <c r="P40" s="34">
        <f>+IFERROR(VLOOKUP($A40,Hoja6!$A$3:$Y$1124,20,FALSE),"")</f>
        <v>65</v>
      </c>
      <c r="Q40" s="125">
        <f>+IFERROR(VLOOKUP($A40,Hoja6!$A$3:$Y$1124,21,FALSE),"")</f>
        <v>10</v>
      </c>
      <c r="R40" s="164">
        <f>+IFERROR(VLOOKUP($A40,Hoja6!$A$3:$Y$1124,22,FALSE),"")</f>
        <v>0.15384615384615385</v>
      </c>
      <c r="S40" s="34">
        <f>+IFERROR(VLOOKUP($A40,Hoja6!$A$3:$ZY$1124,23,FALSE),"")</f>
        <v>79</v>
      </c>
      <c r="T40" s="125">
        <f>+IFERROR(VLOOKUP($A40,Hoja6!$A$3:$ZY$1124,24,FALSE),"")</f>
        <v>10</v>
      </c>
      <c r="U40" s="273">
        <f>+IFERROR(VLOOKUP($A40,Hoja6!$A$3:$ZY$1124,25,FALSE),"")</f>
        <v>0.12658227848101267</v>
      </c>
    </row>
    <row r="41" spans="1:21" ht="15" x14ac:dyDescent="0.25">
      <c r="A41" s="121">
        <v>28</v>
      </c>
      <c r="B41" s="33">
        <f>+IFERROR(VLOOKUP($A41,Hoja6!$A$3:$O$1124,3,FALSE),"")</f>
        <v>13620</v>
      </c>
      <c r="C41" s="33" t="str">
        <f>+UPPER(IFERROR(VLOOKUP($A41,Hoja6!$A$3:$O$1124,4,FALSE),""))</f>
        <v>SAN CRISTÓBAL</v>
      </c>
      <c r="D41" s="34">
        <f>+IFERROR(VLOOKUP($A41,Hoja6!$A$3:$O$1124,8,FALSE),"")</f>
        <v>76</v>
      </c>
      <c r="E41" s="34">
        <f>+IFERROR(VLOOKUP($A41,Hoja6!$A$3:$O$1124,9,FALSE),"")</f>
        <v>23</v>
      </c>
      <c r="F41" s="135">
        <f>+IFERROR(VLOOKUP($A41,Hoja6!$A$3:$O$1124,10,FALSE),"")</f>
        <v>0.30263157894736842</v>
      </c>
      <c r="G41" s="34">
        <f>+IFERROR(VLOOKUP($A41,Hoja6!$A$3:$O$1124,11,FALSE),"")</f>
        <v>87</v>
      </c>
      <c r="H41" s="34">
        <f>+IFERROR(VLOOKUP($A41,Hoja6!$A$3:$O$1124,12,FALSE),"")</f>
        <v>23</v>
      </c>
      <c r="I41" s="135">
        <f>+IFERROR(VLOOKUP($A41,Hoja6!$A$3:$O$1124,13,FALSE),"")</f>
        <v>0.26436781609195403</v>
      </c>
      <c r="J41" s="34">
        <f>+IFERROR(VLOOKUP($A41,Hoja6!$A$3:$O$1124,14,FALSE),"")</f>
        <v>78</v>
      </c>
      <c r="K41" s="125">
        <f>+IFERROR(VLOOKUP($A41,Hoja6!$A$3:$O$1124,15,FALSE),"")</f>
        <v>22</v>
      </c>
      <c r="L41" s="164">
        <f>+IFERROR(VLOOKUP($A41,Hoja6!$A$3:$P$1124,16,FALSE),"")</f>
        <v>0.28205128205128205</v>
      </c>
      <c r="M41" s="34">
        <f>+IFERROR(VLOOKUP($A41,Hoja6!$A$3:$Y$1124,17,FALSE),"")</f>
        <v>73</v>
      </c>
      <c r="N41" s="125">
        <f>+IFERROR(VLOOKUP($A41,Hoja6!$A$3:$Y$1124,18,FALSE),"")</f>
        <v>24</v>
      </c>
      <c r="O41" s="164">
        <f>+IFERROR(VLOOKUP($A41,Hoja6!$A$3:$Y$1124,19,FALSE),"")</f>
        <v>0.32876712328767121</v>
      </c>
      <c r="P41" s="34">
        <f>+IFERROR(VLOOKUP($A41,Hoja6!$A$3:$Y$1124,20,FALSE),"")</f>
        <v>83</v>
      </c>
      <c r="Q41" s="125">
        <f>+IFERROR(VLOOKUP($A41,Hoja6!$A$3:$Y$1124,21,FALSE),"")</f>
        <v>23</v>
      </c>
      <c r="R41" s="164">
        <f>+IFERROR(VLOOKUP($A41,Hoja6!$A$3:$Y$1124,22,FALSE),"")</f>
        <v>0.27710843373493976</v>
      </c>
      <c r="S41" s="34">
        <f>+IFERROR(VLOOKUP($A41,Hoja6!$A$3:$ZY$1124,23,FALSE),"")</f>
        <v>115</v>
      </c>
      <c r="T41" s="125">
        <f>+IFERROR(VLOOKUP($A41,Hoja6!$A$3:$ZY$1124,24,FALSE),"")</f>
        <v>24</v>
      </c>
      <c r="U41" s="273">
        <f>+IFERROR(VLOOKUP($A41,Hoja6!$A$3:$ZY$1124,25,FALSE),"")</f>
        <v>0.20869565217391303</v>
      </c>
    </row>
    <row r="42" spans="1:21" ht="15" x14ac:dyDescent="0.25">
      <c r="A42" s="121">
        <v>29</v>
      </c>
      <c r="B42" s="33">
        <f>+IFERROR(VLOOKUP($A42,Hoja6!$A$3:$O$1124,3,FALSE),"")</f>
        <v>13647</v>
      </c>
      <c r="C42" s="33" t="str">
        <f>+UPPER(IFERROR(VLOOKUP($A42,Hoja6!$A$3:$O$1124,4,FALSE),""))</f>
        <v>SAN ESTANISLAO</v>
      </c>
      <c r="D42" s="34">
        <f>+IFERROR(VLOOKUP($A42,Hoja6!$A$3:$O$1124,8,FALSE),"")</f>
        <v>168</v>
      </c>
      <c r="E42" s="34">
        <f>+IFERROR(VLOOKUP($A42,Hoja6!$A$3:$O$1124,9,FALSE),"")</f>
        <v>12</v>
      </c>
      <c r="F42" s="135">
        <f>+IFERROR(VLOOKUP($A42,Hoja6!$A$3:$O$1124,10,FALSE),"")</f>
        <v>7.1428571428571425E-2</v>
      </c>
      <c r="G42" s="34">
        <f>+IFERROR(VLOOKUP($A42,Hoja6!$A$3:$O$1124,11,FALSE),"")</f>
        <v>178</v>
      </c>
      <c r="H42" s="34">
        <f>+IFERROR(VLOOKUP($A42,Hoja6!$A$3:$O$1124,12,FALSE),"")</f>
        <v>28</v>
      </c>
      <c r="I42" s="135">
        <f>+IFERROR(VLOOKUP($A42,Hoja6!$A$3:$O$1124,13,FALSE),"")</f>
        <v>0.15730337078651685</v>
      </c>
      <c r="J42" s="34">
        <f>+IFERROR(VLOOKUP($A42,Hoja6!$A$3:$O$1124,14,FALSE),"")</f>
        <v>220</v>
      </c>
      <c r="K42" s="125">
        <f>+IFERROR(VLOOKUP($A42,Hoja6!$A$3:$O$1124,15,FALSE),"")</f>
        <v>45</v>
      </c>
      <c r="L42" s="164">
        <f>+IFERROR(VLOOKUP($A42,Hoja6!$A$3:$P$1124,16,FALSE),"")</f>
        <v>0.20454545454545456</v>
      </c>
      <c r="M42" s="34">
        <f>+IFERROR(VLOOKUP($A42,Hoja6!$A$3:$Y$1124,17,FALSE),"")</f>
        <v>191</v>
      </c>
      <c r="N42" s="125">
        <f>+IFERROR(VLOOKUP($A42,Hoja6!$A$3:$Y$1124,18,FALSE),"")</f>
        <v>31</v>
      </c>
      <c r="O42" s="164">
        <f>+IFERROR(VLOOKUP($A42,Hoja6!$A$3:$Y$1124,19,FALSE),"")</f>
        <v>0.16230366492146597</v>
      </c>
      <c r="P42" s="34">
        <f>+IFERROR(VLOOKUP($A42,Hoja6!$A$3:$Y$1124,20,FALSE),"")</f>
        <v>242</v>
      </c>
      <c r="Q42" s="125">
        <f>+IFERROR(VLOOKUP($A42,Hoja6!$A$3:$Y$1124,21,FALSE),"")</f>
        <v>33</v>
      </c>
      <c r="R42" s="164">
        <f>+IFERROR(VLOOKUP($A42,Hoja6!$A$3:$Y$1124,22,FALSE),"")</f>
        <v>0.13636363636363635</v>
      </c>
      <c r="S42" s="34">
        <f>+IFERROR(VLOOKUP($A42,Hoja6!$A$3:$ZY$1124,23,FALSE),"")</f>
        <v>254</v>
      </c>
      <c r="T42" s="125">
        <f>+IFERROR(VLOOKUP($A42,Hoja6!$A$3:$ZY$1124,24,FALSE),"")</f>
        <v>43</v>
      </c>
      <c r="U42" s="273">
        <f>+IFERROR(VLOOKUP($A42,Hoja6!$A$3:$ZY$1124,25,FALSE),"")</f>
        <v>0.16929133858267717</v>
      </c>
    </row>
    <row r="43" spans="1:21" ht="15" x14ac:dyDescent="0.25">
      <c r="A43" s="121">
        <v>30</v>
      </c>
      <c r="B43" s="33">
        <f>+IFERROR(VLOOKUP($A43,Hoja6!$A$3:$O$1124,3,FALSE),"")</f>
        <v>13650</v>
      </c>
      <c r="C43" s="33" t="str">
        <f>+UPPER(IFERROR(VLOOKUP($A43,Hoja6!$A$3:$O$1124,4,FALSE),""))</f>
        <v>SAN FERNANDO  (3)</v>
      </c>
      <c r="D43" s="34">
        <f>+IFERROR(VLOOKUP($A43,Hoja6!$A$3:$O$1124,8,FALSE),"")</f>
        <v>111</v>
      </c>
      <c r="E43" s="34">
        <f>+IFERROR(VLOOKUP($A43,Hoja6!$A$3:$O$1124,9,FALSE),"")</f>
        <v>19</v>
      </c>
      <c r="F43" s="135">
        <f>+IFERROR(VLOOKUP($A43,Hoja6!$A$3:$O$1124,10,FALSE),"")</f>
        <v>0.17117117117117117</v>
      </c>
      <c r="G43" s="34">
        <f>+IFERROR(VLOOKUP($A43,Hoja6!$A$3:$O$1124,11,FALSE),"")</f>
        <v>97</v>
      </c>
      <c r="H43" s="34">
        <f>+IFERROR(VLOOKUP($A43,Hoja6!$A$3:$O$1124,12,FALSE),"")</f>
        <v>17</v>
      </c>
      <c r="I43" s="135">
        <f>+IFERROR(VLOOKUP($A43,Hoja6!$A$3:$O$1124,13,FALSE),"")</f>
        <v>0.17525773195876287</v>
      </c>
      <c r="J43" s="34">
        <f>+IFERROR(VLOOKUP($A43,Hoja6!$A$3:$O$1124,14,FALSE),"")</f>
        <v>126</v>
      </c>
      <c r="K43" s="125">
        <f>+IFERROR(VLOOKUP($A43,Hoja6!$A$3:$O$1124,15,FALSE),"")</f>
        <v>14</v>
      </c>
      <c r="L43" s="164">
        <f>+IFERROR(VLOOKUP($A43,Hoja6!$A$3:$P$1124,16,FALSE),"")</f>
        <v>0.1111111111111111</v>
      </c>
      <c r="M43" s="34">
        <f>+IFERROR(VLOOKUP($A43,Hoja6!$A$3:$Y$1124,17,FALSE),"")</f>
        <v>97</v>
      </c>
      <c r="N43" s="125">
        <f>+IFERROR(VLOOKUP($A43,Hoja6!$A$3:$Y$1124,18,FALSE),"")</f>
        <v>16</v>
      </c>
      <c r="O43" s="164">
        <f>+IFERROR(VLOOKUP($A43,Hoja6!$A$3:$Y$1124,19,FALSE),"")</f>
        <v>0.16494845360824742</v>
      </c>
      <c r="P43" s="34">
        <f>+IFERROR(VLOOKUP($A43,Hoja6!$A$3:$Y$1124,20,FALSE),"")</f>
        <v>76</v>
      </c>
      <c r="Q43" s="125">
        <f>+IFERROR(VLOOKUP($A43,Hoja6!$A$3:$Y$1124,21,FALSE),"")</f>
        <v>11</v>
      </c>
      <c r="R43" s="164">
        <f>+IFERROR(VLOOKUP($A43,Hoja6!$A$3:$Y$1124,22,FALSE),"")</f>
        <v>0.14473684210526316</v>
      </c>
      <c r="S43" s="34">
        <f>+IFERROR(VLOOKUP($A43,Hoja6!$A$3:$ZY$1124,23,FALSE),"")</f>
        <v>114</v>
      </c>
      <c r="T43" s="125">
        <f>+IFERROR(VLOOKUP($A43,Hoja6!$A$3:$ZY$1124,24,FALSE),"")</f>
        <v>19</v>
      </c>
      <c r="U43" s="273">
        <f>+IFERROR(VLOOKUP($A43,Hoja6!$A$3:$ZY$1124,25,FALSE),"")</f>
        <v>0.16666666666666666</v>
      </c>
    </row>
    <row r="44" spans="1:21" ht="15" x14ac:dyDescent="0.25">
      <c r="A44" s="121">
        <v>31</v>
      </c>
      <c r="B44" s="33">
        <f>+IFERROR(VLOOKUP($A44,Hoja6!$A$3:$O$1124,3,FALSE),"")</f>
        <v>13654</v>
      </c>
      <c r="C44" s="33" t="str">
        <f>+UPPER(IFERROR(VLOOKUP($A44,Hoja6!$A$3:$O$1124,4,FALSE),""))</f>
        <v>SAN JACINTO</v>
      </c>
      <c r="D44" s="34">
        <f>+IFERROR(VLOOKUP($A44,Hoja6!$A$3:$O$1124,8,FALSE),"")</f>
        <v>266</v>
      </c>
      <c r="E44" s="34">
        <f>+IFERROR(VLOOKUP($A44,Hoja6!$A$3:$O$1124,9,FALSE),"")</f>
        <v>88</v>
      </c>
      <c r="F44" s="135">
        <f>+IFERROR(VLOOKUP($A44,Hoja6!$A$3:$O$1124,10,FALSE),"")</f>
        <v>0.33082706766917291</v>
      </c>
      <c r="G44" s="34">
        <f>+IFERROR(VLOOKUP($A44,Hoja6!$A$3:$O$1124,11,FALSE),"")</f>
        <v>272</v>
      </c>
      <c r="H44" s="34">
        <f>+IFERROR(VLOOKUP($A44,Hoja6!$A$3:$O$1124,12,FALSE),"")</f>
        <v>83</v>
      </c>
      <c r="I44" s="135">
        <f>+IFERROR(VLOOKUP($A44,Hoja6!$A$3:$O$1124,13,FALSE),"")</f>
        <v>0.30514705882352944</v>
      </c>
      <c r="J44" s="34">
        <f>+IFERROR(VLOOKUP($A44,Hoja6!$A$3:$O$1124,14,FALSE),"")</f>
        <v>281</v>
      </c>
      <c r="K44" s="125">
        <f>+IFERROR(VLOOKUP($A44,Hoja6!$A$3:$O$1124,15,FALSE),"")</f>
        <v>100</v>
      </c>
      <c r="L44" s="164">
        <f>+IFERROR(VLOOKUP($A44,Hoja6!$A$3:$P$1124,16,FALSE),"")</f>
        <v>0.35587188612099646</v>
      </c>
      <c r="M44" s="34">
        <f>+IFERROR(VLOOKUP($A44,Hoja6!$A$3:$Y$1124,17,FALSE),"")</f>
        <v>266</v>
      </c>
      <c r="N44" s="125">
        <f>+IFERROR(VLOOKUP($A44,Hoja6!$A$3:$Y$1124,18,FALSE),"")</f>
        <v>96</v>
      </c>
      <c r="O44" s="164">
        <f>+IFERROR(VLOOKUP($A44,Hoja6!$A$3:$Y$1124,19,FALSE),"")</f>
        <v>0.36090225563909772</v>
      </c>
      <c r="P44" s="34">
        <f>+IFERROR(VLOOKUP($A44,Hoja6!$A$3:$Y$1124,20,FALSE),"")</f>
        <v>245</v>
      </c>
      <c r="Q44" s="125">
        <f>+IFERROR(VLOOKUP($A44,Hoja6!$A$3:$Y$1124,21,FALSE),"")</f>
        <v>75</v>
      </c>
      <c r="R44" s="164">
        <f>+IFERROR(VLOOKUP($A44,Hoja6!$A$3:$Y$1124,22,FALSE),"")</f>
        <v>0.30612244897959184</v>
      </c>
      <c r="S44" s="34">
        <f>+IFERROR(VLOOKUP($A44,Hoja6!$A$3:$ZY$1124,23,FALSE),"")</f>
        <v>217</v>
      </c>
      <c r="T44" s="125">
        <f>+IFERROR(VLOOKUP($A44,Hoja6!$A$3:$ZY$1124,24,FALSE),"")</f>
        <v>69</v>
      </c>
      <c r="U44" s="273">
        <f>+IFERROR(VLOOKUP($A44,Hoja6!$A$3:$ZY$1124,25,FALSE),"")</f>
        <v>0.31797235023041476</v>
      </c>
    </row>
    <row r="45" spans="1:21" ht="15" x14ac:dyDescent="0.25">
      <c r="A45" s="121">
        <v>32</v>
      </c>
      <c r="B45" s="33">
        <f>+IFERROR(VLOOKUP($A45,Hoja6!$A$3:$O$1124,3,FALSE),"")</f>
        <v>13655</v>
      </c>
      <c r="C45" s="33" t="str">
        <f>+UPPER(IFERROR(VLOOKUP($A45,Hoja6!$A$3:$O$1124,4,FALSE),""))</f>
        <v>SAN JACINTO DEL CAUCA</v>
      </c>
      <c r="D45" s="34">
        <f>+IFERROR(VLOOKUP($A45,Hoja6!$A$3:$O$1124,8,FALSE),"")</f>
        <v>61</v>
      </c>
      <c r="E45" s="34">
        <f>+IFERROR(VLOOKUP($A45,Hoja6!$A$3:$O$1124,9,FALSE),"")</f>
        <v>6</v>
      </c>
      <c r="F45" s="135">
        <f>+IFERROR(VLOOKUP($A45,Hoja6!$A$3:$O$1124,10,FALSE),"")</f>
        <v>9.8360655737704916E-2</v>
      </c>
      <c r="G45" s="34">
        <f>+IFERROR(VLOOKUP($A45,Hoja6!$A$3:$O$1124,11,FALSE),"")</f>
        <v>82</v>
      </c>
      <c r="H45" s="34">
        <f>+IFERROR(VLOOKUP($A45,Hoja6!$A$3:$O$1124,12,FALSE),"")</f>
        <v>21</v>
      </c>
      <c r="I45" s="135">
        <f>+IFERROR(VLOOKUP($A45,Hoja6!$A$3:$O$1124,13,FALSE),"")</f>
        <v>0.25609756097560976</v>
      </c>
      <c r="J45" s="34">
        <f>+IFERROR(VLOOKUP($A45,Hoja6!$A$3:$O$1124,14,FALSE),"")</f>
        <v>113</v>
      </c>
      <c r="K45" s="125">
        <f>+IFERROR(VLOOKUP($A45,Hoja6!$A$3:$O$1124,15,FALSE),"")</f>
        <v>21</v>
      </c>
      <c r="L45" s="164">
        <f>+IFERROR(VLOOKUP($A45,Hoja6!$A$3:$P$1124,16,FALSE),"")</f>
        <v>0.18584070796460178</v>
      </c>
      <c r="M45" s="34">
        <f>+IFERROR(VLOOKUP($A45,Hoja6!$A$3:$Y$1124,17,FALSE),"")</f>
        <v>91</v>
      </c>
      <c r="N45" s="125">
        <f>+IFERROR(VLOOKUP($A45,Hoja6!$A$3:$Y$1124,18,FALSE),"")</f>
        <v>16</v>
      </c>
      <c r="O45" s="164">
        <f>+IFERROR(VLOOKUP($A45,Hoja6!$A$3:$Y$1124,19,FALSE),"")</f>
        <v>0.17582417582417584</v>
      </c>
      <c r="P45" s="34">
        <f>+IFERROR(VLOOKUP($A45,Hoja6!$A$3:$Y$1124,20,FALSE),"")</f>
        <v>83</v>
      </c>
      <c r="Q45" s="125">
        <f>+IFERROR(VLOOKUP($A45,Hoja6!$A$3:$Y$1124,21,FALSE),"")</f>
        <v>7</v>
      </c>
      <c r="R45" s="164">
        <f>+IFERROR(VLOOKUP($A45,Hoja6!$A$3:$Y$1124,22,FALSE),"")</f>
        <v>8.4337349397590355E-2</v>
      </c>
      <c r="S45" s="34">
        <f>+IFERROR(VLOOKUP($A45,Hoja6!$A$3:$ZY$1124,23,FALSE),"")</f>
        <v>96</v>
      </c>
      <c r="T45" s="125">
        <f>+IFERROR(VLOOKUP($A45,Hoja6!$A$3:$ZY$1124,24,FALSE),"")</f>
        <v>14</v>
      </c>
      <c r="U45" s="273">
        <f>+IFERROR(VLOOKUP($A45,Hoja6!$A$3:$ZY$1124,25,FALSE),"")</f>
        <v>0.14583333333333334</v>
      </c>
    </row>
    <row r="46" spans="1:21" ht="15" x14ac:dyDescent="0.25">
      <c r="A46" s="121">
        <v>33</v>
      </c>
      <c r="B46" s="33">
        <f>+IFERROR(VLOOKUP($A46,Hoja6!$A$3:$O$1124,3,FALSE),"")</f>
        <v>13657</v>
      </c>
      <c r="C46" s="33" t="str">
        <f>+UPPER(IFERROR(VLOOKUP($A46,Hoja6!$A$3:$O$1124,4,FALSE),""))</f>
        <v>SAN JUAN NEPOMUCENO</v>
      </c>
      <c r="D46" s="34">
        <f>+IFERROR(VLOOKUP($A46,Hoja6!$A$3:$O$1124,8,FALSE),"")</f>
        <v>469</v>
      </c>
      <c r="E46" s="34">
        <f>+IFERROR(VLOOKUP($A46,Hoja6!$A$3:$O$1124,9,FALSE),"")</f>
        <v>192</v>
      </c>
      <c r="F46" s="135">
        <f>+IFERROR(VLOOKUP($A46,Hoja6!$A$3:$O$1124,10,FALSE),"")</f>
        <v>0.40938166311300639</v>
      </c>
      <c r="G46" s="34">
        <f>+IFERROR(VLOOKUP($A46,Hoja6!$A$3:$O$1124,11,FALSE),"")</f>
        <v>401</v>
      </c>
      <c r="H46" s="34">
        <f>+IFERROR(VLOOKUP($A46,Hoja6!$A$3:$O$1124,12,FALSE),"")</f>
        <v>137</v>
      </c>
      <c r="I46" s="135">
        <f>+IFERROR(VLOOKUP($A46,Hoja6!$A$3:$O$1124,13,FALSE),"")</f>
        <v>0.34164588528678302</v>
      </c>
      <c r="J46" s="34">
        <f>+IFERROR(VLOOKUP($A46,Hoja6!$A$3:$O$1124,14,FALSE),"")</f>
        <v>440</v>
      </c>
      <c r="K46" s="125">
        <f>+IFERROR(VLOOKUP($A46,Hoja6!$A$3:$O$1124,15,FALSE),"")</f>
        <v>146</v>
      </c>
      <c r="L46" s="164">
        <f>+IFERROR(VLOOKUP($A46,Hoja6!$A$3:$P$1124,16,FALSE),"")</f>
        <v>0.33181818181818185</v>
      </c>
      <c r="M46" s="34">
        <f>+IFERROR(VLOOKUP($A46,Hoja6!$A$3:$Y$1124,17,FALSE),"")</f>
        <v>435</v>
      </c>
      <c r="N46" s="125">
        <f>+IFERROR(VLOOKUP($A46,Hoja6!$A$3:$Y$1124,18,FALSE),"")</f>
        <v>136</v>
      </c>
      <c r="O46" s="164">
        <f>+IFERROR(VLOOKUP($A46,Hoja6!$A$3:$Y$1124,19,FALSE),"")</f>
        <v>0.31264367816091954</v>
      </c>
      <c r="P46" s="34">
        <f>+IFERROR(VLOOKUP($A46,Hoja6!$A$3:$Y$1124,20,FALSE),"")</f>
        <v>431</v>
      </c>
      <c r="Q46" s="125">
        <f>+IFERROR(VLOOKUP($A46,Hoja6!$A$3:$Y$1124,21,FALSE),"")</f>
        <v>130</v>
      </c>
      <c r="R46" s="164">
        <f>+IFERROR(VLOOKUP($A46,Hoja6!$A$3:$Y$1124,22,FALSE),"")</f>
        <v>0.30162412993039445</v>
      </c>
      <c r="S46" s="34">
        <f>+IFERROR(VLOOKUP($A46,Hoja6!$A$3:$ZY$1124,23,FALSE),"")</f>
        <v>434</v>
      </c>
      <c r="T46" s="125">
        <f>+IFERROR(VLOOKUP($A46,Hoja6!$A$3:$ZY$1124,24,FALSE),"")</f>
        <v>151</v>
      </c>
      <c r="U46" s="273">
        <f>+IFERROR(VLOOKUP($A46,Hoja6!$A$3:$ZY$1124,25,FALSE),"")</f>
        <v>0.34792626728110598</v>
      </c>
    </row>
    <row r="47" spans="1:21" ht="15" x14ac:dyDescent="0.25">
      <c r="A47" s="121">
        <v>34</v>
      </c>
      <c r="B47" s="33">
        <f>+IFERROR(VLOOKUP($A47,Hoja6!$A$3:$O$1124,3,FALSE),"")</f>
        <v>13667</v>
      </c>
      <c r="C47" s="33" t="str">
        <f>+UPPER(IFERROR(VLOOKUP($A47,Hoja6!$A$3:$O$1124,4,FALSE),""))</f>
        <v>SAN MARTÍN DE LOBA  (3)</v>
      </c>
      <c r="D47" s="34">
        <f>+IFERROR(VLOOKUP($A47,Hoja6!$A$3:$O$1124,8,FALSE),"")</f>
        <v>182</v>
      </c>
      <c r="E47" s="34">
        <f>+IFERROR(VLOOKUP($A47,Hoja6!$A$3:$O$1124,9,FALSE),"")</f>
        <v>32</v>
      </c>
      <c r="F47" s="135">
        <f>+IFERROR(VLOOKUP($A47,Hoja6!$A$3:$O$1124,10,FALSE),"")</f>
        <v>0.17582417582417584</v>
      </c>
      <c r="G47" s="34">
        <f>+IFERROR(VLOOKUP($A47,Hoja6!$A$3:$O$1124,11,FALSE),"")</f>
        <v>190</v>
      </c>
      <c r="H47" s="34">
        <f>+IFERROR(VLOOKUP($A47,Hoja6!$A$3:$O$1124,12,FALSE),"")</f>
        <v>36</v>
      </c>
      <c r="I47" s="135">
        <f>+IFERROR(VLOOKUP($A47,Hoja6!$A$3:$O$1124,13,FALSE),"")</f>
        <v>0.18947368421052632</v>
      </c>
      <c r="J47" s="34">
        <f>+IFERROR(VLOOKUP($A47,Hoja6!$A$3:$O$1124,14,FALSE),"")</f>
        <v>162</v>
      </c>
      <c r="K47" s="125">
        <f>+IFERROR(VLOOKUP($A47,Hoja6!$A$3:$O$1124,15,FALSE),"")</f>
        <v>24</v>
      </c>
      <c r="L47" s="164">
        <f>+IFERROR(VLOOKUP($A47,Hoja6!$A$3:$P$1124,16,FALSE),"")</f>
        <v>0.14814814814814814</v>
      </c>
      <c r="M47" s="34">
        <f>+IFERROR(VLOOKUP($A47,Hoja6!$A$3:$Y$1124,17,FALSE),"")</f>
        <v>158</v>
      </c>
      <c r="N47" s="125">
        <f>+IFERROR(VLOOKUP($A47,Hoja6!$A$3:$Y$1124,18,FALSE),"")</f>
        <v>24</v>
      </c>
      <c r="O47" s="164">
        <f>+IFERROR(VLOOKUP($A47,Hoja6!$A$3:$Y$1124,19,FALSE),"")</f>
        <v>0.15189873417721519</v>
      </c>
      <c r="P47" s="34">
        <f>+IFERROR(VLOOKUP($A47,Hoja6!$A$3:$Y$1124,20,FALSE),"")</f>
        <v>166</v>
      </c>
      <c r="Q47" s="125">
        <f>+IFERROR(VLOOKUP($A47,Hoja6!$A$3:$Y$1124,21,FALSE),"")</f>
        <v>19</v>
      </c>
      <c r="R47" s="164">
        <f>+IFERROR(VLOOKUP($A47,Hoja6!$A$3:$Y$1124,22,FALSE),"")</f>
        <v>0.1144578313253012</v>
      </c>
      <c r="S47" s="34">
        <f>+IFERROR(VLOOKUP($A47,Hoja6!$A$3:$ZY$1124,23,FALSE),"")</f>
        <v>202</v>
      </c>
      <c r="T47" s="125">
        <f>+IFERROR(VLOOKUP($A47,Hoja6!$A$3:$ZY$1124,24,FALSE),"")</f>
        <v>30</v>
      </c>
      <c r="U47" s="273">
        <f>+IFERROR(VLOOKUP($A47,Hoja6!$A$3:$ZY$1124,25,FALSE),"")</f>
        <v>0.14851485148514851</v>
      </c>
    </row>
    <row r="48" spans="1:21" ht="15" x14ac:dyDescent="0.25">
      <c r="A48" s="121">
        <v>35</v>
      </c>
      <c r="B48" s="33">
        <f>+IFERROR(VLOOKUP($A48,Hoja6!$A$3:$O$1124,3,FALSE),"")</f>
        <v>13670</v>
      </c>
      <c r="C48" s="33" t="str">
        <f>+UPPER(IFERROR(VLOOKUP($A48,Hoja6!$A$3:$O$1124,4,FALSE),""))</f>
        <v>SAN PABLO  (3)</v>
      </c>
      <c r="D48" s="34">
        <f>+IFERROR(VLOOKUP($A48,Hoja6!$A$3:$O$1124,8,FALSE),"")</f>
        <v>180</v>
      </c>
      <c r="E48" s="34">
        <f>+IFERROR(VLOOKUP($A48,Hoja6!$A$3:$O$1124,9,FALSE),"")</f>
        <v>43</v>
      </c>
      <c r="F48" s="135">
        <f>+IFERROR(VLOOKUP($A48,Hoja6!$A$3:$O$1124,10,FALSE),"")</f>
        <v>0.2388888888888889</v>
      </c>
      <c r="G48" s="34">
        <f>+IFERROR(VLOOKUP($A48,Hoja6!$A$3:$O$1124,11,FALSE),"")</f>
        <v>225</v>
      </c>
      <c r="H48" s="34">
        <f>+IFERROR(VLOOKUP($A48,Hoja6!$A$3:$O$1124,12,FALSE),"")</f>
        <v>74</v>
      </c>
      <c r="I48" s="135">
        <f>+IFERROR(VLOOKUP($A48,Hoja6!$A$3:$O$1124,13,FALSE),"")</f>
        <v>0.3288888888888889</v>
      </c>
      <c r="J48" s="34">
        <f>+IFERROR(VLOOKUP($A48,Hoja6!$A$3:$O$1124,14,FALSE),"")</f>
        <v>188</v>
      </c>
      <c r="K48" s="125">
        <f>+IFERROR(VLOOKUP($A48,Hoja6!$A$3:$O$1124,15,FALSE),"")</f>
        <v>60</v>
      </c>
      <c r="L48" s="164">
        <f>+IFERROR(VLOOKUP($A48,Hoja6!$A$3:$P$1124,16,FALSE),"")</f>
        <v>0.31914893617021278</v>
      </c>
      <c r="M48" s="34">
        <f>+IFERROR(VLOOKUP($A48,Hoja6!$A$3:$Y$1124,17,FALSE),"")</f>
        <v>227</v>
      </c>
      <c r="N48" s="125">
        <f>+IFERROR(VLOOKUP($A48,Hoja6!$A$3:$Y$1124,18,FALSE),"")</f>
        <v>86</v>
      </c>
      <c r="O48" s="164">
        <f>+IFERROR(VLOOKUP($A48,Hoja6!$A$3:$Y$1124,19,FALSE),"")</f>
        <v>0.3788546255506608</v>
      </c>
      <c r="P48" s="34">
        <f>+IFERROR(VLOOKUP($A48,Hoja6!$A$3:$Y$1124,20,FALSE),"")</f>
        <v>201</v>
      </c>
      <c r="Q48" s="125">
        <f>+IFERROR(VLOOKUP($A48,Hoja6!$A$3:$Y$1124,21,FALSE),"")</f>
        <v>68</v>
      </c>
      <c r="R48" s="164">
        <f>+IFERROR(VLOOKUP($A48,Hoja6!$A$3:$Y$1124,22,FALSE),"")</f>
        <v>0.3383084577114428</v>
      </c>
      <c r="S48" s="34">
        <f>+IFERROR(VLOOKUP($A48,Hoja6!$A$3:$ZY$1124,23,FALSE),"")</f>
        <v>187</v>
      </c>
      <c r="T48" s="125">
        <f>+IFERROR(VLOOKUP($A48,Hoja6!$A$3:$ZY$1124,24,FALSE),"")</f>
        <v>46</v>
      </c>
      <c r="U48" s="273">
        <f>+IFERROR(VLOOKUP($A48,Hoja6!$A$3:$ZY$1124,25,FALSE),"")</f>
        <v>0.24598930481283424</v>
      </c>
    </row>
    <row r="49" spans="1:21" ht="15" x14ac:dyDescent="0.25">
      <c r="A49" s="121">
        <v>36</v>
      </c>
      <c r="B49" s="33">
        <f>+IFERROR(VLOOKUP($A49,Hoja6!$A$3:$O$1124,3,FALSE),"")</f>
        <v>13673</v>
      </c>
      <c r="C49" s="33" t="str">
        <f>+UPPER(IFERROR(VLOOKUP($A49,Hoja6!$A$3:$O$1124,4,FALSE),""))</f>
        <v>SANTA CATALINA  (3)</v>
      </c>
      <c r="D49" s="34">
        <f>+IFERROR(VLOOKUP($A49,Hoja6!$A$3:$O$1124,8,FALSE),"")</f>
        <v>149</v>
      </c>
      <c r="E49" s="34">
        <f>+IFERROR(VLOOKUP($A49,Hoja6!$A$3:$O$1124,9,FALSE),"")</f>
        <v>42</v>
      </c>
      <c r="F49" s="135">
        <f>+IFERROR(VLOOKUP($A49,Hoja6!$A$3:$O$1124,10,FALSE),"")</f>
        <v>0.28187919463087246</v>
      </c>
      <c r="G49" s="34">
        <f>+IFERROR(VLOOKUP($A49,Hoja6!$A$3:$O$1124,11,FALSE),"")</f>
        <v>126</v>
      </c>
      <c r="H49" s="34">
        <f>+IFERROR(VLOOKUP($A49,Hoja6!$A$3:$O$1124,12,FALSE),"")</f>
        <v>43</v>
      </c>
      <c r="I49" s="135">
        <f>+IFERROR(VLOOKUP($A49,Hoja6!$A$3:$O$1124,13,FALSE),"")</f>
        <v>0.34126984126984128</v>
      </c>
      <c r="J49" s="34">
        <f>+IFERROR(VLOOKUP($A49,Hoja6!$A$3:$O$1124,14,FALSE),"")</f>
        <v>175</v>
      </c>
      <c r="K49" s="125">
        <f>+IFERROR(VLOOKUP($A49,Hoja6!$A$3:$O$1124,15,FALSE),"")</f>
        <v>53</v>
      </c>
      <c r="L49" s="164">
        <f>+IFERROR(VLOOKUP($A49,Hoja6!$A$3:$P$1124,16,FALSE),"")</f>
        <v>0.30285714285714288</v>
      </c>
      <c r="M49" s="34">
        <f>+IFERROR(VLOOKUP($A49,Hoja6!$A$3:$Y$1124,17,FALSE),"")</f>
        <v>166</v>
      </c>
      <c r="N49" s="125">
        <f>+IFERROR(VLOOKUP($A49,Hoja6!$A$3:$Y$1124,18,FALSE),"")</f>
        <v>53</v>
      </c>
      <c r="O49" s="164">
        <f>+IFERROR(VLOOKUP($A49,Hoja6!$A$3:$Y$1124,19,FALSE),"")</f>
        <v>0.31927710843373491</v>
      </c>
      <c r="P49" s="34">
        <f>+IFERROR(VLOOKUP($A49,Hoja6!$A$3:$Y$1124,20,FALSE),"")</f>
        <v>142</v>
      </c>
      <c r="Q49" s="125">
        <f>+IFERROR(VLOOKUP($A49,Hoja6!$A$3:$Y$1124,21,FALSE),"")</f>
        <v>61</v>
      </c>
      <c r="R49" s="164">
        <f>+IFERROR(VLOOKUP($A49,Hoja6!$A$3:$Y$1124,22,FALSE),"")</f>
        <v>0.42957746478873238</v>
      </c>
      <c r="S49" s="34">
        <f>+IFERROR(VLOOKUP($A49,Hoja6!$A$3:$ZY$1124,23,FALSE),"")</f>
        <v>156</v>
      </c>
      <c r="T49" s="125">
        <f>+IFERROR(VLOOKUP($A49,Hoja6!$A$3:$ZY$1124,24,FALSE),"")</f>
        <v>60</v>
      </c>
      <c r="U49" s="273">
        <f>+IFERROR(VLOOKUP($A49,Hoja6!$A$3:$ZY$1124,25,FALSE),"")</f>
        <v>0.38461538461538464</v>
      </c>
    </row>
    <row r="50" spans="1:21" ht="15" x14ac:dyDescent="0.25">
      <c r="A50" s="121">
        <v>37</v>
      </c>
      <c r="B50" s="33">
        <f>+IFERROR(VLOOKUP($A50,Hoja6!$A$3:$O$1124,3,FALSE),"")</f>
        <v>13683</v>
      </c>
      <c r="C50" s="33" t="str">
        <f>+UPPER(IFERROR(VLOOKUP($A50,Hoja6!$A$3:$O$1124,4,FALSE),""))</f>
        <v>SANTA ROSA</v>
      </c>
      <c r="D50" s="34">
        <f>+IFERROR(VLOOKUP($A50,Hoja6!$A$3:$O$1124,8,FALSE),"")</f>
        <v>197</v>
      </c>
      <c r="E50" s="34">
        <f>+IFERROR(VLOOKUP($A50,Hoja6!$A$3:$O$1124,9,FALSE),"")</f>
        <v>28</v>
      </c>
      <c r="F50" s="135">
        <f>+IFERROR(VLOOKUP($A50,Hoja6!$A$3:$O$1124,10,FALSE),"")</f>
        <v>0.14213197969543148</v>
      </c>
      <c r="G50" s="34">
        <f>+IFERROR(VLOOKUP($A50,Hoja6!$A$3:$O$1124,11,FALSE),"")</f>
        <v>153</v>
      </c>
      <c r="H50" s="34">
        <f>+IFERROR(VLOOKUP($A50,Hoja6!$A$3:$O$1124,12,FALSE),"")</f>
        <v>10</v>
      </c>
      <c r="I50" s="135">
        <f>+IFERROR(VLOOKUP($A50,Hoja6!$A$3:$O$1124,13,FALSE),"")</f>
        <v>6.535947712418301E-2</v>
      </c>
      <c r="J50" s="34">
        <f>+IFERROR(VLOOKUP($A50,Hoja6!$A$3:$O$1124,14,FALSE),"")</f>
        <v>177</v>
      </c>
      <c r="K50" s="125">
        <f>+IFERROR(VLOOKUP($A50,Hoja6!$A$3:$O$1124,15,FALSE),"")</f>
        <v>37</v>
      </c>
      <c r="L50" s="164">
        <f>+IFERROR(VLOOKUP($A50,Hoja6!$A$3:$P$1124,16,FALSE),"")</f>
        <v>0.20903954802259886</v>
      </c>
      <c r="M50" s="34">
        <f>+IFERROR(VLOOKUP($A50,Hoja6!$A$3:$Y$1124,17,FALSE),"")</f>
        <v>207</v>
      </c>
      <c r="N50" s="125">
        <f>+IFERROR(VLOOKUP($A50,Hoja6!$A$3:$Y$1124,18,FALSE),"")</f>
        <v>29</v>
      </c>
      <c r="O50" s="164">
        <f>+IFERROR(VLOOKUP($A50,Hoja6!$A$3:$Y$1124,19,FALSE),"")</f>
        <v>0.14009661835748793</v>
      </c>
      <c r="P50" s="34">
        <f>+IFERROR(VLOOKUP($A50,Hoja6!$A$3:$Y$1124,20,FALSE),"")</f>
        <v>191</v>
      </c>
      <c r="Q50" s="125">
        <f>+IFERROR(VLOOKUP($A50,Hoja6!$A$3:$Y$1124,21,FALSE),"")</f>
        <v>46</v>
      </c>
      <c r="R50" s="164">
        <f>+IFERROR(VLOOKUP($A50,Hoja6!$A$3:$Y$1124,22,FALSE),"")</f>
        <v>0.24083769633507854</v>
      </c>
      <c r="S50" s="34">
        <f>+IFERROR(VLOOKUP($A50,Hoja6!$A$3:$ZY$1124,23,FALSE),"")</f>
        <v>175</v>
      </c>
      <c r="T50" s="125">
        <f>+IFERROR(VLOOKUP($A50,Hoja6!$A$3:$ZY$1124,24,FALSE),"")</f>
        <v>43</v>
      </c>
      <c r="U50" s="273">
        <f>+IFERROR(VLOOKUP($A50,Hoja6!$A$3:$ZY$1124,25,FALSE),"")</f>
        <v>0.24571428571428572</v>
      </c>
    </row>
    <row r="51" spans="1:21" ht="15" x14ac:dyDescent="0.25">
      <c r="A51" s="121">
        <v>38</v>
      </c>
      <c r="B51" s="33">
        <f>+IFERROR(VLOOKUP($A51,Hoja6!$A$3:$O$1124,3,FALSE),"")</f>
        <v>13688</v>
      </c>
      <c r="C51" s="33" t="str">
        <f>+UPPER(IFERROR(VLOOKUP($A51,Hoja6!$A$3:$O$1124,4,FALSE),""))</f>
        <v>SANTA ROSA DEL SUR</v>
      </c>
      <c r="D51" s="34">
        <f>+IFERROR(VLOOKUP($A51,Hoja6!$A$3:$O$1124,8,FALSE),"")</f>
        <v>230</v>
      </c>
      <c r="E51" s="34">
        <f>+IFERROR(VLOOKUP($A51,Hoja6!$A$3:$O$1124,9,FALSE),"")</f>
        <v>83</v>
      </c>
      <c r="F51" s="135">
        <f>+IFERROR(VLOOKUP($A51,Hoja6!$A$3:$O$1124,10,FALSE),"")</f>
        <v>0.36086956521739133</v>
      </c>
      <c r="G51" s="34">
        <f>+IFERROR(VLOOKUP($A51,Hoja6!$A$3:$O$1124,11,FALSE),"")</f>
        <v>242</v>
      </c>
      <c r="H51" s="34">
        <f>+IFERROR(VLOOKUP($A51,Hoja6!$A$3:$O$1124,12,FALSE),"")</f>
        <v>70</v>
      </c>
      <c r="I51" s="135">
        <f>+IFERROR(VLOOKUP($A51,Hoja6!$A$3:$O$1124,13,FALSE),"")</f>
        <v>0.28925619834710742</v>
      </c>
      <c r="J51" s="34">
        <f>+IFERROR(VLOOKUP($A51,Hoja6!$A$3:$O$1124,14,FALSE),"")</f>
        <v>256</v>
      </c>
      <c r="K51" s="125">
        <f>+IFERROR(VLOOKUP($A51,Hoja6!$A$3:$O$1124,15,FALSE),"")</f>
        <v>70</v>
      </c>
      <c r="L51" s="164">
        <f>+IFERROR(VLOOKUP($A51,Hoja6!$A$3:$P$1124,16,FALSE),"")</f>
        <v>0.2734375</v>
      </c>
      <c r="M51" s="34">
        <f>+IFERROR(VLOOKUP($A51,Hoja6!$A$3:$Y$1124,17,FALSE),"")</f>
        <v>223</v>
      </c>
      <c r="N51" s="125">
        <f>+IFERROR(VLOOKUP($A51,Hoja6!$A$3:$Y$1124,18,FALSE),"")</f>
        <v>79</v>
      </c>
      <c r="O51" s="164">
        <f>+IFERROR(VLOOKUP($A51,Hoja6!$A$3:$Y$1124,19,FALSE),"")</f>
        <v>0.35426008968609868</v>
      </c>
      <c r="P51" s="34">
        <f>+IFERROR(VLOOKUP($A51,Hoja6!$A$3:$Y$1124,20,FALSE),"")</f>
        <v>222</v>
      </c>
      <c r="Q51" s="125">
        <f>+IFERROR(VLOOKUP($A51,Hoja6!$A$3:$Y$1124,21,FALSE),"")</f>
        <v>88</v>
      </c>
      <c r="R51" s="164">
        <f>+IFERROR(VLOOKUP($A51,Hoja6!$A$3:$Y$1124,22,FALSE),"")</f>
        <v>0.3963963963963964</v>
      </c>
      <c r="S51" s="34">
        <f>+IFERROR(VLOOKUP($A51,Hoja6!$A$3:$ZY$1124,23,FALSE),"")</f>
        <v>277</v>
      </c>
      <c r="T51" s="125">
        <f>+IFERROR(VLOOKUP($A51,Hoja6!$A$3:$ZY$1124,24,FALSE),"")</f>
        <v>82</v>
      </c>
      <c r="U51" s="273">
        <f>+IFERROR(VLOOKUP($A51,Hoja6!$A$3:$ZY$1124,25,FALSE),"")</f>
        <v>0.29602888086642598</v>
      </c>
    </row>
    <row r="52" spans="1:21" ht="15" x14ac:dyDescent="0.25">
      <c r="A52" s="121">
        <v>39</v>
      </c>
      <c r="B52" s="33">
        <f>+IFERROR(VLOOKUP($A52,Hoja6!$A$3:$O$1124,3,FALSE),"")</f>
        <v>13744</v>
      </c>
      <c r="C52" s="33" t="str">
        <f>+UPPER(IFERROR(VLOOKUP($A52,Hoja6!$A$3:$O$1124,4,FALSE),""))</f>
        <v>SIMITÍ</v>
      </c>
      <c r="D52" s="34">
        <f>+IFERROR(VLOOKUP($A52,Hoja6!$A$3:$O$1124,8,FALSE),"")</f>
        <v>112</v>
      </c>
      <c r="E52" s="34">
        <f>+IFERROR(VLOOKUP($A52,Hoja6!$A$3:$O$1124,9,FALSE),"")</f>
        <v>33</v>
      </c>
      <c r="F52" s="135">
        <f>+IFERROR(VLOOKUP($A52,Hoja6!$A$3:$O$1124,10,FALSE),"")</f>
        <v>0.29464285714285715</v>
      </c>
      <c r="G52" s="34">
        <f>+IFERROR(VLOOKUP($A52,Hoja6!$A$3:$O$1124,11,FALSE),"")</f>
        <v>122</v>
      </c>
      <c r="H52" s="34">
        <f>+IFERROR(VLOOKUP($A52,Hoja6!$A$3:$O$1124,12,FALSE),"")</f>
        <v>31</v>
      </c>
      <c r="I52" s="135">
        <f>+IFERROR(VLOOKUP($A52,Hoja6!$A$3:$O$1124,13,FALSE),"")</f>
        <v>0.25409836065573771</v>
      </c>
      <c r="J52" s="34">
        <f>+IFERROR(VLOOKUP($A52,Hoja6!$A$3:$O$1124,14,FALSE),"")</f>
        <v>143</v>
      </c>
      <c r="K52" s="125">
        <f>+IFERROR(VLOOKUP($A52,Hoja6!$A$3:$O$1124,15,FALSE),"")</f>
        <v>42</v>
      </c>
      <c r="L52" s="164">
        <f>+IFERROR(VLOOKUP($A52,Hoja6!$A$3:$P$1124,16,FALSE),"")</f>
        <v>0.2937062937062937</v>
      </c>
      <c r="M52" s="34">
        <f>+IFERROR(VLOOKUP($A52,Hoja6!$A$3:$Y$1124,17,FALSE),"")</f>
        <v>121</v>
      </c>
      <c r="N52" s="125">
        <f>+IFERROR(VLOOKUP($A52,Hoja6!$A$3:$Y$1124,18,FALSE),"")</f>
        <v>36</v>
      </c>
      <c r="O52" s="164">
        <f>+IFERROR(VLOOKUP($A52,Hoja6!$A$3:$Y$1124,19,FALSE),"")</f>
        <v>0.2975206611570248</v>
      </c>
      <c r="P52" s="34">
        <f>+IFERROR(VLOOKUP($A52,Hoja6!$A$3:$Y$1124,20,FALSE),"")</f>
        <v>135</v>
      </c>
      <c r="Q52" s="125">
        <f>+IFERROR(VLOOKUP($A52,Hoja6!$A$3:$Y$1124,21,FALSE),"")</f>
        <v>42</v>
      </c>
      <c r="R52" s="164">
        <f>+IFERROR(VLOOKUP($A52,Hoja6!$A$3:$Y$1124,22,FALSE),"")</f>
        <v>0.31111111111111112</v>
      </c>
      <c r="S52" s="34">
        <f>+IFERROR(VLOOKUP($A52,Hoja6!$A$3:$ZY$1124,23,FALSE),"")</f>
        <v>179</v>
      </c>
      <c r="T52" s="125">
        <f>+IFERROR(VLOOKUP($A52,Hoja6!$A$3:$ZY$1124,24,FALSE),"")</f>
        <v>49</v>
      </c>
      <c r="U52" s="273">
        <f>+IFERROR(VLOOKUP($A52,Hoja6!$A$3:$ZY$1124,25,FALSE),"")</f>
        <v>0.27374301675977653</v>
      </c>
    </row>
    <row r="53" spans="1:21" ht="15" x14ac:dyDescent="0.25">
      <c r="A53" s="121">
        <v>40</v>
      </c>
      <c r="B53" s="33">
        <f>+IFERROR(VLOOKUP($A53,Hoja6!$A$3:$O$1124,3,FALSE),"")</f>
        <v>13760</v>
      </c>
      <c r="C53" s="33" t="str">
        <f>+UPPER(IFERROR(VLOOKUP($A53,Hoja6!$A$3:$O$1124,4,FALSE),""))</f>
        <v>SOPLAVIENTO  (3)</v>
      </c>
      <c r="D53" s="34">
        <f>+IFERROR(VLOOKUP($A53,Hoja6!$A$3:$O$1124,8,FALSE),"")</f>
        <v>109</v>
      </c>
      <c r="E53" s="34">
        <f>+IFERROR(VLOOKUP($A53,Hoja6!$A$3:$O$1124,9,FALSE),"")</f>
        <v>21</v>
      </c>
      <c r="F53" s="135">
        <f>+IFERROR(VLOOKUP($A53,Hoja6!$A$3:$O$1124,10,FALSE),"")</f>
        <v>0.19266055045871561</v>
      </c>
      <c r="G53" s="34">
        <f>+IFERROR(VLOOKUP($A53,Hoja6!$A$3:$O$1124,11,FALSE),"")</f>
        <v>134</v>
      </c>
      <c r="H53" s="34">
        <f>+IFERROR(VLOOKUP($A53,Hoja6!$A$3:$O$1124,12,FALSE),"")</f>
        <v>26</v>
      </c>
      <c r="I53" s="135">
        <f>+IFERROR(VLOOKUP($A53,Hoja6!$A$3:$O$1124,13,FALSE),"")</f>
        <v>0.19402985074626866</v>
      </c>
      <c r="J53" s="34">
        <f>+IFERROR(VLOOKUP($A53,Hoja6!$A$3:$O$1124,14,FALSE),"")</f>
        <v>93</v>
      </c>
      <c r="K53" s="125">
        <f>+IFERROR(VLOOKUP($A53,Hoja6!$A$3:$O$1124,15,FALSE),"")</f>
        <v>27</v>
      </c>
      <c r="L53" s="164">
        <f>+IFERROR(VLOOKUP($A53,Hoja6!$A$3:$P$1124,16,FALSE),"")</f>
        <v>0.29032258064516131</v>
      </c>
      <c r="M53" s="34">
        <f>+IFERROR(VLOOKUP($A53,Hoja6!$A$3:$Y$1124,17,FALSE),"")</f>
        <v>132</v>
      </c>
      <c r="N53" s="125">
        <f>+IFERROR(VLOOKUP($A53,Hoja6!$A$3:$Y$1124,18,FALSE),"")</f>
        <v>21</v>
      </c>
      <c r="O53" s="164">
        <f>+IFERROR(VLOOKUP($A53,Hoja6!$A$3:$Y$1124,19,FALSE),"")</f>
        <v>0.15909090909090909</v>
      </c>
      <c r="P53" s="34">
        <f>+IFERROR(VLOOKUP($A53,Hoja6!$A$3:$Y$1124,20,FALSE),"")</f>
        <v>116</v>
      </c>
      <c r="Q53" s="125">
        <f>+IFERROR(VLOOKUP($A53,Hoja6!$A$3:$Y$1124,21,FALSE),"")</f>
        <v>17</v>
      </c>
      <c r="R53" s="164">
        <f>+IFERROR(VLOOKUP($A53,Hoja6!$A$3:$Y$1124,22,FALSE),"")</f>
        <v>0.14655172413793102</v>
      </c>
      <c r="S53" s="34">
        <f>+IFERROR(VLOOKUP($A53,Hoja6!$A$3:$ZY$1124,23,FALSE),"")</f>
        <v>121</v>
      </c>
      <c r="T53" s="125">
        <f>+IFERROR(VLOOKUP($A53,Hoja6!$A$3:$ZY$1124,24,FALSE),"")</f>
        <v>17</v>
      </c>
      <c r="U53" s="273">
        <f>+IFERROR(VLOOKUP($A53,Hoja6!$A$3:$ZY$1124,25,FALSE),"")</f>
        <v>0.14049586776859505</v>
      </c>
    </row>
    <row r="54" spans="1:21" ht="15" x14ac:dyDescent="0.25">
      <c r="A54" s="121">
        <v>41</v>
      </c>
      <c r="B54" s="33">
        <f>+IFERROR(VLOOKUP($A54,Hoja6!$A$3:$O$1124,3,FALSE),"")</f>
        <v>13780</v>
      </c>
      <c r="C54" s="33" t="str">
        <f>+UPPER(IFERROR(VLOOKUP($A54,Hoja6!$A$3:$O$1124,4,FALSE),""))</f>
        <v>TALAIGUA NUEVO  (3)</v>
      </c>
      <c r="D54" s="34">
        <f>+IFERROR(VLOOKUP($A54,Hoja6!$A$3:$O$1124,8,FALSE),"")</f>
        <v>144</v>
      </c>
      <c r="E54" s="34">
        <f>+IFERROR(VLOOKUP($A54,Hoja6!$A$3:$O$1124,9,FALSE),"")</f>
        <v>29</v>
      </c>
      <c r="F54" s="135">
        <f>+IFERROR(VLOOKUP($A54,Hoja6!$A$3:$O$1124,10,FALSE),"")</f>
        <v>0.2013888888888889</v>
      </c>
      <c r="G54" s="34">
        <f>+IFERROR(VLOOKUP($A54,Hoja6!$A$3:$O$1124,11,FALSE),"")</f>
        <v>186</v>
      </c>
      <c r="H54" s="34">
        <f>+IFERROR(VLOOKUP($A54,Hoja6!$A$3:$O$1124,12,FALSE),"")</f>
        <v>42</v>
      </c>
      <c r="I54" s="135">
        <f>+IFERROR(VLOOKUP($A54,Hoja6!$A$3:$O$1124,13,FALSE),"")</f>
        <v>0.22580645161290322</v>
      </c>
      <c r="J54" s="34">
        <f>+IFERROR(VLOOKUP($A54,Hoja6!$A$3:$O$1124,14,FALSE),"")</f>
        <v>174</v>
      </c>
      <c r="K54" s="125">
        <f>+IFERROR(VLOOKUP($A54,Hoja6!$A$3:$O$1124,15,FALSE),"")</f>
        <v>35</v>
      </c>
      <c r="L54" s="164">
        <f>+IFERROR(VLOOKUP($A54,Hoja6!$A$3:$P$1124,16,FALSE),"")</f>
        <v>0.20114942528735633</v>
      </c>
      <c r="M54" s="34">
        <f>+IFERROR(VLOOKUP($A54,Hoja6!$A$3:$Y$1124,17,FALSE),"")</f>
        <v>184</v>
      </c>
      <c r="N54" s="125">
        <f>+IFERROR(VLOOKUP($A54,Hoja6!$A$3:$Y$1124,18,FALSE),"")</f>
        <v>48</v>
      </c>
      <c r="O54" s="164">
        <f>+IFERROR(VLOOKUP($A54,Hoja6!$A$3:$Y$1124,19,FALSE),"")</f>
        <v>0.2608695652173913</v>
      </c>
      <c r="P54" s="34">
        <f>+IFERROR(VLOOKUP($A54,Hoja6!$A$3:$Y$1124,20,FALSE),"")</f>
        <v>149</v>
      </c>
      <c r="Q54" s="125">
        <f>+IFERROR(VLOOKUP($A54,Hoja6!$A$3:$Y$1124,21,FALSE),"")</f>
        <v>28</v>
      </c>
      <c r="R54" s="164">
        <f>+IFERROR(VLOOKUP($A54,Hoja6!$A$3:$Y$1124,22,FALSE),"")</f>
        <v>0.18791946308724833</v>
      </c>
      <c r="S54" s="34">
        <f>+IFERROR(VLOOKUP($A54,Hoja6!$A$3:$ZY$1124,23,FALSE),"")</f>
        <v>177</v>
      </c>
      <c r="T54" s="125">
        <f>+IFERROR(VLOOKUP($A54,Hoja6!$A$3:$ZY$1124,24,FALSE),"")</f>
        <v>41</v>
      </c>
      <c r="U54" s="273">
        <f>+IFERROR(VLOOKUP($A54,Hoja6!$A$3:$ZY$1124,25,FALSE),"")</f>
        <v>0.23163841807909605</v>
      </c>
    </row>
    <row r="55" spans="1:21" ht="15" x14ac:dyDescent="0.25">
      <c r="A55" s="121">
        <v>42</v>
      </c>
      <c r="B55" s="33">
        <f>+IFERROR(VLOOKUP($A55,Hoja6!$A$3:$O$1124,3,FALSE),"")</f>
        <v>13810</v>
      </c>
      <c r="C55" s="33" t="str">
        <f>+UPPER(IFERROR(VLOOKUP($A55,Hoja6!$A$3:$O$1124,4,FALSE),""))</f>
        <v>TIQUISIO</v>
      </c>
      <c r="D55" s="34">
        <f>+IFERROR(VLOOKUP($A55,Hoja6!$A$3:$O$1124,8,FALSE),"")</f>
        <v>156</v>
      </c>
      <c r="E55" s="34">
        <f>+IFERROR(VLOOKUP($A55,Hoja6!$A$3:$O$1124,9,FALSE),"")</f>
        <v>23</v>
      </c>
      <c r="F55" s="135">
        <f>+IFERROR(VLOOKUP($A55,Hoja6!$A$3:$O$1124,10,FALSE),"")</f>
        <v>0.14743589743589744</v>
      </c>
      <c r="G55" s="34">
        <f>+IFERROR(VLOOKUP($A55,Hoja6!$A$3:$O$1124,11,FALSE),"")</f>
        <v>160</v>
      </c>
      <c r="H55" s="34">
        <f>+IFERROR(VLOOKUP($A55,Hoja6!$A$3:$O$1124,12,FALSE),"")</f>
        <v>23</v>
      </c>
      <c r="I55" s="135">
        <f>+IFERROR(VLOOKUP($A55,Hoja6!$A$3:$O$1124,13,FALSE),"")</f>
        <v>0.14374999999999999</v>
      </c>
      <c r="J55" s="34">
        <f>+IFERROR(VLOOKUP($A55,Hoja6!$A$3:$O$1124,14,FALSE),"")</f>
        <v>136</v>
      </c>
      <c r="K55" s="125">
        <f>+IFERROR(VLOOKUP($A55,Hoja6!$A$3:$O$1124,15,FALSE),"")</f>
        <v>20</v>
      </c>
      <c r="L55" s="164">
        <f>+IFERROR(VLOOKUP($A55,Hoja6!$A$3:$P$1124,16,FALSE),"")</f>
        <v>0.14705882352941177</v>
      </c>
      <c r="M55" s="34">
        <f>+IFERROR(VLOOKUP($A55,Hoja6!$A$3:$Y$1124,17,FALSE),"")</f>
        <v>155</v>
      </c>
      <c r="N55" s="125">
        <f>+IFERROR(VLOOKUP($A55,Hoja6!$A$3:$Y$1124,18,FALSE),"")</f>
        <v>21</v>
      </c>
      <c r="O55" s="164">
        <f>+IFERROR(VLOOKUP($A55,Hoja6!$A$3:$Y$1124,19,FALSE),"")</f>
        <v>0.13548387096774195</v>
      </c>
      <c r="P55" s="34">
        <f>+IFERROR(VLOOKUP($A55,Hoja6!$A$3:$Y$1124,20,FALSE),"")</f>
        <v>156</v>
      </c>
      <c r="Q55" s="125">
        <f>+IFERROR(VLOOKUP($A55,Hoja6!$A$3:$Y$1124,21,FALSE),"")</f>
        <v>24</v>
      </c>
      <c r="R55" s="164">
        <f>+IFERROR(VLOOKUP($A55,Hoja6!$A$3:$Y$1124,22,FALSE),"")</f>
        <v>0.15384615384615385</v>
      </c>
      <c r="S55" s="34">
        <f>+IFERROR(VLOOKUP($A55,Hoja6!$A$3:$ZY$1124,23,FALSE),"")</f>
        <v>196</v>
      </c>
      <c r="T55" s="125">
        <f>+IFERROR(VLOOKUP($A55,Hoja6!$A$3:$ZY$1124,24,FALSE),"")</f>
        <v>14</v>
      </c>
      <c r="U55" s="273">
        <f>+IFERROR(VLOOKUP($A55,Hoja6!$A$3:$ZY$1124,25,FALSE),"")</f>
        <v>7.1428571428571425E-2</v>
      </c>
    </row>
    <row r="56" spans="1:21" ht="15" x14ac:dyDescent="0.25">
      <c r="A56" s="121">
        <v>43</v>
      </c>
      <c r="B56" s="33">
        <f>+IFERROR(VLOOKUP($A56,Hoja6!$A$3:$O$1124,3,FALSE),"")</f>
        <v>13836</v>
      </c>
      <c r="C56" s="33" t="str">
        <f>+UPPER(IFERROR(VLOOKUP($A56,Hoja6!$A$3:$O$1124,4,FALSE),""))</f>
        <v>TURBACO</v>
      </c>
      <c r="D56" s="34">
        <f>+IFERROR(VLOOKUP($A56,Hoja6!$A$3:$O$1124,8,FALSE),"")</f>
        <v>874</v>
      </c>
      <c r="E56" s="34">
        <f>+IFERROR(VLOOKUP($A56,Hoja6!$A$3:$O$1124,9,FALSE),"")</f>
        <v>378</v>
      </c>
      <c r="F56" s="135">
        <f>+IFERROR(VLOOKUP($A56,Hoja6!$A$3:$O$1124,10,FALSE),"")</f>
        <v>0.43249427917620137</v>
      </c>
      <c r="G56" s="34">
        <f>+IFERROR(VLOOKUP($A56,Hoja6!$A$3:$O$1124,11,FALSE),"")</f>
        <v>935</v>
      </c>
      <c r="H56" s="34">
        <f>+IFERROR(VLOOKUP($A56,Hoja6!$A$3:$O$1124,12,FALSE),"")</f>
        <v>450</v>
      </c>
      <c r="I56" s="135">
        <f>+IFERROR(VLOOKUP($A56,Hoja6!$A$3:$O$1124,13,FALSE),"")</f>
        <v>0.48128342245989303</v>
      </c>
      <c r="J56" s="34">
        <f>+IFERROR(VLOOKUP($A56,Hoja6!$A$3:$O$1124,14,FALSE),"")</f>
        <v>979</v>
      </c>
      <c r="K56" s="125">
        <f>+IFERROR(VLOOKUP($A56,Hoja6!$A$3:$O$1124,15,FALSE),"")</f>
        <v>503</v>
      </c>
      <c r="L56" s="164">
        <f>+IFERROR(VLOOKUP($A56,Hoja6!$A$3:$P$1124,16,FALSE),"")</f>
        <v>0.5137895812053116</v>
      </c>
      <c r="M56" s="34">
        <f>+IFERROR(VLOOKUP($A56,Hoja6!$A$3:$Y$1124,17,FALSE),"")</f>
        <v>941</v>
      </c>
      <c r="N56" s="125">
        <f>+IFERROR(VLOOKUP($A56,Hoja6!$A$3:$Y$1124,18,FALSE),"")</f>
        <v>436</v>
      </c>
      <c r="O56" s="164">
        <f>+IFERROR(VLOOKUP($A56,Hoja6!$A$3:$Y$1124,19,FALSE),"")</f>
        <v>0.46333687566418702</v>
      </c>
      <c r="P56" s="34">
        <f>+IFERROR(VLOOKUP($A56,Hoja6!$A$3:$Y$1124,20,FALSE),"")</f>
        <v>853</v>
      </c>
      <c r="Q56" s="125">
        <f>+IFERROR(VLOOKUP($A56,Hoja6!$A$3:$Y$1124,21,FALSE),"")</f>
        <v>379</v>
      </c>
      <c r="R56" s="164">
        <f>+IFERROR(VLOOKUP($A56,Hoja6!$A$3:$Y$1124,22,FALSE),"")</f>
        <v>0.44431418522860494</v>
      </c>
      <c r="S56" s="34">
        <f>+IFERROR(VLOOKUP($A56,Hoja6!$A$3:$ZY$1124,23,FALSE),"")</f>
        <v>1023</v>
      </c>
      <c r="T56" s="125">
        <f>+IFERROR(VLOOKUP($A56,Hoja6!$A$3:$ZY$1124,24,FALSE),"")</f>
        <v>442</v>
      </c>
      <c r="U56" s="273">
        <f>+IFERROR(VLOOKUP($A56,Hoja6!$A$3:$ZY$1124,25,FALSE),"")</f>
        <v>0.43206256109481916</v>
      </c>
    </row>
    <row r="57" spans="1:21" ht="15" x14ac:dyDescent="0.25">
      <c r="A57" s="121">
        <v>44</v>
      </c>
      <c r="B57" s="33">
        <f>+IFERROR(VLOOKUP($A57,Hoja6!$A$3:$O$1124,3,FALSE),"")</f>
        <v>13838</v>
      </c>
      <c r="C57" s="33" t="str">
        <f>+UPPER(IFERROR(VLOOKUP($A57,Hoja6!$A$3:$O$1124,4,FALSE),""))</f>
        <v>TURBANÁ</v>
      </c>
      <c r="D57" s="34">
        <f>+IFERROR(VLOOKUP($A57,Hoja6!$A$3:$O$1124,8,FALSE),"")</f>
        <v>152</v>
      </c>
      <c r="E57" s="34">
        <f>+IFERROR(VLOOKUP($A57,Hoja6!$A$3:$O$1124,9,FALSE),"")</f>
        <v>35</v>
      </c>
      <c r="F57" s="135">
        <f>+IFERROR(VLOOKUP($A57,Hoja6!$A$3:$O$1124,10,FALSE),"")</f>
        <v>0.23026315789473684</v>
      </c>
      <c r="G57" s="34">
        <f>+IFERROR(VLOOKUP($A57,Hoja6!$A$3:$O$1124,11,FALSE),"")</f>
        <v>161</v>
      </c>
      <c r="H57" s="34">
        <f>+IFERROR(VLOOKUP($A57,Hoja6!$A$3:$O$1124,12,FALSE),"")</f>
        <v>50</v>
      </c>
      <c r="I57" s="135">
        <f>+IFERROR(VLOOKUP($A57,Hoja6!$A$3:$O$1124,13,FALSE),"")</f>
        <v>0.3105590062111801</v>
      </c>
      <c r="J57" s="34">
        <f>+IFERROR(VLOOKUP($A57,Hoja6!$A$3:$O$1124,14,FALSE),"")</f>
        <v>167</v>
      </c>
      <c r="K57" s="125">
        <f>+IFERROR(VLOOKUP($A57,Hoja6!$A$3:$O$1124,15,FALSE),"")</f>
        <v>56</v>
      </c>
      <c r="L57" s="164">
        <f>+IFERROR(VLOOKUP($A57,Hoja6!$A$3:$P$1124,16,FALSE),"")</f>
        <v>0.33532934131736525</v>
      </c>
      <c r="M57" s="34">
        <f>+IFERROR(VLOOKUP($A57,Hoja6!$A$3:$Y$1124,17,FALSE),"")</f>
        <v>182</v>
      </c>
      <c r="N57" s="125">
        <f>+IFERROR(VLOOKUP($A57,Hoja6!$A$3:$Y$1124,18,FALSE),"")</f>
        <v>44</v>
      </c>
      <c r="O57" s="164">
        <f>+IFERROR(VLOOKUP($A57,Hoja6!$A$3:$Y$1124,19,FALSE),"")</f>
        <v>0.24175824175824176</v>
      </c>
      <c r="P57" s="34">
        <f>+IFERROR(VLOOKUP($A57,Hoja6!$A$3:$Y$1124,20,FALSE),"")</f>
        <v>199</v>
      </c>
      <c r="Q57" s="125">
        <f>+IFERROR(VLOOKUP($A57,Hoja6!$A$3:$Y$1124,21,FALSE),"")</f>
        <v>81</v>
      </c>
      <c r="R57" s="164">
        <f>+IFERROR(VLOOKUP($A57,Hoja6!$A$3:$Y$1124,22,FALSE),"")</f>
        <v>0.40703517587939697</v>
      </c>
      <c r="S57" s="34">
        <f>+IFERROR(VLOOKUP($A57,Hoja6!$A$3:$ZY$1124,23,FALSE),"")</f>
        <v>174</v>
      </c>
      <c r="T57" s="125">
        <f>+IFERROR(VLOOKUP($A57,Hoja6!$A$3:$ZY$1124,24,FALSE),"")</f>
        <v>72</v>
      </c>
      <c r="U57" s="273">
        <f>+IFERROR(VLOOKUP($A57,Hoja6!$A$3:$ZY$1124,25,FALSE),"")</f>
        <v>0.41379310344827586</v>
      </c>
    </row>
    <row r="58" spans="1:21" ht="15" x14ac:dyDescent="0.25">
      <c r="A58" s="121">
        <v>45</v>
      </c>
      <c r="B58" s="33">
        <f>+IFERROR(VLOOKUP($A58,Hoja6!$A$3:$O$1124,3,FALSE),"")</f>
        <v>13873</v>
      </c>
      <c r="C58" s="33" t="str">
        <f>+UPPER(IFERROR(VLOOKUP($A58,Hoja6!$A$3:$O$1124,4,FALSE),""))</f>
        <v>VILLANUEVA</v>
      </c>
      <c r="D58" s="34">
        <f>+IFERROR(VLOOKUP($A58,Hoja6!$A$3:$O$1124,8,FALSE),"")</f>
        <v>179</v>
      </c>
      <c r="E58" s="34">
        <f>+IFERROR(VLOOKUP($A58,Hoja6!$A$3:$O$1124,9,FALSE),"")</f>
        <v>52</v>
      </c>
      <c r="F58" s="135">
        <f>+IFERROR(VLOOKUP($A58,Hoja6!$A$3:$O$1124,10,FALSE),"")</f>
        <v>0.29050279329608941</v>
      </c>
      <c r="G58" s="34">
        <f>+IFERROR(VLOOKUP($A58,Hoja6!$A$3:$O$1124,11,FALSE),"")</f>
        <v>227</v>
      </c>
      <c r="H58" s="34">
        <f>+IFERROR(VLOOKUP($A58,Hoja6!$A$3:$O$1124,12,FALSE),"")</f>
        <v>70</v>
      </c>
      <c r="I58" s="135">
        <f>+IFERROR(VLOOKUP($A58,Hoja6!$A$3:$O$1124,13,FALSE),"")</f>
        <v>0.30837004405286345</v>
      </c>
      <c r="J58" s="34">
        <f>+IFERROR(VLOOKUP($A58,Hoja6!$A$3:$O$1124,14,FALSE),"")</f>
        <v>220</v>
      </c>
      <c r="K58" s="125">
        <f>+IFERROR(VLOOKUP($A58,Hoja6!$A$3:$O$1124,15,FALSE),"")</f>
        <v>52</v>
      </c>
      <c r="L58" s="164">
        <f>+IFERROR(VLOOKUP($A58,Hoja6!$A$3:$P$1124,16,FALSE),"")</f>
        <v>0.23636363636363636</v>
      </c>
      <c r="M58" s="34">
        <f>+IFERROR(VLOOKUP($A58,Hoja6!$A$3:$Y$1124,17,FALSE),"")</f>
        <v>196</v>
      </c>
      <c r="N58" s="125">
        <f>+IFERROR(VLOOKUP($A58,Hoja6!$A$3:$Y$1124,18,FALSE),"")</f>
        <v>58</v>
      </c>
      <c r="O58" s="164">
        <f>+IFERROR(VLOOKUP($A58,Hoja6!$A$3:$Y$1124,19,FALSE),"")</f>
        <v>0.29591836734693877</v>
      </c>
      <c r="P58" s="34">
        <f>+IFERROR(VLOOKUP($A58,Hoja6!$A$3:$Y$1124,20,FALSE),"")</f>
        <v>209</v>
      </c>
      <c r="Q58" s="125">
        <f>+IFERROR(VLOOKUP($A58,Hoja6!$A$3:$Y$1124,21,FALSE),"")</f>
        <v>48</v>
      </c>
      <c r="R58" s="164">
        <f>+IFERROR(VLOOKUP($A58,Hoja6!$A$3:$Y$1124,22,FALSE),"")</f>
        <v>0.22966507177033493</v>
      </c>
      <c r="S58" s="34">
        <f>+IFERROR(VLOOKUP($A58,Hoja6!$A$3:$ZY$1124,23,FALSE),"")</f>
        <v>213</v>
      </c>
      <c r="T58" s="125">
        <f>+IFERROR(VLOOKUP($A58,Hoja6!$A$3:$ZY$1124,24,FALSE),"")</f>
        <v>40</v>
      </c>
      <c r="U58" s="273">
        <f>+IFERROR(VLOOKUP($A58,Hoja6!$A$3:$ZY$1124,25,FALSE),"")</f>
        <v>0.18779342723004694</v>
      </c>
    </row>
    <row r="59" spans="1:21" ht="15" x14ac:dyDescent="0.25">
      <c r="A59" s="121">
        <v>46</v>
      </c>
      <c r="B59" s="33">
        <f>+IFERROR(VLOOKUP($A59,Hoja6!$A$3:$O$1124,3,FALSE),"")</f>
        <v>13894</v>
      </c>
      <c r="C59" s="33" t="str">
        <f>+UPPER(IFERROR(VLOOKUP($A59,Hoja6!$A$3:$O$1124,4,FALSE),""))</f>
        <v>ZAMBRANO</v>
      </c>
      <c r="D59" s="34">
        <f>+IFERROR(VLOOKUP($A59,Hoja6!$A$3:$O$1124,8,FALSE),"")</f>
        <v>145</v>
      </c>
      <c r="E59" s="34">
        <f>+IFERROR(VLOOKUP($A59,Hoja6!$A$3:$O$1124,9,FALSE),"")</f>
        <v>17</v>
      </c>
      <c r="F59" s="135">
        <f>+IFERROR(VLOOKUP($A59,Hoja6!$A$3:$O$1124,10,FALSE),"")</f>
        <v>0.11724137931034483</v>
      </c>
      <c r="G59" s="34">
        <f>+IFERROR(VLOOKUP($A59,Hoja6!$A$3:$O$1124,11,FALSE),"")</f>
        <v>139</v>
      </c>
      <c r="H59" s="34">
        <f>+IFERROR(VLOOKUP($A59,Hoja6!$A$3:$O$1124,12,FALSE),"")</f>
        <v>18</v>
      </c>
      <c r="I59" s="135">
        <f>+IFERROR(VLOOKUP($A59,Hoja6!$A$3:$O$1124,13,FALSE),"")</f>
        <v>0.12949640287769784</v>
      </c>
      <c r="J59" s="34">
        <f>+IFERROR(VLOOKUP($A59,Hoja6!$A$3:$O$1124,14,FALSE),"")</f>
        <v>141</v>
      </c>
      <c r="K59" s="125">
        <f>+IFERROR(VLOOKUP($A59,Hoja6!$A$3:$O$1124,15,FALSE),"")</f>
        <v>14</v>
      </c>
      <c r="L59" s="164">
        <f>+IFERROR(VLOOKUP($A59,Hoja6!$A$3:$P$1124,16,FALSE),"")</f>
        <v>9.9290780141843976E-2</v>
      </c>
      <c r="M59" s="34">
        <f>+IFERROR(VLOOKUP($A59,Hoja6!$A$3:$Y$1124,17,FALSE),"")</f>
        <v>134</v>
      </c>
      <c r="N59" s="125">
        <f>+IFERROR(VLOOKUP($A59,Hoja6!$A$3:$Y$1124,18,FALSE),"")</f>
        <v>24</v>
      </c>
      <c r="O59" s="164">
        <f>+IFERROR(VLOOKUP($A59,Hoja6!$A$3:$Y$1124,19,FALSE),"")</f>
        <v>0.17910447761194029</v>
      </c>
      <c r="P59" s="34">
        <f>+IFERROR(VLOOKUP($A59,Hoja6!$A$3:$Y$1124,20,FALSE),"")</f>
        <v>122</v>
      </c>
      <c r="Q59" s="125">
        <f>+IFERROR(VLOOKUP($A59,Hoja6!$A$3:$Y$1124,21,FALSE),"")</f>
        <v>28</v>
      </c>
      <c r="R59" s="164">
        <f>+IFERROR(VLOOKUP($A59,Hoja6!$A$3:$Y$1124,22,FALSE),"")</f>
        <v>0.22950819672131148</v>
      </c>
      <c r="S59" s="34">
        <f>+IFERROR(VLOOKUP($A59,Hoja6!$A$3:$ZY$1124,23,FALSE),"")</f>
        <v>139</v>
      </c>
      <c r="T59" s="125">
        <f>+IFERROR(VLOOKUP($A59,Hoja6!$A$3:$ZY$1124,24,FALSE),"")</f>
        <v>51</v>
      </c>
      <c r="U59" s="273">
        <f>+IFERROR(VLOOKUP($A59,Hoja6!$A$3:$ZY$1124,25,FALSE),"")</f>
        <v>0.36690647482014388</v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1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2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3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4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5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6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7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8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9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10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11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12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13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14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15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16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17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18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19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20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21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22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23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24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25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26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27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28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29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30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31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32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33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34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35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36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37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38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39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40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41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42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43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44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45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46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46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46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46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46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46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46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46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46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46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46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46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46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46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46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46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46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46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46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46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46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46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46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46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46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46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46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46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46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46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46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46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46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46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46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46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46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46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46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46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46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46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46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46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46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46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46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46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46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46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46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46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46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46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46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46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46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46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46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46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46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46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46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46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46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46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46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46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46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46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46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46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46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46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46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46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46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46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46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46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46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46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46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46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46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46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46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46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46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46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46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46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46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46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46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46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46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46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46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46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46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46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46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46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46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46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46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46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46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46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46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46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46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46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46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46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46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46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46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46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46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46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46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46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46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46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46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46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46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46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46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46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46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46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46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46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46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46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46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46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46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46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46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46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46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46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46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46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46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46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46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46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46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46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46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46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46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46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46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46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46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46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46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46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46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46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46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46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46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46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46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46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46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46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46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46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46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46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46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46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46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46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46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46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46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46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46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46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46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46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46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46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46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46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46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46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46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46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46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46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46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46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46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46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46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46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46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46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46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46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46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46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46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46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46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46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46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46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46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46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46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46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46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46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46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46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46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46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46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46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46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46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46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46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46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46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46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46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46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46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46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46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46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46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46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46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46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46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46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46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46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46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46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46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46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46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46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46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46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46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46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46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46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46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46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46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46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46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46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46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46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46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46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46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46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46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46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46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46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46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46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46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46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46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46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46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46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46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46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46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46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46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46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46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46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46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46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46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46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46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46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46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46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46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46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46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46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46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46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46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46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46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46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46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46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46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46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46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46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46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46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46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46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46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46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46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46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46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46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46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46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46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46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46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46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46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46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46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46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46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46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46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46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46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46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46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46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46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46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46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46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46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46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46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46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46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46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46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46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46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46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46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46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46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46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46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46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46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46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46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46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46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46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46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46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46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46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46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46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46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46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46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46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46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46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46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46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46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46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46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46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46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46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46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46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46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46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46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46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46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46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46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46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46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46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46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46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46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46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46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46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46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46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46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46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46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46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46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46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46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46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46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46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46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46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46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46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46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46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46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46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46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46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46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46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46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46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46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46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46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46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46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46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46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46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46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46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46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46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46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46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46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46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46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46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46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46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46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46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46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46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46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46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46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46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46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46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46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46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46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46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46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46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46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46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46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46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46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46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46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46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46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46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46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46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46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46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46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46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46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46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46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46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46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46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46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46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46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46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46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46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46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46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46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46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46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46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46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46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46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46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46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46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46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46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46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46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46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46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46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46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46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46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46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46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46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46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46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46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46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46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46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46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46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46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46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46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46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46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46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46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46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46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46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46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46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46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46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46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46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46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46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46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46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46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46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46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46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46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46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46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46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46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46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46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46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46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46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46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46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46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46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46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46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46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46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46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46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46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46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46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46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46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46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46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46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46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46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46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46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46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46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46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46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46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46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46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46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46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46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46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46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46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46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46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46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46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46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46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46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46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46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46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46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46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46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46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46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46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46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46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46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46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46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46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46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46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46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46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46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46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46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46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46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46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46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46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46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46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46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46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46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46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46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46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46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46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46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46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46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46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46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46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46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46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46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46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46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46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46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46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46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46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46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46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46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46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46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46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46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46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46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46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46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46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46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46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46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46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46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46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46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46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46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46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46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46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46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46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46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46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46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46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46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46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46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46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46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46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46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46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46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46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46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46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46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46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46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46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46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46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46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46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46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46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46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46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46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46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46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46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46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46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46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46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46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46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46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46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46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46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46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46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46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46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46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46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46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46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46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46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46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46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46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46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46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46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46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46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46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46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46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46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46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46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46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46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46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46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46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46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46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46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46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46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46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46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46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46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46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46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46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46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46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46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46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46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46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46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46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46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46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46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46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46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46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46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46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46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46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46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46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46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46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46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46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46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46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46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46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46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46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46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46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46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46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46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46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46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46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46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46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46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46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46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46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46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46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46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46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46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46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46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46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46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46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46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46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46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46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46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46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46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46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46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46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46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46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46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46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46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46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46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46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46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46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46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46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46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46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46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46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46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46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46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46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46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46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46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46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46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46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46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46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46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46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46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46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46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46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46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46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46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46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46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46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46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46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46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46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46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46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46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46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46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46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46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46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46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46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46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46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46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46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46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46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46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46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46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46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46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46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46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46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46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46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46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46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46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46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46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46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46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46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46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46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46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46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46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46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46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46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46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46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46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46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46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46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2022-07-19T17:09:35Z</dcterms:modified>
</cp:coreProperties>
</file>