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510963AA-05A7-47BC-BA13-5392FDF2A022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<sst xmlns="http://schemas.openxmlformats.org/spreadsheetml/2006/main" count="13144" uniqueCount="2714">
  <si>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</si>
  <si>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</si>
  <si>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</si>
  <si>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</si>
  <si>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</si>
  <si>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</si>
  <si>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</si>
  <si>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</si>
  <si>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</si>
  <si>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</si>
  <si>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</si>
  <si>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</si>
  <si>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</si>
  <si>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</si>
  <si>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</si>
  <si>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</si>
  <si>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</si>
  <si>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</si>
  <si>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</si>
  <si>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</si>
  <si>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</si>
  <si>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</si>
  <si>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</si>
  <si>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</si>
  <si>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</si>
  <si>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</si>
  <si>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</si>
  <si>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</si>
  <si>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</si>
  <si>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</si>
  <si>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</si>
  <si>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</si>
  <si>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</si>
  <si>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</si>
  <si>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</si>
  <si>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</si>
  <si>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</si>
  <si>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</si>
  <si>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</si>
  <si>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</si>
  <si>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</si>
  <si>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</si>
  <si>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</si>
  <si>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</si>
  <si>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</si>
  <si>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</si>
  <si>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</si>
  <si>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</si>
  <si>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</si>
  <si>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</si>
  <si>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</si>
  <si>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</si>
  <si>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</si>
  <si>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</si>
  <si>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</si>
  <si>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</si>
  <si>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</si>
  <si>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</si>
  <si>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</si>
  <si>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</si>
  <si>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</si>
  <si>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</si>
  <si>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</si>
  <si>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</si>
  <si>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</si>
  <si>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</si>
  <si>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</si>
  <si>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</si>
  <si>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</si>
  <si>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</si>
  <si>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</si>
  <si>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</si>
  <si>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</si>
  <si>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</si>
  <si>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</si>
  <si>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</si>
  <si>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</si>
  <si>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</si>
  <si>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</si>
  <si>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</si>
  <si>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</si>
  <si>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</si>
  <si>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</si>
  <si>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</si>
  <si>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</si>
  <si>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</si>
  <si>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</si>
  <si>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</si>
  <si>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</si>
  <si>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</si>
  <si>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</si>
  <si>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</si>
  <si>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</si>
  <si>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</si>
  <si>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</si>
  <si>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</si>
  <si>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</si>
  <si>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</si>
  <si>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</si>
  <si>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</si>
  <si>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</si>
  <si>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</si>
  <si>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</si>
  <si>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</si>
  <si>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</si>
  <si>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</si>
  <si>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</si>
  <si>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</si>
  <si>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</si>
  <si>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</si>
  <si>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</si>
  <si>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</si>
  <si>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</si>
  <si>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</si>
  <si>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</si>
  <si>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</si>
  <si>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</si>
  <si>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</si>
  <si>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</si>
  <si>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</si>
  <si>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</si>
  <si>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</si>
  <si>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</si>
  <si>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</si>
  <si>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</si>
  <si>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</si>
  <si>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</si>
  <si>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</si>
  <si>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</si>
  <si>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</si>
  <si>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</si>
  <si>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</si>
  <si>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</si>
  <si>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</si>
  <si>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</si>
  <si>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</si>
  <si>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</si>
  <si>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</si>
  <si>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</si>
  <si>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</si>
  <si>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</si>
  <si>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</si>
  <si>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</si>
  <si>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</si>
  <si>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</si>
  <si>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</si>
  <si>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</si>
  <si>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</si>
  <si>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</si>
  <si>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</si>
  <si>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</si>
  <si>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</si>
  <si>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</si>
  <si>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</si>
  <si>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</si>
  <si>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</si>
  <si>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</si>
  <si>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</si>
  <si>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</si>
  <si>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</si>
  <si>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</si>
  <si>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</si>
  <si>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</si>
  <si>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</si>
  <si>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</si>
  <si>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</si>
  <si>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</si>
  <si>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</si>
  <si>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</si>
  <si>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</si>
  <si>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</si>
  <si>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</si>
  <si>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</si>
  <si>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</si>
  <si>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</si>
  <si>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</si>
  <si>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</si>
  <si>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</si>
  <si>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</si>
  <si>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</si>
  <si>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</si>
  <si>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</si>
  <si>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</si>
  <si>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</si>
  <si>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</si>
  <si>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</si>
  <si>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</si>
  <si>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</si>
  <si>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</si>
  <si>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</si>
  <si>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</si>
  <si>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</si>
  <si>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</si>
  <si>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</si>
  <si>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</si>
  <si>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</si>
  <si>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</si>
  <si>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</si>
  <si>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</si>
  <si>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</si>
  <si>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</si>
  <si>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</si>
  <si>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</si>
  <si>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</si>
  <si>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</si>
  <si>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</si>
  <si>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</si>
  <si>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</si>
  <si>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</si>
  <si>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</si>
  <si>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</si>
  <si>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</si>
  <si>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</si>
  <si>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</si>
  <si>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</si>
  <si>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</si>
  <si>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</si>
  <si>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</si>
  <si>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</si>
  <si>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</si>
  <si>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</si>
  <si>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</si>
  <si>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</si>
  <si>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</si>
  <si>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</si>
  <si>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</si>
  <si>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</si>
  <si>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</si>
  <si>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</si>
  <si>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</si>
  <si>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</si>
  <si>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</si>
  <si>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</si>
  <si>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</si>
  <si>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</si>
  <si>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</si>
  <si>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</si>
  <si>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</si>
  <si>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</si>
  <si>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</si>
  <si>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</si>
  <si>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</si>
  <si>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</si>
  <si>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</si>
  <si>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</si>
  <si>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</si>
  <si>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</si>
  <si>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</si>
  <si>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</si>
  <si>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</si>
  <si>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</si>
  <si>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</si>
  <si>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</si>
  <si>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</si>
  <si>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</si>
  <si>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</si>
  <si>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</si>
  <si>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</si>
  <si>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</si>
  <si>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</si>
  <si>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</si>
  <si>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</si>
  <si>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</si>
  <si>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</si>
  <si>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</si>
  <si>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</si>
  <si>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</si>
  <si>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</si>
  <si>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</si>
  <si>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</si>
  <si>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</si>
  <si>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</si>
  <si>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</si>
  <si>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</si>
  <si>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</si>
  <si>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</si>
  <si>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</si>
  <si>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</si>
  <si>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</si>
  <si>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</si>
  <si>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</si>
  <si>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</si>
  <si>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</si>
  <si>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</si>
  <si>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</si>
  <si>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</si>
  <si>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</si>
  <si>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</si>
  <si>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</si>
  <si>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</si>
  <si>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</si>
  <si>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</si>
  <si>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</si>
  <si>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</si>
  <si>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</si>
  <si>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</si>
  <si>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</si>
  <si>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</si>
  <si>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</si>
  <si>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</si>
  <si>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</si>
  <si>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</si>
  <si>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</si>
  <si>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</si>
  <si>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</si>
  <si>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</si>
  <si>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</si>
  <si>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</si>
  <si>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</si>
  <si>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</si>
  <si>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</si>
  <si>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</si>
  <si>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</si>
  <si>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</si>
  <si>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</si>
  <si>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</si>
  <si>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</si>
  <si>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</si>
  <si>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</si>
  <si>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</si>
  <si>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</si>
  <si>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</si>
  <si>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</si>
  <si>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</si>
  <si>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</si>
  <si>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</si>
  <si>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</si>
  <si>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</si>
  <si>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</si>
  <si>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</si>
  <si>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</si>
  <si>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</si>
  <si>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</si>
  <si>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</si>
  <si>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</si>
  <si>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</si>
  <si>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</si>
  <si>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</si>
  <si>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</si>
  <si>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</si>
  <si>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</si>
  <si>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</si>
  <si>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</si>
  <si>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</si>
  <si>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</si>
  <si>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</si>
  <si>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</si>
  <si>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</si>
  <si>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</si>
  <si>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</si>
  <si>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</si>
  <si>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</si>
  <si>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</si>
  <si>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</si>
  <si>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</si>
  <si>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</si>
  <si>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</si>
  <si>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</si>
  <si>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</si>
  <si>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</si>
  <si>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</si>
  <si>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</si>
  <si>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</si>
  <si>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</si>
  <si>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</si>
  <si>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</si>
  <si>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</si>
  <si>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</si>
  <si>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</si>
  <si>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</si>
  <si>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</si>
  <si>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</si>
  <si>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</si>
  <si>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</si>
  <si>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</si>
  <si>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</si>
  <si>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</si>
  <si>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</si>
  <si>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</si>
  <si>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</si>
  <si>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</si>
  <si>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</si>
  <si>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</si>
  <si>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</si>
  <si>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</si>
  <si>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</si>
  <si>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</si>
  <si>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</si>
  <si>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</si>
  <si>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</si>
  <si>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</si>
  <si>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</si>
  <si>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</si>
  <si>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</si>
  <si>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</si>
  <si>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</si>
  <si>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</si>
  <si>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</si>
  <si>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</si>
  <si>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</si>
  <si>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</si>
  <si>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</si>
  <si>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</si>
  <si>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</si>
  <si>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</si>
  <si>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</si>
  <si>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</si>
  <si>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</si>
  <si>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</si>
  <si>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</si>
  <si>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</si>
  <si>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</si>
  <si>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</si>
  <si>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</si>
  <si>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</si>
  <si>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</si>
  <si>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</si>
  <si>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</si>
  <si>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</si>
  <si>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</si>
  <si>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</si>
  <si>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</si>
  <si>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</si>
  <si>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</si>
  <si>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</si>
  <si>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</si>
  <si>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</si>
  <si>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</si>
  <si>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</si>
  <si>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</si>
  <si>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</si>
  <si>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</si>
  <si>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</si>
  <si>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</si>
  <si>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</si>
  <si>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</si>
  <si>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</si>
  <si>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</si>
  <si>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</si>
  <si>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</si>
  <si>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</si>
  <si>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</si>
  <si>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</si>
  <si>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</si>
  <si>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</si>
  <si>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</si>
  <si>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</si>
  <si>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</si>
  <si>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</si>
  <si>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</si>
  <si>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</si>
  <si>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</si>
  <si>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</si>
  <si>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</si>
  <si>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</si>
  <si>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</si>
  <si>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</si>
  <si>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</si>
  <si>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</si>
  <si>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</si>
  <si>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</si>
  <si>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</si>
  <si>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</si>
  <si>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</si>
  <si>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</si>
  <si>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</si>
  <si>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</si>
  <si>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</si>
  <si>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</si>
  <si>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</si>
  <si>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</si>
  <si>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</si>
  <si>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</si>
  <si>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</si>
  <si>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</si>
  <si>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</si>
  <si>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</si>
  <si>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</si>
  <si>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</si>
  <si>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</si>
  <si>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</si>
  <si>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</si>
  <si>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</si>
  <si>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</si>
  <si>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</si>
  <si>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</si>
  <si>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</si>
  <si>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</si>
  <si>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</si>
  <si>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</si>
  <si>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</si>
  <si>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</si>
  <si>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</si>
  <si>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</si>
  <si>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</si>
  <si>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</si>
  <si>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</si>
  <si>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</si>
  <si>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</si>
  <si>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</si>
  <si>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</si>
  <si>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</si>
  <si>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</si>
  <si>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</si>
  <si>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</si>
  <si>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</si>
  <si>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</si>
  <si>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</si>
  <si>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</si>
  <si>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</si>
  <si>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</si>
  <si>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</si>
  <si>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</si>
  <si>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</si>
  <si>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</si>
  <si>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</si>
  <si>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</si>
  <si>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</si>
  <si>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</si>
  <si>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</si>
  <si>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</si>
  <si>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</si>
  <si>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</si>
  <si>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</si>
  <si>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</si>
  <si>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</si>
  <si>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</si>
  <si>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</si>
  <si>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</si>
  <si>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</si>
  <si>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</si>
  <si>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</si>
  <si>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</si>
  <si>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</si>
  <si>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</si>
  <si>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</si>
  <si>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</si>
  <si>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</si>
  <si>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</si>
  <si>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</si>
  <si>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</si>
  <si>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</si>
  <si>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</si>
  <si>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</si>
  <si>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</si>
  <si>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</si>
  <si>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</si>
  <si>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</si>
  <si>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</si>
  <si>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</si>
  <si>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</si>
  <si>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</si>
  <si>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</si>
  <si>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</si>
  <si>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</si>
  <si>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</si>
  <si>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</si>
  <si>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</si>
  <si>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</si>
  <si>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</si>
  <si>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</si>
  <si>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</si>
  <si>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</si>
  <si>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</si>
  <si>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</si>
  <si>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</si>
  <si>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</si>
  <si>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</si>
  <si>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</si>
  <si>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</si>
  <si>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</si>
  <si>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</si>
  <si>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</si>
  <si>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</si>
  <si>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</si>
  <si>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</si>
  <si>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</si>
  <si>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</si>
  <si>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</si>
  <si>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</si>
  <si>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</si>
  <si>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</si>
  <si>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</si>
  <si>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</si>
  <si>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</si>
  <si>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</si>
  <si>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</si>
  <si>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</si>
  <si>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</si>
  <si>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</si>
  <si>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</si>
  <si>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</si>
  <si>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</si>
  <si>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</si>
  <si>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</si>
  <si>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</si>
  <si>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</si>
  <si>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</si>
  <si>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</si>
  <si>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</si>
  <si>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</si>
  <si>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</si>
  <si>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</si>
  <si>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</si>
  <si>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</si>
  <si>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</si>
  <si>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</si>
  <si>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</si>
  <si>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</si>
  <si>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</si>
  <si>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</si>
  <si>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</si>
  <si>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</si>
  <si>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</si>
  <si>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</si>
  <si>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</si>
  <si>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</si>
  <si>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</si>
  <si>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</si>
  <si>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</si>
  <si>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</si>
  <si>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</si>
  <si>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</si>
  <si>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</si>
  <si>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</si>
  <si>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</si>
  <si>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</si>
  <si>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</si>
  <si>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</si>
  <si>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</si>
  <si>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</si>
  <si>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</si>
  <si>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</si>
  <si>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</si>
  <si>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</si>
  <si>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</si>
  <si>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</si>
  <si>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</si>
  <si>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</si>
  <si>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</si>
  <si>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</si>
  <si>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</si>
  <si>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</si>
  <si>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</si>
  <si>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</si>
  <si>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</si>
  <si>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</si>
  <si>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</si>
  <si>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</si>
  <si>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</si>
  <si>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</si>
  <si>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</si>
  <si>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</si>
  <si>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</si>
  <si>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</si>
  <si>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</si>
  <si>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</si>
  <si>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</si>
  <si>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</si>
  <si>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</si>
  <si>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</si>
  <si>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</si>
  <si>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</si>
  <si>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</si>
  <si>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</si>
  <si>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</si>
  <si>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</si>
  <si>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</si>
  <si>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</si>
  <si>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</si>
  <si>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</si>
  <si>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</si>
  <si>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</si>
  <si>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</si>
  <si>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</si>
  <si>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</si>
  <si>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</si>
  <si>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</si>
  <si>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</si>
  <si>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</si>
  <si>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</si>
  <si>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</si>
  <si>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</si>
  <si>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</si>
  <si>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</si>
  <si>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</si>
  <si>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</si>
  <si>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</si>
  <si>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</si>
  <si>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</si>
  <si>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</si>
  <si>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</si>
  <si>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</si>
  <si>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</si>
  <si>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</si>
  <si>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</si>
  <si>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</si>
  <si>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</si>
  <si>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</si>
  <si>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</si>
  <si>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</si>
  <si>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</si>
  <si>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</si>
  <si>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</si>
  <si>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</si>
  <si>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</si>
  <si>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</si>
  <si>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</si>
  <si>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</si>
  <si>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</si>
  <si>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</si>
  <si>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</si>
  <si>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</si>
  <si>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</si>
  <si>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</si>
  <si>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</si>
  <si>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</si>
  <si>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</si>
  <si>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</si>
  <si>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</si>
  <si>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</si>
  <si>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</si>
  <si>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</si>
  <si>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</si>
  <si>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</si>
  <si>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</si>
  <si>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</si>
  <si>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</si>
  <si>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</si>
  <si>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</si>
  <si>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</si>
  <si>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</si>
  <si>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</si>
  <si>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</si>
  <si>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</si>
  <si>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</si>
  <si>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</si>
  <si>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</si>
  <si>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</si>
  <si>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</si>
  <si>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</si>
  <si>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</si>
  <si>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</si>
  <si>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</si>
  <si>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</si>
  <si>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</si>
  <si>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</si>
  <si>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</si>
  <si>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</si>
  <si>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</si>
  <si>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</si>
  <si>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</si>
  <si>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</si>
  <si>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</si>
  <si>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</si>
  <si>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</si>
  <si>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</si>
  <si>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</si>
  <si>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</si>
  <si>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</si>
  <si>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</si>
  <si>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</si>
  <si>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</si>
  <si>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</si>
  <si>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</si>
  <si>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</si>
  <si>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</si>
  <si>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</si>
  <si>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</si>
  <si>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</si>
  <si>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</si>
  <si>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</si>
  <si>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</si>
  <si>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</si>
  <si>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</si>
  <si>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</si>
  <si>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</si>
  <si>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</si>
  <si>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</si>
  <si>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</si>
  <si>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</si>
  <si>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</si>
  <si>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</si>
  <si>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</si>
  <si>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</si>
  <si>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</si>
  <si>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</si>
  <si>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</si>
  <si>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</si>
  <si>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</si>
  <si>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</si>
  <si>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</si>
  <si>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</si>
  <si>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</si>
  <si>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</si>
  <si>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</si>
  <si>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</si>
  <si>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</si>
  <si>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</si>
  <si>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</si>
  <si>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</si>
  <si>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</si>
  <si>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</si>
  <si>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</si>
  <si>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</si>
  <si>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</si>
  <si>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</si>
  <si>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</si>
  <si>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</si>
  <si>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</si>
  <si>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</si>
  <si>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</si>
  <si>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</si>
  <si>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</si>
  <si>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</si>
  <si>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</si>
  <si>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</si>
  <si>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</si>
  <si>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</si>
  <si>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</si>
  <si>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</si>
  <si>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</si>
  <si>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</si>
  <si>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</si>
  <si>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</si>
  <si>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</si>
  <si>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</si>
  <si>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</si>
  <si>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</si>
  <si>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</si>
  <si>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</si>
  <si>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</si>
  <si>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</si>
  <si>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</si>
  <si>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</si>
  <si>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</si>
  <si>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</si>
  <si>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</si>
  <si>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</si>
  <si>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</si>
  <si>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</si>
  <si>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</si>
  <si>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</si>
  <si>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</si>
  <si>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</si>
  <si>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</si>
  <si>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</si>
  <si>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</si>
  <si>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</si>
  <si>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</si>
  <si>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</si>
  <si>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</si>
  <si>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</si>
  <si>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</si>
  <si>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</si>
  <si>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</si>
  <si>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</si>
  <si>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</si>
  <si>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</si>
  <si>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</si>
  <si>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</si>
  <si>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</si>
  <si>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</si>
  <si>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</si>
  <si>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</si>
  <si>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</si>
  <si>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</si>
  <si>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</si>
  <si>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</si>
  <si>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</si>
  <si>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</si>
  <si>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</si>
  <si>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</si>
  <si>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</si>
  <si>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</si>
  <si>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</si>
  <si>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</si>
  <si>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</si>
  <si>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</si>
  <si>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</si>
  <si>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</si>
  <si>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</si>
  <si>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</si>
  <si>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</si>
  <si>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</si>
  <si>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</si>
  <si>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</si>
  <si>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</si>
  <si>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</si>
  <si>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</si>
  <si>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</si>
  <si>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</si>
  <si>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</si>
  <si>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</si>
  <si>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</si>
  <si>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</si>
  <si>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</si>
  <si>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</si>
  <si>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</si>
  <si>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</si>
  <si>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</si>
  <si>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</si>
  <si>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</si>
  <si>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</si>
  <si>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</si>
  <si>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</si>
  <si>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</si>
  <si>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</si>
  <si>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</si>
  <si>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</si>
  <si>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</si>
  <si>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</si>
  <si>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</si>
  <si>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</si>
  <si>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</si>
  <si>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</si>
  <si>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</si>
  <si>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</si>
  <si>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</si>
  <si>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</si>
  <si>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</si>
  <si>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</si>
  <si>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</si>
  <si>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</si>
  <si>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</si>
  <si>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</si>
  <si>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</si>
  <si>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</si>
  <si>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</si>
  <si>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</si>
  <si>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</si>
  <si>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</si>
  <si>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</si>
  <si>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</si>
  <si>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</si>
  <si>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</si>
  <si>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</si>
  <si>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</si>
  <si>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</si>
  <si>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</si>
  <si>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</si>
  <si>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</si>
  <si>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</si>
  <si>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</si>
  <si>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</si>
  <si>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</si>
  <si>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</si>
  <si>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</si>
  <si>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</si>
  <si>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</si>
  <si>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</si>
  <si>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</si>
  <si>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</si>
  <si>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</si>
  <si>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</si>
  <si>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</si>
  <si>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</si>
  <si>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</si>
  <si>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</si>
  <si>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</si>
  <si>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</si>
  <si>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</si>
  <si>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</si>
  <si>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</si>
  <si>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</si>
  <si>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</si>
  <si>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</si>
  <si>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</si>
  <si>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</si>
  <si>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</si>
  <si>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</si>
  <si>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</si>
  <si>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</si>
  <si>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</si>
  <si>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</si>
  <si>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</si>
  <si>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</si>
  <si>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</si>
  <si>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</si>
  <si>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</si>
  <si>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</si>
  <si>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</si>
  <si>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</si>
  <si>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</si>
  <si>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</si>
  <si>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</si>
  <si>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</si>
  <si>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</si>
  <si>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</si>
  <si>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</si>
  <si>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</si>
  <si>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</si>
  <si>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</si>
  <si>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</si>
  <si>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</si>
  <si>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</si>
  <si>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</si>
  <si>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</si>
  <si>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</si>
  <si>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</si>
  <si>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</si>
  <si>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</si>
  <si>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</si>
  <si>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</si>
  <si>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</si>
  <si>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</si>
  <si>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</si>
  <si>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</si>
  <si>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</si>
  <si>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</si>
  <si>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</si>
  <si>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</si>
  <si>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</si>
  <si>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</si>
  <si>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</si>
  <si>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</si>
  <si>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</si>
  <si>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</si>
  <si>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</si>
  <si>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</si>
  <si>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</si>
  <si>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</si>
  <si>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</si>
  <si>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</si>
  <si>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</si>
  <si>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</si>
  <si>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</si>
  <si>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</si>
  <si>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</si>
  <si>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</si>
  <si>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</si>
  <si>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</si>
  <si>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</si>
  <si>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</si>
  <si>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</si>
  <si>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</si>
  <si>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</si>
  <si>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</si>
  <si>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</si>
  <si>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</si>
  <si>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</si>
  <si>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</si>
  <si>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</si>
  <si>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</si>
  <si>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</si>
  <si>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</si>
  <si>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</si>
  <si>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</si>
  <si>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</si>
  <si>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</si>
  <si>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</si>
  <si>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</si>
  <si>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</si>
  <si>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</si>
  <si>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</si>
  <si>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</si>
  <si>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</si>
  <si>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</si>
  <si>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</si>
  <si>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</si>
  <si>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</si>
  <si>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</si>
  <si>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</si>
  <si>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</si>
  <si>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</si>
  <si>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</si>
  <si>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</si>
  <si>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</si>
  <si>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</si>
  <si>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</si>
  <si>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</si>
  <si>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</si>
  <si>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</si>
  <si>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</si>
  <si>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</si>
  <si>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</si>
  <si>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</si>
  <si>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</si>
  <si>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</si>
  <si>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</si>
  <si>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</si>
  <si>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</si>
  <si>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</si>
  <si>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</si>
  <si>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</si>
  <si>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</si>
  <si>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</si>
  <si>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</si>
  <si>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</si>
  <si>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</si>
  <si>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</si>
  <si>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</si>
  <si>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</si>
  <si>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</si>
  <si>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</si>
  <si>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</si>
  <si>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</si>
  <si>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</si>
  <si>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</si>
  <si>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</si>
  <si>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</si>
  <si>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</si>
  <si>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</si>
  <si>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</si>
  <si>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</si>
  <si>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</si>
  <si>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</si>
  <si>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</si>
  <si>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</si>
  <si>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</si>
  <si>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</si>
  <si>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</si>
  <si>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</si>
  <si>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</si>
  <si>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</si>
  <si>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</si>
  <si>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</si>
  <si>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</si>
  <si>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</si>
  <si>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</si>
  <si>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</si>
  <si>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</si>
  <si>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</si>
  <si>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</si>
  <si>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</si>
  <si>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</si>
  <si>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</si>
  <si>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</si>
  <si>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</si>
  <si>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</si>
  <si>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</si>
  <si>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</si>
  <si>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</si>
  <si>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</si>
  <si>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</si>
  <si>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</si>
  <si>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</si>
  <si>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</si>
  <si>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</si>
  <si>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</si>
  <si>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</si>
  <si>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</si>
  <si>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</si>
  <si>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</si>
  <si>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</si>
  <si>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</si>
  <si>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</si>
  <si>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</si>
  <si>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</si>
  <si>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</si>
  <si>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</si>
  <si>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</si>
  <si>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</si>
  <si>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</si>
  <si>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</si>
  <si>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</si>
  <si>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</si>
  <si>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</si>
  <si>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</si>
  <si>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</si>
  <si>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</si>
  <si>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</si>
  <si>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</si>
  <si>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</si>
  <si>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</si>
  <si>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</si>
  <si>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</si>
  <si>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</si>
  <si>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</si>
  <si>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</si>
  <si>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</si>
  <si>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</si>
  <si>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</si>
  <si>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</si>
  <si>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</si>
  <si>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</si>
  <si>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</si>
  <si>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</si>
  <si>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</si>
  <si>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</si>
  <si>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</si>
  <si>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</si>
  <si>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</si>
  <si>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</si>
  <si>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</si>
  <si>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</si>
  <si>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</si>
  <si>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</si>
  <si>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</si>
  <si>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</si>
  <si>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</si>
  <si>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</si>
  <si>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</si>
  <si>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</si>
  <si>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</si>
  <si>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</si>
  <si>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</si>
  <si>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</si>
  <si>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</si>
  <si>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</si>
  <si>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</si>
  <si>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</si>
  <si>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</si>
  <si>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</si>
  <si>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</si>
  <si>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</si>
  <si>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</si>
  <si>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</si>
  <si>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</si>
  <si>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</si>
  <si>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</si>
  <si>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</si>
  <si>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</si>
  <si>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</si>
  <si>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</si>
  <si>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</si>
  <si>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</si>
  <si>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</si>
  <si>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</si>
  <si>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</si>
  <si>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</si>
  <si>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</si>
  <si>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</si>
  <si>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</si>
  <si>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</si>
  <si>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</si>
  <si>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</si>
  <si>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</si>
  <si>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</si>
  <si>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</si>
  <si>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</si>
  <si>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</si>
  <si>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</si>
  <si>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</si>
  <si>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</si>
  <si>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</si>
  <si>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</si>
  <si>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</si>
  <si>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</si>
  <si>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</si>
  <si>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</si>
  <si>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</si>
  <si>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</si>
  <si>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</si>
  <si>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</si>
  <si>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</si>
  <si>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</si>
  <si>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</si>
  <si>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</si>
  <si>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</si>
  <si>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</si>
  <si>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</si>
  <si>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</si>
  <si>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</si>
  <si>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</si>
  <si>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</si>
  <si>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</si>
  <si>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</si>
  <si>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</si>
  <si>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</si>
  <si>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</si>
  <si>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</si>
  <si>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</si>
  <si>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</si>
  <si>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</si>
  <si>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</si>
  <si>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</si>
  <si>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</si>
  <si>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</si>
  <si>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</si>
  <si>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</si>
  <si>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</si>
  <si>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</si>
  <si>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</si>
  <si>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</si>
  <si>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</si>
  <si>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</si>
  <si>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</si>
  <si>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</si>
  <si>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</si>
  <si>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</si>
  <si>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</si>
  <si>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</si>
  <si>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</si>
  <si>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</si>
  <si>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</si>
  <si>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</si>
  <si>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</si>
  <si>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</si>
  <si>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</si>
  <si>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</si>
  <si>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</si>
  <si>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</si>
  <si>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</si>
  <si>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</si>
  <si>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</si>
  <si>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</si>
  <si>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</si>
  <si>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</si>
  <si>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</si>
  <si>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</si>
  <si>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</si>
  <si>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</si>
  <si>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</si>
  <si>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</si>
  <si>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</si>
  <si>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</si>
  <si>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</si>
  <si>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</si>
  <si>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</si>
  <si>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</si>
  <si>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</si>
  <si>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</si>
  <si>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</si>
  <si>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</si>
  <si>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</si>
  <si>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</si>
  <si>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</si>
  <si>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</si>
  <si>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</si>
  <si>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</si>
  <si>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</si>
  <si>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</si>
  <si>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</si>
  <si>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</si>
  <si>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</si>
  <si>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</si>
  <si>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</si>
  <si>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</si>
  <si>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</si>
  <si>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</si>
  <si>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</si>
  <si>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</si>
  <si>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</si>
  <si>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</si>
  <si>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</si>
  <si>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</si>
  <si>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</si>
  <si>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</si>
  <si>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</si>
  <si>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</si>
  <si>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</si>
  <si>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</si>
  <si>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</si>
  <si>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</si>
  <si>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</si>
  <si>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</si>
  <si>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</si>
  <si>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</si>
  <si>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</si>
  <si>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</si>
  <si>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</si>
  <si>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</si>
  <si>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</si>
  <si>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</si>
  <si>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</si>
  <si>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</si>
  <si>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</si>
  <si>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</si>
  <si>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</si>
  <si>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</si>
  <si>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</si>
  <si>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</si>
  <si>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</si>
  <si>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</si>
  <si>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</si>
  <si>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</si>
  <si>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</si>
  <si>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</si>
  <si>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</si>
  <si>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</si>
  <si>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</si>
  <si>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</si>
  <si>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</si>
  <si>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</si>
  <si>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</si>
  <si>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</si>
  <si>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</si>
  <si>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</si>
  <si>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</si>
  <si>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</si>
  <si>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</si>
  <si>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</si>
  <si>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</si>
  <si>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</si>
  <si>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</si>
  <si>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</si>
  <si>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</si>
  <si>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</si>
  <si>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</si>
  <si>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</si>
  <si>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</si>
  <si>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</si>
  <si>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</si>
  <si>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</si>
  <si>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</si>
  <si>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</si>
  <si>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</si>
  <si>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</si>
  <si>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</si>
  <si>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</si>
  <si>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</si>
  <si>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</si>
  <si>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</si>
  <si>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</si>
  <si>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</si>
  <si>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</si>
  <si>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</si>
  <si>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</si>
  <si>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</si>
  <si>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</si>
  <si>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</si>
  <si>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</si>
  <si>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</si>
  <si>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</si>
  <si>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</si>
  <si>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</si>
  <si>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</si>
  <si>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</si>
  <si>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</si>
  <si>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</si>
  <si>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</si>
  <si>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</si>
  <si>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</si>
  <si>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</si>
  <si>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</si>
  <si>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</si>
  <si>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</si>
  <si>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</si>
  <si>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</si>
  <si>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</si>
  <si>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</si>
  <si>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</si>
  <si>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</si>
  <si>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</si>
  <si>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</si>
  <si>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</si>
  <si>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</si>
  <si>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</si>
  <si>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</si>
  <si>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</si>
  <si>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</si>
  <si>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</si>
  <si>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</si>
  <si>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</si>
  <si>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</si>
  <si>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</si>
  <si>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</si>
  <si>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</si>
  <si>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</si>
  <si>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</si>
  <si>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</si>
  <si>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</si>
  <si>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</si>
  <si>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</si>
  <si>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</si>
  <si>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</si>
  <si>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</si>
  <si>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</si>
  <si>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</si>
  <si>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</si>
  <si>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</si>
  <si>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</si>
  <si>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</si>
  <si>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</si>
  <si>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</si>
  <si>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</si>
  <si>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</si>
  <si>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</si>
  <si>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</si>
  <si>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</si>
  <si>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</si>
  <si>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</si>
  <si>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</si>
  <si>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</si>
  <si>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</si>
  <si>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</si>
  <si>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</si>
  <si>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</si>
  <si>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</si>
  <si>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</si>
  <si>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</si>
  <si>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</si>
  <si>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</si>
  <si>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</si>
  <si>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</si>
  <si>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</si>
  <si>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</si>
  <si>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</si>
  <si>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</si>
  <si>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</si>
  <si>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</si>
  <si>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</si>
  <si>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</si>
  <si>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</si>
  <si>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</si>
  <si>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</si>
  <si>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</si>
  <si>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</si>
  <si>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</si>
  <si>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</si>
  <si>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</si>
  <si>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</si>
  <si>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</si>
  <si>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</si>
  <si>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</si>
  <si>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</si>
  <si>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</si>
  <si>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</si>
  <si>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</si>
  <si>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</si>
  <si>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</si>
  <si>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</si>
  <si>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</si>
  <si>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</si>
  <si>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</si>
  <si>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</si>
  <si>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</si>
  <si>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</si>
  <si>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</si>
  <si>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</si>
  <si>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</si>
  <si>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</si>
  <si>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</si>
  <si>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</si>
  <si>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</si>
  <si>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</si>
  <si>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</si>
  <si>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</si>
  <si>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</si>
  <si>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</si>
  <si>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</si>
  <si>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</si>
  <si>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</si>
  <si>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</si>
  <si>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</si>
  <si>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</si>
  <si>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</si>
  <si>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</si>
  <si>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</si>
  <si>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</si>
  <si>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</si>
  <si>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</si>
  <si>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</si>
  <si>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</si>
  <si>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</si>
  <si>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</si>
  <si>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</si>
  <si>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</si>
  <si>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</si>
  <si>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</si>
  <si>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</si>
  <si>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</si>
  <si>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</si>
  <si>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</si>
  <si>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</si>
  <si>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</si>
  <si>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</si>
  <si>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</si>
  <si>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</si>
  <si>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</si>
  <si>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</si>
  <si>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</si>
  <si>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</si>
  <si>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</si>
  <si>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</si>
  <si>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</si>
  <si>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</si>
  <si>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</si>
  <si>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</si>
  <si>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</si>
  <si>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</si>
  <si>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</si>
  <si>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</si>
  <si>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</si>
  <si>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</si>
  <si>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</si>
  <si>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</si>
  <si>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</si>
  <si>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</si>
  <si>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</si>
  <si>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</si>
  <si>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</si>
  <si>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</si>
  <si>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</si>
  <si>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</si>
  <si>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</si>
  <si>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</si>
  <si>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</si>
  <si>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</si>
  <si>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</si>
  <si>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</si>
  <si>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</si>
  <si>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</si>
  <si>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</si>
  <si>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</si>
  <si>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</si>
  <si>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</si>
  <si>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</si>
  <si>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</si>
  <si>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</si>
  <si>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</si>
  <si>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</si>
  <si>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</si>
  <si>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</si>
  <si>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</si>
  <si>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</si>
  <si>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</si>
  <si>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</si>
  <si>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</si>
  <si>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</si>
  <si>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</si>
  <si>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</si>
  <si>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</si>
  <si>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</si>
  <si>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</si>
  <si>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</si>
  <si>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</si>
  <si>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</si>
  <si>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</si>
  <si>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</si>
  <si>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</si>
  <si>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</si>
  <si>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</si>
  <si>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</si>
  <si>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</si>
  <si>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</si>
  <si>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</si>
  <si>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</si>
  <si>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</si>
  <si>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</si>
  <si>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</si>
  <si>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</si>
  <si>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</si>
  <si>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</si>
  <si>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</si>
  <si>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</si>
  <si>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</si>
  <si>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</si>
  <si>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</si>
  <si>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</si>
  <si>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</si>
  <si>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</si>
  <si>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</si>
  <si>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</si>
  <si>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</si>
  <si>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</si>
  <si>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</si>
  <si>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</si>
  <si>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</si>
  <si>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</si>
  <si>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</si>
  <si>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</si>
  <si>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</si>
  <si>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</si>
  <si>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</si>
  <si>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</si>
  <si>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</si>
  <si>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</si>
  <si>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</si>
  <si>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</si>
  <si>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</si>
  <si>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</si>
  <si>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</si>
  <si>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</si>
  <si>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</si>
  <si>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</si>
  <si>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</si>
  <si>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</si>
  <si>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</si>
  <si>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</si>
  <si>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</si>
  <si>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</si>
  <si>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</si>
  <si>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</si>
  <si>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</si>
  <si>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</si>
  <si>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</si>
  <si>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</si>
  <si>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</si>
  <si>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</si>
  <si>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</si>
  <si>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</si>
  <si>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</si>
  <si>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</si>
  <si>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</si>
  <si>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</si>
  <si>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</si>
  <si>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</si>
  <si>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</si>
  <si>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</si>
  <si>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</si>
  <si>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</si>
  <si>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</si>
  <si>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</si>
  <si>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</si>
  <si>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</si>
  <si>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</si>
  <si>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</si>
  <si>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</si>
  <si>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</si>
  <si>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</si>
  <si>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</si>
  <si>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</si>
  <si>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</si>
  <si>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</si>
  <si>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</si>
  <si>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</si>
  <si>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</si>
  <si>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</si>
  <si>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</si>
  <si>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</si>
  <si>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</si>
  <si>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</si>
  <si>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</si>
  <si>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</si>
  <si>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</si>
  <si>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</si>
  <si>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</si>
  <si>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</si>
  <si>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</si>
  <si>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</si>
  <si>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</si>
  <si>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</si>
  <si>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</si>
  <si>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</si>
  <si>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</si>
  <si>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</si>
  <si>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</si>
  <si>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</si>
  <si>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</si>
  <si>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</si>
  <si>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</si>
  <si>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</si>
  <si>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</si>
  <si>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</si>
  <si>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</si>
  <si>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</si>
  <si>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</si>
  <si>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</si>
  <si>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</si>
  <si>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</si>
  <si>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</si>
  <si>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</si>
  <si>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</si>
  <si>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</si>
  <si>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</si>
  <si>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</si>
  <si>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</si>
  <si>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</si>
  <si>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</si>
  <si>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</si>
  <si>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</si>
  <si>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</si>
  <si>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</si>
  <si>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</si>
  <si>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</si>
  <si>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</si>
  <si>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</si>
  <si>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</si>
  <si>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</si>
  <si>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</si>
  <si>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</si>
  <si>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</si>
  <si>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</si>
  <si>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</si>
  <si>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</si>
  <si>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</si>
  <si>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</si>
  <si>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</si>
  <si>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</si>
  <si>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</si>
  <si>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</si>
  <si>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</si>
  <si>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</si>
  <si>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</si>
  <si>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</si>
  <si>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</si>
  <si>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</si>
  <si>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</si>
  <si>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</si>
  <si>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</si>
  <si>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</si>
  <si>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</si>
  <si>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</si>
  <si>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</si>
  <si>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</si>
  <si>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</si>
  <si>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</si>
  <si>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</si>
  <si>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</si>
  <si>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</si>
  <si>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</si>
  <si>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</si>
  <si>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</si>
  <si>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</si>
  <si>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</si>
  <si>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</si>
  <si>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</si>
  <si>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</si>
  <si>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</si>
  <si>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</si>
  <si>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</si>
  <si>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</si>
  <si>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</si>
  <si>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</si>
  <si>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</si>
  <si>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</si>
  <si>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</si>
  <si>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</si>
  <si>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</si>
  <si>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</si>
  <si>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</si>
  <si>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</si>
  <si>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</si>
  <si>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</si>
  <si>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</si>
  <si>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</si>
  <si>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</si>
  <si>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</si>
  <si>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</si>
  <si>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</si>
  <si>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</si>
  <si>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</si>
  <si>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</si>
  <si>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</si>
  <si>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</si>
  <si>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</si>
  <si>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</si>
  <si>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</si>
  <si>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</si>
  <si>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</si>
  <si>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</si>
  <si>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</si>
  <si>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</si>
  <si>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</si>
  <si>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</si>
  <si>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</si>
  <si>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</si>
  <si>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</si>
  <si>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</si>
  <si>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</si>
  <si>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</si>
  <si>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</si>
  <si>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</si>
  <si>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</si>
  <si>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</si>
  <si>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</si>
  <si>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</si>
  <si>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</si>
  <si>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</si>
  <si>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</si>
  <si>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</si>
  <si>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</si>
  <si>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</si>
  <si>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</si>
  <si>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</si>
  <si>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</si>
  <si>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</si>
  <si>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</si>
  <si>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</si>
  <si>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</si>
  <si>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</si>
  <si>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</si>
  <si>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</si>
  <si>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</si>
  <si>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</si>
  <si>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</si>
  <si>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</si>
  <si>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</si>
  <si>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</si>
  <si>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</si>
  <si>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</si>
  <si>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</si>
  <si>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</si>
  <si>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</si>
  <si>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</si>
  <si>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</si>
  <si>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</si>
  <si>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</si>
  <si>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</si>
  <si>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</si>
  <si>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</si>
  <si>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</si>
  <si>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</si>
  <si>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</si>
  <si>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</si>
  <si>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</si>
  <si>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</si>
  <si>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</si>
  <si>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</si>
  <si>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</si>
  <si>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</si>
  <si>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</si>
  <si>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</si>
  <si>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</si>
  <si>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</si>
  <si>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</si>
  <si>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</si>
  <si>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</si>
  <si>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</si>
  <si>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</si>
  <si>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</si>
  <si>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</si>
  <si>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</si>
  <si>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</si>
  <si>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</si>
  <si>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</si>
  <si>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</si>
  <si>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</si>
  <si>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</si>
  <si>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</si>
  <si>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</si>
  <si>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</si>
  <si>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</si>
  <si>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</si>
  <si>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</si>
  <si>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</si>
  <si>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</si>
  <si>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</si>
  <si>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</si>
  <si>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</si>
  <si>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</si>
  <si>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</si>
  <si>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</si>
  <si>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</si>
  <si>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</si>
  <si>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</si>
  <si>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</si>
  <si>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</si>
  <si>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</si>
  <si>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</si>
  <si>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</si>
  <si>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</si>
  <si>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</si>
  <si>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</si>
  <si>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</si>
  <si>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</si>
  <si>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</si>
  <si>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</si>
  <si>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</si>
  <si>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</si>
  <si>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</si>
  <si>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</si>
  <si>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</si>
  <si>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</si>
  <si>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</si>
  <si>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</si>
  <si>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</si>
  <si>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</si>
  <si>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</si>
  <si>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</si>
  <si>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</si>
  <si>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</si>
  <si>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</si>
  <si>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</si>
  <si>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</si>
  <si>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</si>
  <si>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</si>
  <si>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</si>
  <si>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</si>
  <si>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</si>
  <si>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</si>
  <si>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</si>
  <si>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</si>
  <si>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</si>
  <si>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</si>
  <si>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</si>
  <si>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</si>
  <si>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</si>
  <si>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</si>
  <si>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</si>
  <si>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</si>
  <si>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</si>
  <si>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</si>
  <si>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</si>
  <si>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</si>
  <si>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</si>
  <si>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</si>
  <si>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</si>
  <si>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</si>
  <si>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</si>
  <si>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</si>
  <si>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</si>
  <si>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</si>
  <si>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</si>
  <si>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</si>
  <si>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</si>
  <si>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</si>
  <si>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</si>
  <si>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</si>
  <si>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</si>
  <si>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</si>
  <si>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</si>
  <si>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</si>
  <si>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</si>
  <si>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</si>
  <si>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</si>
  <si>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</si>
  <si>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</si>
  <si>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</si>
  <si>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</si>
  <si>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</si>
  <si>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</si>
  <si>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</si>
  <si>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</si>
  <si>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</si>
  <si>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</si>
  <si>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</si>
  <si>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</si>
  <si>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</si>
  <si>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</si>
  <si>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</si>
  <si>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</si>
  <si>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</si>
  <si>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</si>
  <si>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</si>
  <si>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</si>
  <si>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</si>
  <si>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</si>
  <si>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</si>
  <si>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</si>
  <si>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</si>
  <si>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</si>
  <si>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</si>
  <si>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</si>
  <si>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</si>
  <si>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</si>
  <si>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</si>
  <si>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</si>
  <si>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</si>
  <si>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</si>
  <si>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</si>
  <si>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</si>
  <si>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</si>
  <si>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</si>
  <si>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</si>
  <si>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</si>
  <si>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</si>
  <si>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</si>
  <si>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</si>
  <si>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</si>
  <si>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</si>
  <si>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</si>
  <si>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</si>
  <si>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</si>
  <si>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</si>
  <si>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</si>
  <si>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</si>
  <si>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</si>
  <si>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</si>
  <si>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</si>
  <si>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</si>
  <si>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</si>
  <si>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</si>
  <si>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</si>
  <si>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</si>
  <si>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</si>
  <si>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</si>
  <si>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</si>
  <si>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</si>
  <si>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</si>
  <si>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</si>
  <si>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</si>
  <si>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</si>
  <si>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</si>
  <si>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</si>
  <si>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</si>
  <si>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</si>
  <si>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</si>
  <si>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</si>
  <si>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</si>
  <si>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</si>
  <si>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</si>
  <si>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</si>
  <si>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</si>
  <si>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</si>
  <si>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</si>
  <si>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</si>
  <si>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</si>
  <si>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</si>
  <si>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</si>
  <si>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</si>
  <si>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</si>
  <si>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</si>
  <si>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</si>
  <si>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</si>
  <si>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</si>
  <si>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</si>
  <si>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</si>
  <si>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</si>
  <si>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</si>
  <si>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</si>
  <si>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</si>
  <si>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</si>
  <si>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</si>
  <si>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</si>
  <si>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</si>
  <si>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</si>
  <si>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</si>
  <si>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</si>
  <si>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</si>
  <si>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</si>
  <si>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</si>
  <si>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</si>
  <si>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</si>
  <si>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</si>
  <si>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</si>
  <si>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</si>
  <si>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</si>
  <si>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</si>
  <si>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</si>
  <si>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</si>
  <si>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</si>
  <si>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</si>
  <si>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</si>
  <si>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</si>
  <si>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</si>
  <si>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</si>
  <si>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</si>
  <si>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</si>
  <si>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</si>
  <si>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</si>
  <si>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</si>
  <si>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</si>
  <si>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</si>
  <si>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</si>
  <si>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</si>
  <si>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</si>
  <si>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</si>
  <si>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</si>
  <si>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</si>
  <si>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</si>
  <si>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</si>
  <si>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</si>
  <si>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</si>
  <si>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</si>
  <si>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</si>
  <si>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</si>
  <si>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</si>
  <si>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</si>
  <si>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</si>
  <si>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</si>
  <si>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</si>
  <si>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</si>
  <si>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</si>
  <si>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</si>
  <si>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</si>
  <si>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</si>
  <si>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</si>
  <si>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</si>
  <si>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</si>
  <si>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</si>
  <si>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</si>
  <si>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</si>
  <si>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</si>
  <si>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</si>
  <si>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</si>
  <si>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</si>
  <si>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</si>
  <si>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</si>
  <si>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</si>
  <si>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</si>
  <si>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</si>
  <si>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</si>
  <si>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</si>
  <si>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</si>
  <si>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</si>
  <si>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</si>
  <si>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</si>
  <si>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</si>
  <si>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</si>
  <si>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</si>
  <si>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</si>
  <si>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</si>
  <si>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</si>
  <si>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</si>
  <si>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</si>
  <si>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</si>
  <si>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</si>
  <si>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</si>
  <si>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</si>
  <si>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</si>
  <si>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</si>
  <si>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</si>
  <si>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</si>
  <si>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</si>
  <si>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</si>
  <si>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</si>
  <si>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</si>
  <si>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</si>
  <si>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</si>
  <si>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</si>
  <si>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</si>
  <si>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</si>
  <si>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</si>
  <si>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</si>
  <si>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</si>
  <si>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</si>
  <si>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</si>
  <si>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</si>
  <si>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</si>
  <si>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</si>
  <si>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</si>
  <si>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</si>
  <si>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</si>
  <si>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</si>
  <si>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</si>
  <si>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</si>
  <si>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</si>
  <si>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</si>
  <si>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</si>
  <si>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</si>
  <si>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</si>
  <si>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</si>
  <si>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</si>
  <si>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</si>
  <si>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</si>
  <si>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</si>
  <si>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</si>
  <si>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</si>
  <si>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</si>
  <si>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</si>
  <si>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</si>
  <si>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</si>
  <si>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</si>
  <si>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</si>
  <si>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</si>
  <si>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</si>
  <si>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</si>
  <si>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</si>
  <si>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</si>
  <si>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</si>
  <si>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</si>
  <si>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</si>
  <si>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</si>
  <si>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</si>
  <si>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</si>
  <si>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</si>
  <si>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</si>
  <si>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</si>
  <si>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</si>
  <si>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</si>
  <si>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</si>
  <si>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</si>
  <si>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</si>
  <si>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</si>
  <si>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</si>
  <si>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</si>
  <si>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</si>
  <si>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</si>
  <si>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</si>
  <si>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</si>
  <si>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</si>
  <si>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</si>
  <si>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</si>
  <si>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</si>
  <si>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</si>
  <si>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</si>
  <si>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</si>
  <si>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</si>
  <si>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</si>
  <si>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</si>
  <si>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</si>
  <si>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</si>
  <si>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</si>
  <si>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</si>
  <si>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</si>
  <si>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</si>
  <si>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</si>
  <si>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</si>
  <si>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</si>
  <si>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</si>
  <si>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</si>
  <si>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</si>
  <si>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</si>
  <si>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</si>
  <si>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</si>
  <si>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</si>
  <si>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</si>
  <si>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</si>
  <si>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</si>
  <si>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</si>
  <si>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</si>
  <si>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</si>
  <si>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</si>
  <si>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</si>
  <si>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</si>
  <si>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</si>
  <si>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</si>
  <si>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</si>
  <si>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</si>
  <si>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</si>
  <si>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</si>
  <si>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</si>
  <si>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</si>
  <si>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</si>
  <si>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</si>
  <si>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</si>
  <si>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</si>
  <si>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</si>
  <si>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</si>
  <si>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</si>
  <si>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</si>
  <si>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</si>
  <si>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</si>
  <si>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</si>
  <si>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</si>
  <si>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</si>
  <si>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</si>
  <si>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</si>
  <si>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</si>
  <si>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</si>
  <si>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</si>
  <si>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</si>
  <si>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</si>
  <si>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</si>
  <si>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</si>
  <si>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</si>
  <si>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</si>
  <si>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</si>
  <si>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</si>
  <si>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</si>
  <si>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</si>
  <si>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</si>
  <si>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</si>
  <si>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</si>
  <si>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</si>
  <si>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</si>
  <si>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</si>
  <si>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</si>
  <si>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</si>
  <si>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</si>
  <si>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</si>
  <si>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</si>
  <si>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</si>
  <si>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</si>
  <si>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</si>
  <si>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</si>
  <si>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</si>
  <si>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</si>
  <si>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</si>
  <si>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</si>
  <si>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</si>
  <si>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</si>
  <si>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</si>
  <si>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</si>
  <si>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</si>
  <si>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</si>
  <si>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</si>
  <si>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</si>
  <si>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</si>
  <si>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</si>
  <si>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</si>
  <si>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</si>
  <si>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</si>
  <si>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</si>
  <si>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</si>
  <si>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</si>
  <si>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</si>
  <si>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</si>
  <si>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</si>
  <si>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</si>
  <si>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</si>
  <si>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</si>
  <si>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</si>
  <si>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</si>
  <si>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</si>
  <si>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</si>
  <si>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</si>
  <si>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</si>
  <si>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</si>
  <si>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</si>
  <si>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</si>
  <si>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</si>
  <si>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</si>
  <si>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</si>
  <si>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</si>
  <si>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</si>
  <si>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</si>
  <si>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</si>
  <si>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</si>
  <si>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</si>
  <si>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</si>
  <si>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</si>
  <si>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</si>
  <si>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</si>
  <si>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</si>
  <si>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</si>
  <si>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</si>
  <si>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</si>
  <si>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</si>
  <si>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</si>
  <si>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</si>
  <si>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</si>
  <si>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</si>
  <si>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</si>
  <si>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</si>
  <si>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</si>
  <si>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</si>
  <si>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</si>
  <si>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</si>
  <si>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</si>
  <si>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</si>
  <si>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</si>
  <si>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</si>
  <si>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</si>
  <si>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</si>
  <si>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</si>
  <si>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</si>
  <si>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</si>
  <si>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</si>
  <si>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</si>
  <si>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</si>
  <si>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</si>
  <si>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</si>
  <si>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</si>
  <si>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</si>
  <si>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</si>
  <si>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</si>
  <si>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</si>
  <si>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</si>
  <si>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</si>
  <si>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</si>
  <si>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</si>
  <si>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</si>
  <si>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</si>
  <si>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</si>
  <si>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</si>
  <si>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</si>
  <si>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</si>
  <si>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</si>
  <si>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</si>
  <si>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</si>
  <si>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</si>
  <si>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</si>
  <si>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</si>
  <si>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</si>
  <si>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</si>
  <si>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</si>
  <si>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</si>
  <si>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</si>
  <si>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</si>
  <si>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</si>
  <si>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</si>
  <si>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</si>
  <si>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</si>
  <si>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</si>
  <si>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</si>
  <si>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</si>
  <si>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</si>
  <si>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</si>
  <si>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</si>
  <si>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</si>
  <si>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</si>
  <si>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</si>
  <si>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</si>
  <si>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</si>
  <si>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</si>
  <si>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</si>
  <si>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</si>
  <si>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</si>
  <si>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</si>
  <si>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</si>
  <si>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</si>
  <si>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</si>
  <si>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</si>
  <si>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</si>
  <si>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</si>
  <si>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</si>
  <si>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</si>
  <si>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</si>
  <si>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</si>
  <si>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</si>
  <si>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</si>
  <si>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</si>
  <si>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</si>
  <si>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</si>
  <si>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</si>
  <si>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</si>
  <si>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</si>
  <si>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</si>
  <si>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</si>
  <si>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</si>
  <si>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</si>
  <si>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</si>
  <si>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</si>
  <si>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</si>
  <si>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</si>
  <si>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</si>
  <si>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</si>
  <si>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</si>
  <si>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</si>
  <si>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</si>
  <si>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</si>
  <si>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</si>
  <si>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</si>
  <si>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</si>
  <si>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</si>
  <si>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</si>
  <si>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</si>
  <si>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</si>
  <si>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</si>
  <si>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</si>
  <si>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</si>
  <si>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</si>
  <si>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</si>
  <si>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</si>
  <si>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</si>
  <si>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</si>
  <si>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</si>
  <si>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</si>
  <si>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</si>
  <si>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</si>
  <si>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</si>
  <si>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</si>
  <si>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</si>
  <si>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</si>
  <si>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</si>
  <si>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</si>
  <si>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</si>
  <si>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</si>
  <si>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</si>
  <si>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</si>
  <si>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</si>
  <si>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</si>
  <si>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</si>
  <si>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</si>
  <si>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</si>
  <si>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</si>
  <si>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</si>
  <si>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</si>
  <si>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</si>
  <si>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</si>
  <si>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</si>
  <si>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</si>
  <si>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</si>
  <si>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</si>
  <si>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</si>
  <si>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</si>
  <si>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</si>
  <si>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</si>
  <si>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</si>
  <si>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</si>
  <si>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</si>
  <si>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</si>
  <si>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</si>
  <si>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</si>
  <si>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</si>
  <si>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</si>
  <si>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</si>
  <si>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</si>
  <si>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</si>
  <si>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</si>
  <si>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</si>
  <si>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</si>
  <si>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</si>
  <si>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</si>
  <si>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</si>
  <si>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</si>
  <si>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</si>
  <si>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</si>
  <si>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</si>
  <si>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</si>
  <si>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</si>
  <si>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</si>
  <si>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</si>
  <si>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</si>
  <si>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</si>
  <si>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</si>
  <si>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</si>
  <si>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</si>
  <si>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</si>
  <si>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</si>
  <si>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</si>
  <si>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</si>
  <si>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</si>
  <si>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</si>
  <si>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</si>
  <si>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</si>
  <si>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</si>
  <si>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</si>
  <si>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</si>
  <si>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</si>
  <si>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</si>
  <si>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</si>
  <si>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</si>
  <si>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</si>
  <si>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</si>
  <si>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</si>
  <si>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</si>
  <si>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</si>
  <si>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</si>
  <si>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</si>
  <si>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</si>
  <si>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</si>
  <si>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</si>
  <si>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</si>
  <si>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</si>
  <si>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</si>
  <si>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</si>
  <si>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</si>
  <si>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</si>
  <si>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</si>
  <si>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</si>
  <si>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</si>
  <si>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</si>
  <si>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</si>
  <si>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</si>
  <si>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</si>
  <si>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</si>
  <si>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</si>
  <si>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</si>
  <si>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</si>
  <si>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</si>
  <si>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</si>
  <si>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</si>
  <si>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</si>
  <si>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</si>
  <si>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</si>
  <si>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</si>
  <si>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</si>
  <si>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</si>
  <si>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</si>
  <si>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</si>
  <si>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</si>
  <si>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</si>
  <si>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</si>
  <si>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</si>
  <si>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</si>
  <si>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</si>
  <si>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</si>
  <si>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</si>
  <si>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</si>
  <si>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</si>
  <si>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</si>
  <si>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</si>
  <si>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</si>
  <si>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</si>
  <si>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</si>
  <si>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</si>
  <si>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</si>
  <si>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</si>
  <si>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</si>
  <si>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</si>
  <si>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</si>
  <si>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</si>
  <si>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</si>
  <si>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</si>
  <si>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</si>
  <si>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</si>
  <si>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</si>
  <si>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</si>
  <si>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</si>
  <si>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</si>
  <si>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</si>
  <si>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</si>
  <si>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</si>
  <si>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</si>
  <si>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</si>
  <si>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</si>
  <si>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</si>
  <si>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</si>
  <si>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</si>
  <si>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</si>
  <si>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</si>
  <si>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</si>
  <si>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</si>
  <si>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</si>
  <si>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</si>
  <si>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</si>
  <si>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</si>
  <si>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</si>
  <si>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</si>
  <si>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</si>
  <si>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</si>
  <si>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</si>
  <si>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</si>
  <si>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</si>
  <si>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</si>
  <si>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</si>
  <si>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</si>
  <si>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</si>
  <si>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</si>
  <si>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</si>
  <si>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</si>
  <si>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</si>
  <si>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</si>
  <si>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</si>
  <si>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</si>
  <si>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</si>
  <si>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</si>
  <si>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</si>
  <si>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</si>
  <si>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</si>
  <si>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</si>
  <si>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</si>
  <si>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</si>
  <si>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</si>
  <si>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</si>
  <si>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</si>
  <si>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</si>
  <si>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</si>
  <si>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</si>
  <si>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</si>
  <si>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</si>
  <si>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2,5 y 3 SMMLV</t>
  </si>
  <si>
    <t>0</t>
  </si>
  <si>
    <t>Entre 1,5 y 2 SMMLV</t>
  </si>
  <si>
    <t>Entre 3 y 3,5 SMMLV</t>
  </si>
  <si>
    <t>Entre 5 y 6 SMMLV</t>
  </si>
  <si>
    <t>Entre 4,5 y 5 SMMLV</t>
  </si>
  <si>
    <t>Entre 9 y 11 SMMLV</t>
  </si>
  <si>
    <t>Entre 7 y 8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</si>
</sst>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290" t="s">
        <v>2535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"/>
      <c r="N6" s="2"/>
      <c r="O6" s="2"/>
      <c r="P6" s="2"/>
      <c r="Q6" s="2"/>
    </row>
    <row r="7" spans="1:17" ht="28.5" x14ac:dyDescent="0.25">
      <c r="A7" s="1"/>
      <c r="B7" s="291" t="str">
        <f>+A9</f>
        <v>MAGDALENA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"/>
      <c r="N7" s="2"/>
      <c r="O7" s="2"/>
      <c r="P7" s="2"/>
      <c r="Q7" s="2"/>
    </row>
    <row r="8" spans="1:17" ht="18.75" x14ac:dyDescent="0.25">
      <c r="A8" s="1"/>
      <c r="B8" s="292" t="s">
        <v>2186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"/>
      <c r="N8" s="2"/>
      <c r="O8" s="2"/>
      <c r="P8" s="2"/>
      <c r="Q8" s="2"/>
    </row>
    <row r="9" spans="1:17" ht="15.75" x14ac:dyDescent="0.25">
      <c r="A9" s="2" t="s">
        <v>201</v>
      </c>
      <c r="B9" s="2">
        <v>47</v>
      </c>
      <c r="C9" s="2" t="s">
        <v>201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47</v>
      </c>
      <c r="B11" s="4"/>
      <c r="C11" s="7" t="str">
        <f>+C9</f>
        <v>MAGDALENA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284" t="str">
        <f>+A9</f>
        <v>MAGDALENA</v>
      </c>
      <c r="H13" s="287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285"/>
      <c r="H14" s="288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286"/>
      <c r="H15" s="289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281" t="s">
        <v>6</v>
      </c>
      <c r="B16" s="282"/>
      <c r="C16" s="282"/>
      <c r="D16" s="282"/>
      <c r="E16" s="282"/>
      <c r="F16" s="283"/>
      <c r="G16" s="78">
        <f>+G17+G18</f>
        <v>42903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295" t="s">
        <v>7</v>
      </c>
      <c r="B17" s="296"/>
      <c r="C17" s="296"/>
      <c r="D17" s="296"/>
      <c r="E17" s="296"/>
      <c r="F17" s="297"/>
      <c r="G17" s="197">
        <f>+M49</f>
        <v>41226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298" t="s">
        <v>8</v>
      </c>
      <c r="B18" s="299"/>
      <c r="C18" s="299"/>
      <c r="D18" s="299"/>
      <c r="E18" s="299"/>
      <c r="F18" s="280"/>
      <c r="G18" s="199">
        <f>+M50</f>
        <v>1677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295" t="s">
        <v>2197</v>
      </c>
      <c r="B19" s="296"/>
      <c r="C19" s="296"/>
      <c r="D19" s="296"/>
      <c r="E19" s="296"/>
      <c r="F19" s="300"/>
      <c r="G19" s="41">
        <f>+M27</f>
        <v>0.31384221865269984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301" t="s">
        <v>9</v>
      </c>
      <c r="B20" s="302"/>
      <c r="C20" s="302"/>
      <c r="D20" s="302"/>
      <c r="E20" s="302"/>
      <c r="F20" s="303"/>
      <c r="G20" s="42">
        <f>+N35</f>
        <v>0.34111642743221693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304" t="s">
        <v>11</v>
      </c>
      <c r="B26" s="305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306" t="s">
        <v>12</v>
      </c>
      <c r="B27" s="307"/>
      <c r="C27" s="149">
        <v>0.27852051944259393</v>
      </c>
      <c r="D27" s="150">
        <v>0.30560897001868753</v>
      </c>
      <c r="E27" s="150">
        <v>0.324446509300788</v>
      </c>
      <c r="F27" s="150">
        <v>0.31878589732261198</v>
      </c>
      <c r="G27" s="150">
        <v>0.33613863113095654</v>
      </c>
      <c r="H27" s="151">
        <v>0.32611231175602895</v>
      </c>
      <c r="I27" s="151">
        <v>0.31893908207243615</v>
      </c>
      <c r="J27" s="152">
        <v>0.27513011698291756</v>
      </c>
      <c r="K27" s="151">
        <v>0.2810509929713666</v>
      </c>
      <c r="L27" s="151">
        <v>0.29395825817296989</v>
      </c>
      <c r="M27" s="158">
        <v>0.31384221865269984</v>
      </c>
      <c r="N27" s="2"/>
      <c r="O27" s="2"/>
      <c r="P27" s="2"/>
      <c r="Q27" s="2"/>
    </row>
    <row r="28" spans="1:17" ht="19.5" thickBot="1" x14ac:dyDescent="0.3">
      <c r="A28" s="308" t="s">
        <v>13</v>
      </c>
      <c r="B28" s="309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93" t="s">
        <v>16</v>
      </c>
      <c r="B34" s="294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17" t="s">
        <v>12</v>
      </c>
      <c r="B35" s="318"/>
      <c r="C35" s="57">
        <v>15016</v>
      </c>
      <c r="D35" s="58">
        <v>3800</v>
      </c>
      <c r="E35" s="59">
        <v>0.25306339904102293</v>
      </c>
      <c r="F35" s="57">
        <v>15377</v>
      </c>
      <c r="G35" s="58">
        <v>3711</v>
      </c>
      <c r="H35" s="59">
        <v>0.24133446055797619</v>
      </c>
      <c r="I35" s="57">
        <v>15418</v>
      </c>
      <c r="J35" s="58">
        <v>4384</v>
      </c>
      <c r="K35" s="59">
        <v>0.28434297574263845</v>
      </c>
      <c r="L35" s="57">
        <v>15675</v>
      </c>
      <c r="M35" s="58">
        <v>5347</v>
      </c>
      <c r="N35" s="59">
        <v>0.34111642743221693</v>
      </c>
      <c r="O35" s="2"/>
      <c r="P35" s="2"/>
      <c r="Q35" s="2"/>
    </row>
    <row r="36" spans="1:17" ht="19.5" thickBot="1" x14ac:dyDescent="0.3">
      <c r="A36" s="319" t="s">
        <v>13</v>
      </c>
      <c r="B36" s="320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93" t="s">
        <v>19</v>
      </c>
      <c r="B41" s="294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0" t="s">
        <v>20</v>
      </c>
      <c r="B42" s="311"/>
      <c r="C42" s="67">
        <v>23921</v>
      </c>
      <c r="D42" s="68">
        <v>26926</v>
      </c>
      <c r="E42" s="68">
        <v>28420</v>
      </c>
      <c r="F42" s="68">
        <v>27968</v>
      </c>
      <c r="G42" s="68">
        <v>30321</v>
      </c>
      <c r="H42" s="69">
        <v>28498</v>
      </c>
      <c r="I42" s="69">
        <v>27546</v>
      </c>
      <c r="J42" s="70">
        <v>25746</v>
      </c>
      <c r="K42" s="70">
        <v>26351</v>
      </c>
      <c r="L42" s="70">
        <v>28832</v>
      </c>
      <c r="M42" s="71">
        <v>33281</v>
      </c>
      <c r="N42" s="2"/>
      <c r="O42" s="2"/>
      <c r="P42" s="2"/>
      <c r="Q42" s="2"/>
    </row>
    <row r="43" spans="1:17" ht="18.75" x14ac:dyDescent="0.25">
      <c r="A43" s="312" t="s">
        <v>21</v>
      </c>
      <c r="B43" s="313"/>
      <c r="C43" s="56">
        <v>7778</v>
      </c>
      <c r="D43" s="17">
        <v>7739</v>
      </c>
      <c r="E43" s="17">
        <v>8641</v>
      </c>
      <c r="F43" s="17">
        <v>9038</v>
      </c>
      <c r="G43" s="17">
        <v>9150</v>
      </c>
      <c r="H43" s="18">
        <v>10607</v>
      </c>
      <c r="I43" s="18">
        <v>11799</v>
      </c>
      <c r="J43" s="43">
        <v>9345</v>
      </c>
      <c r="K43" s="43">
        <v>10935</v>
      </c>
      <c r="L43" s="43">
        <v>10888</v>
      </c>
      <c r="M43" s="72">
        <v>9622</v>
      </c>
      <c r="N43" s="2"/>
      <c r="O43" s="2"/>
      <c r="P43" s="2"/>
      <c r="Q43" s="2"/>
    </row>
    <row r="44" spans="1:17" ht="19.5" thickBot="1" x14ac:dyDescent="0.3">
      <c r="A44" s="314" t="s">
        <v>22</v>
      </c>
      <c r="B44" s="315"/>
      <c r="C44" s="73">
        <f>+SUM(C42:C43)</f>
        <v>31699</v>
      </c>
      <c r="D44" s="74">
        <f t="shared" ref="D44:K44" si="0">+SUM(D42:D43)</f>
        <v>34665</v>
      </c>
      <c r="E44" s="74">
        <f t="shared" si="0"/>
        <v>37061</v>
      </c>
      <c r="F44" s="74">
        <f t="shared" si="0"/>
        <v>37006</v>
      </c>
      <c r="G44" s="74">
        <f t="shared" si="0"/>
        <v>39471</v>
      </c>
      <c r="H44" s="75">
        <f t="shared" si="0"/>
        <v>39105</v>
      </c>
      <c r="I44" s="75">
        <f t="shared" si="0"/>
        <v>39345</v>
      </c>
      <c r="J44" s="76">
        <f t="shared" ref="J44" si="1">+SUM(J42:J43)</f>
        <v>35091</v>
      </c>
      <c r="K44" s="76">
        <f t="shared" si="0"/>
        <v>37286</v>
      </c>
      <c r="L44" s="76">
        <f>+SUM(L42:L43)</f>
        <v>39720</v>
      </c>
      <c r="M44" s="77">
        <f>+SUM(M42:M43)</f>
        <v>42903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93" t="s">
        <v>25</v>
      </c>
      <c r="B48" s="294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0" t="s">
        <v>26</v>
      </c>
      <c r="B49" s="311"/>
      <c r="C49" s="67">
        <f>+SUM(C56:C58)</f>
        <v>30520</v>
      </c>
      <c r="D49" s="68">
        <f t="shared" ref="D49:M49" si="2">+SUM(D56:D58)</f>
        <v>33852</v>
      </c>
      <c r="E49" s="68">
        <f t="shared" si="2"/>
        <v>36314</v>
      </c>
      <c r="F49" s="68">
        <f t="shared" si="2"/>
        <v>36077</v>
      </c>
      <c r="G49" s="68">
        <f t="shared" si="2"/>
        <v>38543</v>
      </c>
      <c r="H49" s="69">
        <f t="shared" si="2"/>
        <v>38026</v>
      </c>
      <c r="I49" s="69">
        <f t="shared" si="2"/>
        <v>37963</v>
      </c>
      <c r="J49" s="70">
        <f t="shared" si="2"/>
        <v>33726</v>
      </c>
      <c r="K49" s="70">
        <f t="shared" si="2"/>
        <v>35748</v>
      </c>
      <c r="L49" s="70">
        <f t="shared" si="2"/>
        <v>38296</v>
      </c>
      <c r="M49" s="71">
        <f t="shared" si="2"/>
        <v>41226</v>
      </c>
      <c r="N49" s="2"/>
      <c r="O49" s="2"/>
      <c r="P49" s="2"/>
      <c r="Q49" s="2"/>
    </row>
    <row r="50" spans="1:17" ht="18.75" x14ac:dyDescent="0.25">
      <c r="A50" s="312" t="s">
        <v>27</v>
      </c>
      <c r="B50" s="313"/>
      <c r="C50" s="56">
        <f>+SUM(C59:C61)</f>
        <v>1179</v>
      </c>
      <c r="D50" s="17">
        <f t="shared" ref="D50:M50" si="3">+SUM(D59:D61)</f>
        <v>813</v>
      </c>
      <c r="E50" s="17">
        <f t="shared" si="3"/>
        <v>747</v>
      </c>
      <c r="F50" s="17">
        <f t="shared" si="3"/>
        <v>929</v>
      </c>
      <c r="G50" s="17">
        <f t="shared" si="3"/>
        <v>928</v>
      </c>
      <c r="H50" s="18">
        <f t="shared" si="3"/>
        <v>1079</v>
      </c>
      <c r="I50" s="18">
        <f t="shared" si="3"/>
        <v>1382</v>
      </c>
      <c r="J50" s="43">
        <f t="shared" si="3"/>
        <v>1365</v>
      </c>
      <c r="K50" s="43">
        <f t="shared" si="3"/>
        <v>1538</v>
      </c>
      <c r="L50" s="43">
        <f t="shared" si="3"/>
        <v>1424</v>
      </c>
      <c r="M50" s="72">
        <f t="shared" si="3"/>
        <v>1677</v>
      </c>
      <c r="N50" s="2"/>
      <c r="O50" s="2"/>
      <c r="P50" s="2"/>
      <c r="Q50" s="2"/>
    </row>
    <row r="51" spans="1:17" ht="19.5" thickBot="1" x14ac:dyDescent="0.3">
      <c r="A51" s="314" t="s">
        <v>22</v>
      </c>
      <c r="B51" s="315"/>
      <c r="C51" s="73">
        <f>+SUM(C49:C50)</f>
        <v>31699</v>
      </c>
      <c r="D51" s="74">
        <f t="shared" ref="D51:M51" si="4">+SUM(D49:D50)</f>
        <v>34665</v>
      </c>
      <c r="E51" s="74">
        <f t="shared" si="4"/>
        <v>37061</v>
      </c>
      <c r="F51" s="74">
        <f t="shared" si="4"/>
        <v>37006</v>
      </c>
      <c r="G51" s="74">
        <f t="shared" si="4"/>
        <v>39471</v>
      </c>
      <c r="H51" s="75">
        <f t="shared" si="4"/>
        <v>39105</v>
      </c>
      <c r="I51" s="75">
        <f t="shared" si="4"/>
        <v>39345</v>
      </c>
      <c r="J51" s="76">
        <f t="shared" si="4"/>
        <v>35091</v>
      </c>
      <c r="K51" s="76">
        <f t="shared" si="4"/>
        <v>37286</v>
      </c>
      <c r="L51" s="76">
        <f t="shared" si="4"/>
        <v>39720</v>
      </c>
      <c r="M51" s="77">
        <f t="shared" si="4"/>
        <v>42903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93" t="s">
        <v>29</v>
      </c>
      <c r="B55" s="294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316" t="s">
        <v>30</v>
      </c>
      <c r="B56" s="283"/>
      <c r="C56" s="78">
        <v>2245</v>
      </c>
      <c r="D56" s="79">
        <v>2664</v>
      </c>
      <c r="E56" s="79">
        <v>3459</v>
      </c>
      <c r="F56" s="79">
        <v>3516</v>
      </c>
      <c r="G56" s="79">
        <v>3958</v>
      </c>
      <c r="H56" s="80">
        <v>3368</v>
      </c>
      <c r="I56" s="80">
        <v>2557</v>
      </c>
      <c r="J56" s="81">
        <v>1668</v>
      </c>
      <c r="K56" s="70">
        <v>3043</v>
      </c>
      <c r="L56" s="70">
        <v>3067</v>
      </c>
      <c r="M56" s="71">
        <v>4516</v>
      </c>
      <c r="N56" s="160"/>
      <c r="O56" s="2"/>
      <c r="P56" s="2"/>
      <c r="Q56" s="2"/>
    </row>
    <row r="57" spans="1:17" ht="18.75" x14ac:dyDescent="0.25">
      <c r="A57" s="279" t="s">
        <v>31</v>
      </c>
      <c r="B57" s="280"/>
      <c r="C57" s="83">
        <v>6586</v>
      </c>
      <c r="D57" s="20">
        <v>7859</v>
      </c>
      <c r="E57" s="20">
        <v>7706</v>
      </c>
      <c r="F57" s="20">
        <v>6794</v>
      </c>
      <c r="G57" s="20">
        <v>7022</v>
      </c>
      <c r="H57" s="21">
        <v>8187</v>
      </c>
      <c r="I57" s="21">
        <v>8942</v>
      </c>
      <c r="J57" s="44">
        <v>6898</v>
      </c>
      <c r="K57" s="43">
        <v>6478</v>
      </c>
      <c r="L57" s="43">
        <v>6794</v>
      </c>
      <c r="M57" s="72">
        <v>5610</v>
      </c>
      <c r="N57" s="160"/>
      <c r="O57" s="2"/>
      <c r="P57" s="2"/>
      <c r="Q57" s="2"/>
    </row>
    <row r="58" spans="1:17" ht="18.75" x14ac:dyDescent="0.25">
      <c r="A58" s="279" t="s">
        <v>32</v>
      </c>
      <c r="B58" s="280"/>
      <c r="C58" s="83">
        <v>21689</v>
      </c>
      <c r="D58" s="20">
        <v>23329</v>
      </c>
      <c r="E58" s="20">
        <v>25149</v>
      </c>
      <c r="F58" s="20">
        <v>25767</v>
      </c>
      <c r="G58" s="20">
        <v>27563</v>
      </c>
      <c r="H58" s="21">
        <v>26471</v>
      </c>
      <c r="I58" s="21">
        <v>26464</v>
      </c>
      <c r="J58" s="44">
        <v>25160</v>
      </c>
      <c r="K58" s="43">
        <v>26227</v>
      </c>
      <c r="L58" s="43">
        <v>28435</v>
      </c>
      <c r="M58" s="72">
        <v>31100</v>
      </c>
      <c r="N58" s="160"/>
      <c r="O58" s="2"/>
      <c r="P58" s="2"/>
      <c r="Q58" s="2"/>
    </row>
    <row r="59" spans="1:17" ht="18.75" x14ac:dyDescent="0.25">
      <c r="A59" s="279" t="s">
        <v>33</v>
      </c>
      <c r="B59" s="280"/>
      <c r="C59" s="83">
        <v>1064</v>
      </c>
      <c r="D59" s="20">
        <v>692</v>
      </c>
      <c r="E59" s="20">
        <v>672</v>
      </c>
      <c r="F59" s="20">
        <v>808</v>
      </c>
      <c r="G59" s="20">
        <v>706</v>
      </c>
      <c r="H59" s="21">
        <v>810</v>
      </c>
      <c r="I59" s="21">
        <v>1061</v>
      </c>
      <c r="J59" s="44">
        <v>1105</v>
      </c>
      <c r="K59" s="43">
        <v>1164</v>
      </c>
      <c r="L59" s="43">
        <v>989</v>
      </c>
      <c r="M59" s="72">
        <v>1120</v>
      </c>
      <c r="N59" s="160"/>
      <c r="O59" s="2"/>
      <c r="P59" s="2"/>
      <c r="Q59" s="2"/>
    </row>
    <row r="60" spans="1:17" ht="18.75" x14ac:dyDescent="0.25">
      <c r="A60" s="279" t="s">
        <v>34</v>
      </c>
      <c r="B60" s="280"/>
      <c r="C60" s="83">
        <v>115</v>
      </c>
      <c r="D60" s="20">
        <v>120</v>
      </c>
      <c r="E60" s="20">
        <v>74</v>
      </c>
      <c r="F60" s="20">
        <v>89</v>
      </c>
      <c r="G60" s="20">
        <v>201</v>
      </c>
      <c r="H60" s="21">
        <v>238</v>
      </c>
      <c r="I60" s="21">
        <v>289</v>
      </c>
      <c r="J60" s="44">
        <v>250</v>
      </c>
      <c r="K60" s="43">
        <v>333</v>
      </c>
      <c r="L60" s="43">
        <v>393</v>
      </c>
      <c r="M60" s="72">
        <v>485</v>
      </c>
      <c r="N60" s="160"/>
      <c r="O60" s="2"/>
      <c r="P60" s="2"/>
      <c r="Q60" s="2"/>
    </row>
    <row r="61" spans="1:17" ht="18.75" x14ac:dyDescent="0.25">
      <c r="A61" s="279" t="s">
        <v>35</v>
      </c>
      <c r="B61" s="280"/>
      <c r="C61" s="83">
        <v>0</v>
      </c>
      <c r="D61" s="20">
        <v>1</v>
      </c>
      <c r="E61" s="20">
        <v>1</v>
      </c>
      <c r="F61" s="20">
        <v>32</v>
      </c>
      <c r="G61" s="20">
        <v>21</v>
      </c>
      <c r="H61" s="21">
        <v>31</v>
      </c>
      <c r="I61" s="21">
        <v>32</v>
      </c>
      <c r="J61" s="44">
        <v>10</v>
      </c>
      <c r="K61" s="43">
        <v>41</v>
      </c>
      <c r="L61" s="43">
        <v>42</v>
      </c>
      <c r="M61" s="72">
        <v>72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31699</v>
      </c>
      <c r="D62" s="86">
        <f t="shared" ref="D62:L62" si="5">+SUM(D56:D61)</f>
        <v>34665</v>
      </c>
      <c r="E62" s="86">
        <f t="shared" si="5"/>
        <v>37061</v>
      </c>
      <c r="F62" s="86">
        <f t="shared" si="5"/>
        <v>37006</v>
      </c>
      <c r="G62" s="86">
        <f t="shared" si="5"/>
        <v>39471</v>
      </c>
      <c r="H62" s="87">
        <f t="shared" si="5"/>
        <v>39105</v>
      </c>
      <c r="I62" s="87">
        <f t="shared" si="5"/>
        <v>39345</v>
      </c>
      <c r="J62" s="88">
        <f t="shared" si="5"/>
        <v>35091</v>
      </c>
      <c r="K62" s="76">
        <f t="shared" si="5"/>
        <v>37286</v>
      </c>
      <c r="L62" s="76">
        <f t="shared" si="5"/>
        <v>39720</v>
      </c>
      <c r="M62" s="77">
        <f t="shared" ref="M62" si="6">+SUM(M56:M61)</f>
        <v>42903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93" t="s">
        <v>37</v>
      </c>
      <c r="B66" s="294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5" t="s">
        <v>38</v>
      </c>
      <c r="B67" s="326"/>
      <c r="C67" s="78">
        <v>659</v>
      </c>
      <c r="D67" s="79">
        <v>834</v>
      </c>
      <c r="E67" s="79">
        <v>728</v>
      </c>
      <c r="F67" s="79">
        <v>466</v>
      </c>
      <c r="G67" s="79">
        <v>424</v>
      </c>
      <c r="H67" s="80">
        <v>482</v>
      </c>
      <c r="I67" s="80">
        <v>407</v>
      </c>
      <c r="J67" s="81">
        <v>483</v>
      </c>
      <c r="K67" s="70">
        <v>456</v>
      </c>
      <c r="L67" s="70">
        <v>754</v>
      </c>
      <c r="M67" s="71">
        <v>668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622</v>
      </c>
      <c r="D68" s="20">
        <v>602</v>
      </c>
      <c r="E68" s="20">
        <v>690</v>
      </c>
      <c r="F68" s="20">
        <v>741</v>
      </c>
      <c r="G68" s="20">
        <v>854</v>
      </c>
      <c r="H68" s="21">
        <v>871</v>
      </c>
      <c r="I68" s="21">
        <v>889</v>
      </c>
      <c r="J68" s="44">
        <v>713</v>
      </c>
      <c r="K68" s="43">
        <v>785</v>
      </c>
      <c r="L68" s="43">
        <v>732</v>
      </c>
      <c r="M68" s="72">
        <v>572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5633</v>
      </c>
      <c r="D69" s="20">
        <v>6308</v>
      </c>
      <c r="E69" s="20">
        <v>7774</v>
      </c>
      <c r="F69" s="20">
        <v>6910</v>
      </c>
      <c r="G69" s="20">
        <v>7295</v>
      </c>
      <c r="H69" s="21">
        <v>4677</v>
      </c>
      <c r="I69" s="21">
        <v>3794</v>
      </c>
      <c r="J69" s="44">
        <v>3252</v>
      </c>
      <c r="K69" s="43">
        <v>2409</v>
      </c>
      <c r="L69" s="43">
        <v>2298</v>
      </c>
      <c r="M69" s="72">
        <v>3214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4405</v>
      </c>
      <c r="D70" s="20">
        <v>4491</v>
      </c>
      <c r="E70" s="20">
        <v>4095</v>
      </c>
      <c r="F70" s="20">
        <v>3572</v>
      </c>
      <c r="G70" s="20">
        <v>3387</v>
      </c>
      <c r="H70" s="21">
        <v>3431</v>
      </c>
      <c r="I70" s="21">
        <v>3579</v>
      </c>
      <c r="J70" s="44">
        <v>3480</v>
      </c>
      <c r="K70" s="43">
        <v>3720</v>
      </c>
      <c r="L70" s="43">
        <v>4392</v>
      </c>
      <c r="M70" s="72">
        <v>5755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4471</v>
      </c>
      <c r="D71" s="20">
        <v>4727</v>
      </c>
      <c r="E71" s="20">
        <v>5533</v>
      </c>
      <c r="F71" s="20">
        <v>5921</v>
      </c>
      <c r="G71" s="20">
        <v>6801</v>
      </c>
      <c r="H71" s="21">
        <v>6838</v>
      </c>
      <c r="I71" s="21">
        <v>7162</v>
      </c>
      <c r="J71" s="44">
        <v>7291</v>
      </c>
      <c r="K71" s="43">
        <v>8108</v>
      </c>
      <c r="L71" s="43">
        <v>8482</v>
      </c>
      <c r="M71" s="72">
        <v>9739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8248</v>
      </c>
      <c r="D72" s="20">
        <v>9512</v>
      </c>
      <c r="E72" s="20">
        <v>9893</v>
      </c>
      <c r="F72" s="20">
        <v>10719</v>
      </c>
      <c r="G72" s="20">
        <v>11431</v>
      </c>
      <c r="H72" s="21">
        <v>13213</v>
      </c>
      <c r="I72" s="21">
        <v>14131</v>
      </c>
      <c r="J72" s="44">
        <v>11052</v>
      </c>
      <c r="K72" s="43">
        <v>12860</v>
      </c>
      <c r="L72" s="43">
        <v>13714</v>
      </c>
      <c r="M72" s="72">
        <v>13584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7281</v>
      </c>
      <c r="D73" s="20">
        <v>7758</v>
      </c>
      <c r="E73" s="20">
        <v>7981</v>
      </c>
      <c r="F73" s="20">
        <v>8298</v>
      </c>
      <c r="G73" s="20">
        <v>8913</v>
      </c>
      <c r="H73" s="21">
        <v>9141</v>
      </c>
      <c r="I73" s="21">
        <v>8950</v>
      </c>
      <c r="J73" s="44">
        <v>8352</v>
      </c>
      <c r="K73" s="43">
        <v>8451</v>
      </c>
      <c r="L73" s="43">
        <v>8769</v>
      </c>
      <c r="M73" s="72">
        <v>8620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380</v>
      </c>
      <c r="D74" s="20">
        <v>433</v>
      </c>
      <c r="E74" s="20">
        <v>367</v>
      </c>
      <c r="F74" s="20">
        <v>379</v>
      </c>
      <c r="G74" s="20">
        <v>366</v>
      </c>
      <c r="H74" s="21">
        <v>452</v>
      </c>
      <c r="I74" s="21">
        <v>433</v>
      </c>
      <c r="J74" s="44">
        <v>468</v>
      </c>
      <c r="K74" s="43">
        <v>497</v>
      </c>
      <c r="L74" s="43">
        <v>518</v>
      </c>
      <c r="M74" s="72">
        <v>548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>
        <v>61</v>
      </c>
      <c r="M75" s="209">
        <v>203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31699</v>
      </c>
      <c r="D76" s="86">
        <f t="shared" ref="D76:M76" si="7">+SUM(D67:D75)</f>
        <v>34665</v>
      </c>
      <c r="E76" s="86">
        <f t="shared" si="7"/>
        <v>37061</v>
      </c>
      <c r="F76" s="86">
        <f t="shared" si="7"/>
        <v>37006</v>
      </c>
      <c r="G76" s="86">
        <f t="shared" si="7"/>
        <v>39471</v>
      </c>
      <c r="H76" s="87">
        <f t="shared" si="7"/>
        <v>39105</v>
      </c>
      <c r="I76" s="87">
        <f t="shared" si="7"/>
        <v>39345</v>
      </c>
      <c r="J76" s="88">
        <f t="shared" si="7"/>
        <v>35091</v>
      </c>
      <c r="K76" s="76">
        <f t="shared" si="7"/>
        <v>37286</v>
      </c>
      <c r="L76" s="76">
        <f t="shared" si="7"/>
        <v>39720</v>
      </c>
      <c r="M76" s="77">
        <f t="shared" si="7"/>
        <v>42903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14284</v>
      </c>
      <c r="I81" s="81">
        <v>15373</v>
      </c>
      <c r="J81" s="81">
        <v>12685</v>
      </c>
      <c r="K81" s="70">
        <v>14953</v>
      </c>
      <c r="L81" s="70">
        <v>15756</v>
      </c>
      <c r="M81" s="71">
        <v>15387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1578</v>
      </c>
      <c r="I82" s="44">
        <v>1588</v>
      </c>
      <c r="J82" s="44">
        <v>1558</v>
      </c>
      <c r="K82" s="43">
        <v>1593</v>
      </c>
      <c r="L82" s="43">
        <v>2170</v>
      </c>
      <c r="M82" s="72">
        <v>2369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877</v>
      </c>
      <c r="I83" s="44">
        <v>894</v>
      </c>
      <c r="J83" s="44">
        <v>721</v>
      </c>
      <c r="K83" s="43">
        <v>793</v>
      </c>
      <c r="L83" s="43">
        <v>1337</v>
      </c>
      <c r="M83" s="72">
        <v>727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663</v>
      </c>
      <c r="I84" s="44">
        <v>551</v>
      </c>
      <c r="J84" s="44">
        <v>503</v>
      </c>
      <c r="K84" s="43">
        <v>557</v>
      </c>
      <c r="L84" s="43">
        <v>578</v>
      </c>
      <c r="M84" s="72">
        <v>576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4179</v>
      </c>
      <c r="I85" s="44">
        <v>4272</v>
      </c>
      <c r="J85" s="44">
        <v>4127</v>
      </c>
      <c r="K85" s="43">
        <v>4258</v>
      </c>
      <c r="L85" s="43">
        <v>4332</v>
      </c>
      <c r="M85" s="72">
        <v>5090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4417</v>
      </c>
      <c r="I86" s="44">
        <v>3635</v>
      </c>
      <c r="J86" s="44">
        <v>3222</v>
      </c>
      <c r="K86" s="43">
        <v>2409</v>
      </c>
      <c r="L86" s="43">
        <v>2084</v>
      </c>
      <c r="M86" s="72">
        <v>3318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6145</v>
      </c>
      <c r="I87" s="44">
        <v>5924</v>
      </c>
      <c r="J87" s="44">
        <v>5608</v>
      </c>
      <c r="K87" s="43">
        <v>5616</v>
      </c>
      <c r="L87" s="43">
        <v>5868</v>
      </c>
      <c r="M87" s="72">
        <v>6458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3148</v>
      </c>
      <c r="I89" s="44">
        <v>3073</v>
      </c>
      <c r="J89" s="44">
        <v>2988</v>
      </c>
      <c r="K89" s="43">
        <v>3015</v>
      </c>
      <c r="L89" s="43">
        <v>3068</v>
      </c>
      <c r="M89" s="72">
        <v>3452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2060</v>
      </c>
      <c r="I90" s="44">
        <v>2190</v>
      </c>
      <c r="J90" s="44">
        <v>1927</v>
      </c>
      <c r="K90" s="43">
        <v>2293</v>
      </c>
      <c r="L90" s="43">
        <v>2939</v>
      </c>
      <c r="M90" s="72">
        <v>4204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1754</v>
      </c>
      <c r="I91" s="44">
        <v>1845</v>
      </c>
      <c r="J91" s="44">
        <v>1752</v>
      </c>
      <c r="K91" s="43">
        <v>1799</v>
      </c>
      <c r="L91" s="43">
        <v>1527</v>
      </c>
      <c r="M91" s="72">
        <v>1322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>
        <v>61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39105</v>
      </c>
      <c r="I93" s="88">
        <f t="shared" si="8"/>
        <v>39345</v>
      </c>
      <c r="J93" s="88">
        <f t="shared" si="8"/>
        <v>35091</v>
      </c>
      <c r="K93" s="76">
        <f t="shared" si="8"/>
        <v>37286</v>
      </c>
      <c r="L93" s="76">
        <f t="shared" si="8"/>
        <v>39720</v>
      </c>
      <c r="M93" s="77">
        <f t="shared" si="8"/>
        <v>42903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93" t="s">
        <v>47</v>
      </c>
      <c r="B98" s="294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316" t="s">
        <v>48</v>
      </c>
      <c r="B99" s="283"/>
      <c r="C99" s="78">
        <v>22630</v>
      </c>
      <c r="D99" s="79">
        <v>24249</v>
      </c>
      <c r="E99" s="79">
        <v>25330</v>
      </c>
      <c r="F99" s="79">
        <v>26122</v>
      </c>
      <c r="G99" s="79">
        <v>28715</v>
      </c>
      <c r="H99" s="80">
        <v>29215</v>
      </c>
      <c r="I99" s="80">
        <v>30058</v>
      </c>
      <c r="J99" s="80">
        <v>28859</v>
      </c>
      <c r="K99" s="70">
        <v>29769</v>
      </c>
      <c r="L99" s="70">
        <v>30224</v>
      </c>
      <c r="M99" s="71">
        <v>31512</v>
      </c>
      <c r="N99" s="2"/>
      <c r="O99" s="2"/>
      <c r="P99" s="2"/>
      <c r="Q99" s="2"/>
    </row>
    <row r="100" spans="1:17" ht="18.75" x14ac:dyDescent="0.25">
      <c r="A100" s="279" t="s">
        <v>49</v>
      </c>
      <c r="B100" s="280"/>
      <c r="C100" s="83">
        <v>9059</v>
      </c>
      <c r="D100" s="20">
        <v>10389</v>
      </c>
      <c r="E100" s="20">
        <v>11675</v>
      </c>
      <c r="F100" s="20">
        <v>10812</v>
      </c>
      <c r="G100" s="20">
        <v>10678</v>
      </c>
      <c r="H100" s="21">
        <v>8371</v>
      </c>
      <c r="I100" s="21">
        <v>7824</v>
      </c>
      <c r="J100" s="21">
        <v>4912</v>
      </c>
      <c r="K100" s="43">
        <v>5428</v>
      </c>
      <c r="L100" s="43">
        <v>6195</v>
      </c>
      <c r="M100" s="72">
        <v>7359</v>
      </c>
      <c r="N100" s="2"/>
      <c r="O100" s="2"/>
      <c r="P100" s="2"/>
      <c r="Q100" s="2"/>
    </row>
    <row r="101" spans="1:17" ht="18.75" x14ac:dyDescent="0.25">
      <c r="A101" s="279" t="s">
        <v>50</v>
      </c>
      <c r="B101" s="280"/>
      <c r="C101" s="83">
        <v>10</v>
      </c>
      <c r="D101" s="20">
        <v>27</v>
      </c>
      <c r="E101" s="20">
        <v>56</v>
      </c>
      <c r="F101" s="20">
        <v>72</v>
      </c>
      <c r="G101" s="20">
        <v>78</v>
      </c>
      <c r="H101" s="21">
        <v>1519</v>
      </c>
      <c r="I101" s="21">
        <v>1463</v>
      </c>
      <c r="J101" s="21">
        <v>1320</v>
      </c>
      <c r="K101" s="43">
        <v>2089</v>
      </c>
      <c r="L101" s="43">
        <v>3301</v>
      </c>
      <c r="M101" s="72">
        <v>4032</v>
      </c>
      <c r="N101" s="2"/>
      <c r="O101" s="2"/>
      <c r="P101" s="2"/>
      <c r="Q101" s="2"/>
    </row>
    <row r="102" spans="1:17" ht="18.75" x14ac:dyDescent="0.25">
      <c r="A102" s="279" t="s">
        <v>2541</v>
      </c>
      <c r="B102" s="280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31699</v>
      </c>
      <c r="D103" s="86">
        <f t="shared" ref="D103:M103" si="9">+SUM(D99:D102)</f>
        <v>34665</v>
      </c>
      <c r="E103" s="86">
        <f t="shared" si="9"/>
        <v>37061</v>
      </c>
      <c r="F103" s="86">
        <f t="shared" si="9"/>
        <v>37006</v>
      </c>
      <c r="G103" s="86">
        <f t="shared" si="9"/>
        <v>39471</v>
      </c>
      <c r="H103" s="87">
        <f t="shared" si="9"/>
        <v>39105</v>
      </c>
      <c r="I103" s="87">
        <f t="shared" si="9"/>
        <v>39345</v>
      </c>
      <c r="J103" s="87">
        <f t="shared" si="9"/>
        <v>35091</v>
      </c>
      <c r="K103" s="76">
        <f t="shared" si="9"/>
        <v>37286</v>
      </c>
      <c r="L103" s="76">
        <f t="shared" si="9"/>
        <v>39720</v>
      </c>
      <c r="M103" s="210">
        <f t="shared" si="9"/>
        <v>42903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93" t="s">
        <v>52</v>
      </c>
      <c r="B108" s="294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0" t="s">
        <v>53</v>
      </c>
      <c r="B109" s="311"/>
      <c r="C109" s="67">
        <v>13727</v>
      </c>
      <c r="D109" s="68">
        <v>15028</v>
      </c>
      <c r="E109" s="68">
        <v>15464</v>
      </c>
      <c r="F109" s="68">
        <v>15578</v>
      </c>
      <c r="G109" s="68">
        <v>16924</v>
      </c>
      <c r="H109" s="69">
        <v>17396</v>
      </c>
      <c r="I109" s="69">
        <v>17920</v>
      </c>
      <c r="J109" s="70">
        <v>16245</v>
      </c>
      <c r="K109" s="70">
        <v>17509</v>
      </c>
      <c r="L109" s="70">
        <v>18584</v>
      </c>
      <c r="M109" s="71">
        <v>19742</v>
      </c>
      <c r="N109" s="2"/>
      <c r="O109" s="2"/>
      <c r="P109" s="2"/>
      <c r="Q109" s="2"/>
    </row>
    <row r="110" spans="1:17" ht="18.75" x14ac:dyDescent="0.25">
      <c r="A110" s="312" t="s">
        <v>54</v>
      </c>
      <c r="B110" s="313"/>
      <c r="C110" s="83">
        <v>17972</v>
      </c>
      <c r="D110" s="20">
        <v>19637</v>
      </c>
      <c r="E110" s="20">
        <v>21597</v>
      </c>
      <c r="F110" s="20">
        <v>21428</v>
      </c>
      <c r="G110" s="20">
        <v>22547</v>
      </c>
      <c r="H110" s="21">
        <v>21709</v>
      </c>
      <c r="I110" s="21">
        <v>21425</v>
      </c>
      <c r="J110" s="21">
        <v>18846</v>
      </c>
      <c r="K110" s="43">
        <v>19777</v>
      </c>
      <c r="L110" s="43">
        <v>21136</v>
      </c>
      <c r="M110" s="72">
        <v>23161</v>
      </c>
      <c r="N110" s="2"/>
      <c r="O110" s="2"/>
      <c r="P110" s="2"/>
      <c r="Q110" s="2"/>
    </row>
    <row r="111" spans="1:17" ht="19.5" thickBot="1" x14ac:dyDescent="0.3">
      <c r="A111" s="314" t="s">
        <v>22</v>
      </c>
      <c r="B111" s="315"/>
      <c r="C111" s="85">
        <f>+SUM(C109:C110)</f>
        <v>31699</v>
      </c>
      <c r="D111" s="86">
        <f t="shared" ref="D111:L111" si="10">+SUM(D109:D110)</f>
        <v>34665</v>
      </c>
      <c r="E111" s="86">
        <f t="shared" si="10"/>
        <v>37061</v>
      </c>
      <c r="F111" s="86">
        <f t="shared" si="10"/>
        <v>37006</v>
      </c>
      <c r="G111" s="86">
        <f t="shared" si="10"/>
        <v>39471</v>
      </c>
      <c r="H111" s="87">
        <f t="shared" si="10"/>
        <v>39105</v>
      </c>
      <c r="I111" s="87">
        <f t="shared" si="10"/>
        <v>39345</v>
      </c>
      <c r="J111" s="87">
        <f t="shared" si="10"/>
        <v>35091</v>
      </c>
      <c r="K111" s="76">
        <f t="shared" si="10"/>
        <v>37286</v>
      </c>
      <c r="L111" s="76">
        <f t="shared" si="10"/>
        <v>39720</v>
      </c>
      <c r="M111" s="188">
        <f t="shared" ref="M111" si="11">+SUM(M109:M110)</f>
        <v>42903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93" t="s">
        <v>29</v>
      </c>
      <c r="B115" s="294"/>
      <c r="C115" s="90" t="s">
        <v>57</v>
      </c>
      <c r="D115" s="91" t="s">
        <v>58</v>
      </c>
      <c r="E115" s="92" t="s">
        <v>59</v>
      </c>
      <c r="F115" s="1"/>
      <c r="G115" s="293" t="s">
        <v>60</v>
      </c>
      <c r="H115" s="327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28" t="s">
        <v>30</v>
      </c>
      <c r="B116" s="329"/>
      <c r="C116" s="78">
        <f t="shared" ref="C116:C121" si="12">+M56</f>
        <v>4516</v>
      </c>
      <c r="D116" s="93">
        <v>1561</v>
      </c>
      <c r="E116" s="94">
        <f>+IF(OR(C116=0,C116="-"),"",(D116/C116))</f>
        <v>0.34565987599645703</v>
      </c>
      <c r="F116" s="1"/>
      <c r="G116" s="328" t="s">
        <v>30</v>
      </c>
      <c r="H116" s="330"/>
      <c r="I116" s="99">
        <v>16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31" t="s">
        <v>31</v>
      </c>
      <c r="B117" s="332"/>
      <c r="C117" s="83">
        <f t="shared" si="12"/>
        <v>5610</v>
      </c>
      <c r="D117" s="95">
        <v>2071</v>
      </c>
      <c r="E117" s="96">
        <f t="shared" ref="E117:E121" si="13">+IF(OR(C117=0,C117="-"),"",(D117/C117))</f>
        <v>0.36916221033868091</v>
      </c>
      <c r="F117" s="1"/>
      <c r="G117" s="331" t="s">
        <v>31</v>
      </c>
      <c r="H117" s="333"/>
      <c r="I117" s="100">
        <v>27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31" t="s">
        <v>32</v>
      </c>
      <c r="B118" s="332"/>
      <c r="C118" s="83">
        <f t="shared" si="12"/>
        <v>31100</v>
      </c>
      <c r="D118" s="95">
        <v>27250</v>
      </c>
      <c r="E118" s="96">
        <f t="shared" si="13"/>
        <v>0.8762057877813505</v>
      </c>
      <c r="F118" s="1"/>
      <c r="G118" s="331" t="s">
        <v>32</v>
      </c>
      <c r="H118" s="333"/>
      <c r="I118" s="100">
        <v>69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31" t="s">
        <v>33</v>
      </c>
      <c r="B119" s="332"/>
      <c r="C119" s="83">
        <f t="shared" si="12"/>
        <v>1120</v>
      </c>
      <c r="D119" s="95">
        <v>1001</v>
      </c>
      <c r="E119" s="96">
        <f t="shared" si="13"/>
        <v>0.89375000000000004</v>
      </c>
      <c r="F119" s="1"/>
      <c r="G119" s="331" t="s">
        <v>33</v>
      </c>
      <c r="H119" s="333"/>
      <c r="I119" s="100">
        <v>47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31" t="s">
        <v>34</v>
      </c>
      <c r="B120" s="332"/>
      <c r="C120" s="83">
        <f t="shared" si="12"/>
        <v>485</v>
      </c>
      <c r="D120" s="95">
        <v>423</v>
      </c>
      <c r="E120" s="96">
        <f t="shared" si="13"/>
        <v>0.87216494845360826</v>
      </c>
      <c r="F120" s="1"/>
      <c r="G120" s="331" t="s">
        <v>34</v>
      </c>
      <c r="H120" s="333"/>
      <c r="I120" s="100">
        <v>22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31" t="s">
        <v>35</v>
      </c>
      <c r="B121" s="332"/>
      <c r="C121" s="83">
        <f t="shared" si="12"/>
        <v>72</v>
      </c>
      <c r="D121" s="95">
        <v>72</v>
      </c>
      <c r="E121" s="96">
        <f t="shared" si="13"/>
        <v>1</v>
      </c>
      <c r="F121" s="1"/>
      <c r="G121" s="331" t="s">
        <v>35</v>
      </c>
      <c r="H121" s="333"/>
      <c r="I121" s="100">
        <v>2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34" t="s">
        <v>22</v>
      </c>
      <c r="B122" s="335"/>
      <c r="C122" s="85">
        <f>+SUM(C116:C121)</f>
        <v>42903</v>
      </c>
      <c r="D122" s="97">
        <f>+SUM(D116:D121)</f>
        <v>32378</v>
      </c>
      <c r="E122" s="98">
        <f t="shared" ref="E122" si="14">+IF(C122=0,"",(D122/C122))</f>
        <v>0.75467915996550361</v>
      </c>
      <c r="F122" s="1"/>
      <c r="G122" s="334" t="s">
        <v>22</v>
      </c>
      <c r="H122" s="336"/>
      <c r="I122" s="101">
        <f>+SUM(I116:I121)</f>
        <v>183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316" t="s">
        <v>30</v>
      </c>
      <c r="B127" s="283"/>
      <c r="C127" s="78">
        <v>318</v>
      </c>
      <c r="D127" s="79">
        <v>398</v>
      </c>
      <c r="E127" s="79">
        <v>449</v>
      </c>
      <c r="F127" s="79">
        <v>667</v>
      </c>
      <c r="G127" s="80">
        <v>745</v>
      </c>
      <c r="H127" s="80">
        <v>875</v>
      </c>
      <c r="I127" s="81">
        <v>984</v>
      </c>
      <c r="J127" s="80">
        <v>741</v>
      </c>
      <c r="K127" s="80">
        <v>643</v>
      </c>
      <c r="L127" s="111">
        <v>378</v>
      </c>
      <c r="M127" s="82">
        <v>192</v>
      </c>
      <c r="N127" s="2"/>
      <c r="O127" s="2"/>
      <c r="P127" s="2"/>
      <c r="Q127" s="2"/>
    </row>
    <row r="128" spans="1:17" ht="18.75" x14ac:dyDescent="0.25">
      <c r="A128" s="279" t="s">
        <v>31</v>
      </c>
      <c r="B128" s="280"/>
      <c r="C128" s="83">
        <v>1067</v>
      </c>
      <c r="D128" s="20">
        <v>1362</v>
      </c>
      <c r="E128" s="20">
        <v>1429</v>
      </c>
      <c r="F128" s="20">
        <v>1544</v>
      </c>
      <c r="G128" s="21">
        <v>1578</v>
      </c>
      <c r="H128" s="21">
        <v>1423</v>
      </c>
      <c r="I128" s="44">
        <v>1834</v>
      </c>
      <c r="J128" s="21">
        <v>1896</v>
      </c>
      <c r="K128" s="21">
        <v>2018</v>
      </c>
      <c r="L128" s="112">
        <v>998</v>
      </c>
      <c r="M128" s="84">
        <v>1414</v>
      </c>
      <c r="N128" s="2"/>
      <c r="O128" s="2"/>
      <c r="P128" s="2"/>
      <c r="Q128" s="2"/>
    </row>
    <row r="129" spans="1:17" ht="18.75" x14ac:dyDescent="0.25">
      <c r="A129" s="279" t="s">
        <v>32</v>
      </c>
      <c r="B129" s="280"/>
      <c r="C129" s="83">
        <v>2332</v>
      </c>
      <c r="D129" s="20">
        <v>3154</v>
      </c>
      <c r="E129" s="20">
        <v>3281</v>
      </c>
      <c r="F129" s="20">
        <v>3241</v>
      </c>
      <c r="G129" s="21">
        <v>4033</v>
      </c>
      <c r="H129" s="21">
        <v>4025</v>
      </c>
      <c r="I129" s="44">
        <v>4477</v>
      </c>
      <c r="J129" s="21">
        <v>4281</v>
      </c>
      <c r="K129" s="21">
        <v>3639</v>
      </c>
      <c r="L129" s="112">
        <v>3309</v>
      </c>
      <c r="M129" s="84">
        <v>3931</v>
      </c>
      <c r="N129" s="2"/>
      <c r="O129" s="2"/>
      <c r="P129" s="2"/>
      <c r="Q129" s="2"/>
    </row>
    <row r="130" spans="1:17" ht="18.75" x14ac:dyDescent="0.25">
      <c r="A130" s="279" t="s">
        <v>33</v>
      </c>
      <c r="B130" s="280"/>
      <c r="C130" s="83">
        <v>533</v>
      </c>
      <c r="D130" s="20">
        <v>614</v>
      </c>
      <c r="E130" s="20">
        <v>771</v>
      </c>
      <c r="F130" s="20">
        <v>667</v>
      </c>
      <c r="G130" s="21">
        <v>660</v>
      </c>
      <c r="H130" s="21">
        <v>658</v>
      </c>
      <c r="I130" s="44">
        <v>842</v>
      </c>
      <c r="J130" s="21">
        <v>854</v>
      </c>
      <c r="K130" s="21">
        <v>847</v>
      </c>
      <c r="L130" s="112">
        <v>770</v>
      </c>
      <c r="M130" s="84">
        <v>973</v>
      </c>
      <c r="N130" s="2"/>
      <c r="O130" s="2"/>
      <c r="P130" s="2"/>
      <c r="Q130" s="2"/>
    </row>
    <row r="131" spans="1:17" ht="18.75" x14ac:dyDescent="0.25">
      <c r="A131" s="279" t="s">
        <v>34</v>
      </c>
      <c r="B131" s="280"/>
      <c r="C131" s="83">
        <v>20</v>
      </c>
      <c r="D131" s="20">
        <v>25</v>
      </c>
      <c r="E131" s="20">
        <v>48</v>
      </c>
      <c r="F131" s="20">
        <v>43</v>
      </c>
      <c r="G131" s="21">
        <v>44</v>
      </c>
      <c r="H131" s="21">
        <v>74</v>
      </c>
      <c r="I131" s="44">
        <v>113</v>
      </c>
      <c r="J131" s="21">
        <v>158</v>
      </c>
      <c r="K131" s="21">
        <v>126</v>
      </c>
      <c r="L131" s="112">
        <v>116</v>
      </c>
      <c r="M131" s="84">
        <v>199</v>
      </c>
      <c r="N131" s="2"/>
      <c r="O131" s="2"/>
      <c r="P131" s="2"/>
      <c r="Q131" s="2"/>
    </row>
    <row r="132" spans="1:17" ht="18.75" x14ac:dyDescent="0.25">
      <c r="A132" s="279" t="s">
        <v>35</v>
      </c>
      <c r="B132" s="280"/>
      <c r="C132" s="83">
        <v>0</v>
      </c>
      <c r="D132" s="20">
        <v>0</v>
      </c>
      <c r="E132" s="20">
        <v>0</v>
      </c>
      <c r="F132" s="20">
        <v>0</v>
      </c>
      <c r="G132" s="21">
        <v>4</v>
      </c>
      <c r="H132" s="21">
        <v>1</v>
      </c>
      <c r="I132" s="44">
        <v>4</v>
      </c>
      <c r="J132" s="21">
        <v>14</v>
      </c>
      <c r="K132" s="21">
        <v>0</v>
      </c>
      <c r="L132" s="112" t="s">
        <v>2707</v>
      </c>
      <c r="M132" s="84">
        <v>4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4270</v>
      </c>
      <c r="D133" s="86">
        <f t="shared" ref="D133:I133" si="15">+SUM(D127:D132)</f>
        <v>5553</v>
      </c>
      <c r="E133" s="86">
        <f t="shared" si="15"/>
        <v>5978</v>
      </c>
      <c r="F133" s="86">
        <f t="shared" si="15"/>
        <v>6162</v>
      </c>
      <c r="G133" s="87">
        <f t="shared" si="15"/>
        <v>7064</v>
      </c>
      <c r="H133" s="87">
        <f t="shared" si="15"/>
        <v>7056</v>
      </c>
      <c r="I133" s="88">
        <f t="shared" si="15"/>
        <v>8254</v>
      </c>
      <c r="J133" s="87">
        <f>+SUM(J127:J132)</f>
        <v>7944</v>
      </c>
      <c r="K133" s="87">
        <f t="shared" ref="K133" si="16">+SUM(K127:K132)</f>
        <v>7273</v>
      </c>
      <c r="L133" s="113">
        <f>+SUM(L127:L132)</f>
        <v>5571</v>
      </c>
      <c r="M133" s="89">
        <f>+SUM(M127:M132)</f>
        <v>6713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93" t="s">
        <v>64</v>
      </c>
      <c r="B138" s="294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316" t="s">
        <v>30</v>
      </c>
      <c r="B139" s="283"/>
      <c r="C139" s="223">
        <v>0.58563535911602205</v>
      </c>
      <c r="D139" s="224">
        <v>0.47422680412371127</v>
      </c>
      <c r="E139" s="224">
        <v>0.46341463414634149</v>
      </c>
      <c r="F139" s="224">
        <v>0.52552552552552556</v>
      </c>
      <c r="G139" s="224">
        <v>0.57499999999999996</v>
      </c>
      <c r="H139" s="225">
        <v>0.55841121495327106</v>
      </c>
      <c r="I139" s="226">
        <v>0.53305203938115331</v>
      </c>
      <c r="J139" s="224">
        <v>0.56908344733242133</v>
      </c>
      <c r="K139" s="224">
        <v>0.58691206543967278</v>
      </c>
      <c r="L139" s="227">
        <v>0.32692307692307693</v>
      </c>
      <c r="M139" s="221"/>
      <c r="N139" s="2"/>
      <c r="O139" s="2"/>
      <c r="P139" s="2"/>
      <c r="Q139" s="2"/>
    </row>
    <row r="140" spans="1:17" ht="18.75" x14ac:dyDescent="0.25">
      <c r="A140" s="279" t="s">
        <v>31</v>
      </c>
      <c r="B140" s="280"/>
      <c r="C140" s="228">
        <v>0.7222222222222221</v>
      </c>
      <c r="D140" s="229">
        <v>0.61799999999999999</v>
      </c>
      <c r="E140" s="229">
        <v>0.60922330097087374</v>
      </c>
      <c r="F140" s="229">
        <v>0.62120031176929069</v>
      </c>
      <c r="G140" s="229">
        <v>0.63054545454545452</v>
      </c>
      <c r="H140" s="230">
        <v>0.56623931623931623</v>
      </c>
      <c r="I140" s="231">
        <v>0.6337603617181613</v>
      </c>
      <c r="J140" s="229">
        <v>0.56706281833616301</v>
      </c>
      <c r="K140" s="229">
        <v>0.53066966797974113</v>
      </c>
      <c r="L140" s="232">
        <v>0.4</v>
      </c>
      <c r="M140" s="221"/>
      <c r="N140" s="2"/>
      <c r="O140" s="2"/>
      <c r="P140" s="2"/>
      <c r="Q140" s="2"/>
    </row>
    <row r="141" spans="1:17" ht="18.75" x14ac:dyDescent="0.25">
      <c r="A141" s="279" t="s">
        <v>32</v>
      </c>
      <c r="B141" s="280"/>
      <c r="C141" s="228">
        <v>0.66245392311743023</v>
      </c>
      <c r="D141" s="229">
        <v>0.69544673539518898</v>
      </c>
      <c r="E141" s="229">
        <v>0.69054533720555034</v>
      </c>
      <c r="F141" s="229">
        <v>0.74707692307692308</v>
      </c>
      <c r="G141" s="229">
        <v>0.78022318660880363</v>
      </c>
      <c r="H141" s="230">
        <v>0.74726077428780124</v>
      </c>
      <c r="I141" s="231">
        <v>0.692020879940343</v>
      </c>
      <c r="J141" s="229">
        <v>0.69957749610851683</v>
      </c>
      <c r="K141" s="229">
        <v>0.65057417389266459</v>
      </c>
      <c r="L141" s="232">
        <v>0.51943755169561623</v>
      </c>
      <c r="M141" s="221"/>
      <c r="N141" s="2"/>
      <c r="O141" s="2"/>
      <c r="P141" s="2"/>
      <c r="Q141" s="2"/>
    </row>
    <row r="142" spans="1:17" ht="18.75" x14ac:dyDescent="0.25">
      <c r="A142" s="279" t="s">
        <v>33</v>
      </c>
      <c r="B142" s="280"/>
      <c r="C142" s="228">
        <v>0.90448343079922022</v>
      </c>
      <c r="D142" s="229">
        <v>0.89453860640301319</v>
      </c>
      <c r="E142" s="229">
        <v>0.91447368421052633</v>
      </c>
      <c r="F142" s="229">
        <v>0.92467532467532465</v>
      </c>
      <c r="G142" s="229">
        <v>0.88855421686746983</v>
      </c>
      <c r="H142" s="230">
        <v>0.89634146341463417</v>
      </c>
      <c r="I142" s="231">
        <v>0.89655172413793105</v>
      </c>
      <c r="J142" s="229">
        <v>0.89746682750301554</v>
      </c>
      <c r="K142" s="229">
        <v>0.87115839243498816</v>
      </c>
      <c r="L142" s="232">
        <v>0.85220500595947557</v>
      </c>
      <c r="M142" s="221"/>
      <c r="N142" s="2"/>
      <c r="O142" s="2"/>
      <c r="P142" s="2"/>
      <c r="Q142" s="2"/>
    </row>
    <row r="143" spans="1:17" ht="18.75" x14ac:dyDescent="0.25">
      <c r="A143" s="279" t="s">
        <v>34</v>
      </c>
      <c r="B143" s="280"/>
      <c r="C143" s="228">
        <v>0.72727272727272729</v>
      </c>
      <c r="D143" s="229">
        <v>0.95</v>
      </c>
      <c r="E143" s="229">
        <v>0.92</v>
      </c>
      <c r="F143" s="229">
        <v>0.97916666666666652</v>
      </c>
      <c r="G143" s="229">
        <v>0.93023255813953487</v>
      </c>
      <c r="H143" s="230">
        <v>0.97727272727272729</v>
      </c>
      <c r="I143" s="231">
        <v>0.95945945945945932</v>
      </c>
      <c r="J143" s="229">
        <v>0.96460176991150437</v>
      </c>
      <c r="K143" s="229">
        <v>0.92405063291139244</v>
      </c>
      <c r="L143" s="232">
        <v>0.89682539682539686</v>
      </c>
      <c r="M143" s="221"/>
      <c r="N143" s="2"/>
      <c r="O143" s="2"/>
      <c r="P143" s="2"/>
      <c r="Q143" s="2"/>
    </row>
    <row r="144" spans="1:17" ht="19.5" thickBot="1" x14ac:dyDescent="0.3">
      <c r="A144" s="301" t="s">
        <v>35</v>
      </c>
      <c r="B144" s="303"/>
      <c r="C144" s="233" t="s">
        <v>67</v>
      </c>
      <c r="D144" s="234" t="s">
        <v>67</v>
      </c>
      <c r="E144" s="234" t="s">
        <v>67</v>
      </c>
      <c r="F144" s="234" t="s">
        <v>67</v>
      </c>
      <c r="G144" s="234" t="s">
        <v>67</v>
      </c>
      <c r="H144" s="235">
        <v>1</v>
      </c>
      <c r="I144" s="236">
        <v>1</v>
      </c>
      <c r="J144" s="234">
        <v>1</v>
      </c>
      <c r="K144" s="234">
        <v>1</v>
      </c>
      <c r="L144" s="237" t="s">
        <v>67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46" t="s">
        <v>64</v>
      </c>
      <c r="B148" s="347"/>
      <c r="C148" s="347"/>
      <c r="D148" s="347"/>
      <c r="E148" s="348"/>
      <c r="F148" s="338" t="s">
        <v>2553</v>
      </c>
      <c r="G148" s="338"/>
      <c r="H148" s="338" t="s">
        <v>2554</v>
      </c>
      <c r="I148" s="338"/>
      <c r="J148" s="338" t="s">
        <v>2555</v>
      </c>
      <c r="K148" s="338"/>
      <c r="L148" s="338" t="s">
        <v>2558</v>
      </c>
      <c r="M148" s="339"/>
      <c r="N148" s="2"/>
      <c r="O148" s="2"/>
      <c r="P148" s="2"/>
      <c r="Q148" s="2"/>
    </row>
    <row r="149" spans="1:17" ht="18.75" x14ac:dyDescent="0.25">
      <c r="A149" s="328" t="s">
        <v>30</v>
      </c>
      <c r="B149" s="330"/>
      <c r="C149" s="330"/>
      <c r="D149" s="330"/>
      <c r="E149" s="329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340" t="s">
        <v>31</v>
      </c>
      <c r="B150" s="341"/>
      <c r="C150" s="341" t="s">
        <v>67</v>
      </c>
      <c r="D150" s="341" t="s">
        <v>67</v>
      </c>
      <c r="E150" s="342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340" t="s">
        <v>32</v>
      </c>
      <c r="B151" s="341"/>
      <c r="C151" s="341" t="s">
        <v>67</v>
      </c>
      <c r="D151" s="341" t="s">
        <v>67</v>
      </c>
      <c r="E151" s="342" t="s">
        <v>67</v>
      </c>
      <c r="F151" s="245" t="s">
        <v>2708</v>
      </c>
      <c r="G151" s="246"/>
      <c r="H151" s="247" t="s">
        <v>2708</v>
      </c>
      <c r="I151" s="251"/>
      <c r="J151" s="247" t="s">
        <v>2708</v>
      </c>
      <c r="K151" s="251"/>
      <c r="L151" s="249" t="s">
        <v>2708</v>
      </c>
      <c r="M151" s="250"/>
      <c r="N151" s="2"/>
      <c r="O151" s="2"/>
      <c r="P151" s="2"/>
      <c r="Q151" s="2"/>
    </row>
    <row r="152" spans="1:17" ht="18.75" x14ac:dyDescent="0.25">
      <c r="A152" s="340" t="s">
        <v>33</v>
      </c>
      <c r="B152" s="341"/>
      <c r="C152" s="341" t="s">
        <v>67</v>
      </c>
      <c r="D152" s="341" t="s">
        <v>67</v>
      </c>
      <c r="E152" s="342" t="s">
        <v>67</v>
      </c>
      <c r="F152" s="245" t="s">
        <v>2709</v>
      </c>
      <c r="G152" s="246"/>
      <c r="H152" s="247" t="s">
        <v>2706</v>
      </c>
      <c r="I152" s="251"/>
      <c r="J152" s="247" t="s">
        <v>2706</v>
      </c>
      <c r="K152" s="251"/>
      <c r="L152" s="249" t="s">
        <v>2706</v>
      </c>
      <c r="M152" s="250"/>
      <c r="N152" s="2"/>
      <c r="O152" s="2"/>
      <c r="P152" s="2"/>
      <c r="Q152" s="2"/>
    </row>
    <row r="153" spans="1:17" ht="18.75" x14ac:dyDescent="0.25">
      <c r="A153" s="340" t="s">
        <v>34</v>
      </c>
      <c r="B153" s="341"/>
      <c r="C153" s="341" t="s">
        <v>67</v>
      </c>
      <c r="D153" s="341" t="s">
        <v>67</v>
      </c>
      <c r="E153" s="342" t="s">
        <v>67</v>
      </c>
      <c r="F153" s="245" t="s">
        <v>2710</v>
      </c>
      <c r="G153" s="246"/>
      <c r="H153" s="247" t="s">
        <v>2710</v>
      </c>
      <c r="I153" s="251"/>
      <c r="J153" s="247" t="s">
        <v>2711</v>
      </c>
      <c r="K153" s="251"/>
      <c r="L153" s="249" t="s">
        <v>2711</v>
      </c>
      <c r="M153" s="250"/>
      <c r="N153" s="2"/>
      <c r="O153" s="2"/>
      <c r="P153" s="2"/>
      <c r="Q153" s="2"/>
    </row>
    <row r="154" spans="1:17" ht="19.5" thickBot="1" x14ac:dyDescent="0.3">
      <c r="A154" s="343" t="s">
        <v>35</v>
      </c>
      <c r="B154" s="344"/>
      <c r="C154" s="344" t="s">
        <v>67</v>
      </c>
      <c r="D154" s="344" t="s">
        <v>67</v>
      </c>
      <c r="E154" s="345" t="s">
        <v>67</v>
      </c>
      <c r="F154" s="252" t="s">
        <v>2712</v>
      </c>
      <c r="G154" s="253"/>
      <c r="H154" s="254" t="s">
        <v>2711</v>
      </c>
      <c r="I154" s="253"/>
      <c r="J154" s="254" t="s">
        <v>2713</v>
      </c>
      <c r="K154" s="253"/>
      <c r="L154" s="254" t="s">
        <v>67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337" t="s">
        <v>2702</v>
      </c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2"/>
      <c r="Q156" s="2"/>
    </row>
    <row r="157" spans="1:17" ht="15.75" customHeight="1" x14ac:dyDescent="0.25">
      <c r="A157" s="337" t="s">
        <v>2705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337" t="s">
        <v>2703</v>
      </c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304" t="s">
        <v>66</v>
      </c>
      <c r="B162" s="305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306" t="s">
        <v>12</v>
      </c>
      <c r="B163" s="307"/>
      <c r="C163" s="50">
        <v>7.9007926361544356E-2</v>
      </c>
      <c r="D163" s="51">
        <v>8.3333333333333329E-2</v>
      </c>
      <c r="E163" s="51">
        <v>8.3058598319685206E-2</v>
      </c>
      <c r="F163" s="51">
        <v>7.5031587131888428E-2</v>
      </c>
      <c r="G163" s="51">
        <v>7.1032924181326715E-2</v>
      </c>
      <c r="H163" s="52">
        <v>7.2062841530054642E-2</v>
      </c>
      <c r="I163" s="52">
        <v>7.087298140324555E-2</v>
      </c>
      <c r="J163" s="53">
        <v>6.65157090291537E-2</v>
      </c>
      <c r="K163" s="53">
        <v>5.9917608190235346E-2</v>
      </c>
      <c r="L163" s="53">
        <v>5.0656501482422706E-2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308" t="s">
        <v>13</v>
      </c>
      <c r="B164" s="309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20:B120"/>
    <mergeCell ref="G120:H120"/>
    <mergeCell ref="A121:B121"/>
    <mergeCell ref="G121:H121"/>
    <mergeCell ref="A122:B122"/>
    <mergeCell ref="G122:H122"/>
    <mergeCell ref="A117:B117"/>
    <mergeCell ref="G117:H117"/>
    <mergeCell ref="A118:B118"/>
    <mergeCell ref="G118:H118"/>
    <mergeCell ref="A119:B119"/>
    <mergeCell ref="G119:H119"/>
    <mergeCell ref="A110:B110"/>
    <mergeCell ref="A111:B111"/>
    <mergeCell ref="A115:B115"/>
    <mergeCell ref="G115:H115"/>
    <mergeCell ref="A116:B116"/>
    <mergeCell ref="G116:H116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49:B49"/>
    <mergeCell ref="A50:B50"/>
    <mergeCell ref="A51:B51"/>
    <mergeCell ref="A55:B55"/>
    <mergeCell ref="A56:B56"/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3"/>
    </row>
    <row r="7" spans="1:10" ht="28.5" x14ac:dyDescent="0.25">
      <c r="A7" s="1"/>
      <c r="B7" s="291" t="str">
        <f>+ESTADISTICAS!B7</f>
        <v>MAGDALENA</v>
      </c>
      <c r="C7" s="291"/>
      <c r="D7" s="291"/>
      <c r="E7" s="291"/>
      <c r="F7" s="291"/>
      <c r="G7" s="291"/>
      <c r="H7" s="291"/>
      <c r="I7" s="291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1212</v>
      </c>
      <c r="C12" s="27">
        <f>+IFERROR((VLOOKUP(A12,Hoja3N!$A$2:$J$841,5,FALSE)),"")</f>
        <v>0</v>
      </c>
      <c r="D12" s="28" t="str">
        <f>+IFERROR((VLOOKUP(A12,Hoja3N!$A$2:$J$841,6,FALSE)),"")</f>
        <v>UNIVERSIDAD DE PAMPLONA</v>
      </c>
      <c r="E12" s="29"/>
      <c r="F12" s="30"/>
      <c r="G12" s="27" t="str">
        <f>+IFERROR((VLOOKUP(A12,Hoja3N!$A$2:$J$841,7,FALSE)),"")</f>
        <v>Norte De Santander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1093</v>
      </c>
    </row>
    <row r="13" spans="1:10" x14ac:dyDescent="0.25">
      <c r="A13" s="117">
        <v>2</v>
      </c>
      <c r="B13" s="27">
        <f>+IFERROR((VLOOKUP(A13,Hoja3N!$A$2:$J$841,4,FALSE)),"")</f>
        <v>1213</v>
      </c>
      <c r="C13" s="27">
        <f>+IFERROR((VLOOKUP(A13,Hoja3N!$A$2:$J$841,5,FALSE)),"")</f>
        <v>0</v>
      </c>
      <c r="D13" s="28" t="str">
        <f>+IFERROR((VLOOKUP(A13,Hoja3N!$A$2:$J$841,6,FALSE)),"")</f>
        <v>UNIVERSIDAD DEL MAGDALENA - UNIMAGDALENA</v>
      </c>
      <c r="E13" s="29"/>
      <c r="F13" s="30"/>
      <c r="G13" s="27" t="str">
        <f>+IFERROR((VLOOKUP(A13,Hoja3N!$A$2:$J$841,7,FALSE)),"")</f>
        <v>Magdalena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23938</v>
      </c>
    </row>
    <row r="14" spans="1:10" x14ac:dyDescent="0.25">
      <c r="A14" s="117">
        <v>3</v>
      </c>
      <c r="B14" s="27">
        <f>+IFERROR((VLOOKUP(A14,Hoja3N!$A$2:$J$841,4,FALSE)),"")</f>
        <v>1707</v>
      </c>
      <c r="C14" s="27">
        <f>+IFERROR((VLOOKUP(A14,Hoja3N!$A$2:$J$841,5,FALSE)),"")</f>
        <v>0</v>
      </c>
      <c r="D14" s="28" t="str">
        <f>+IFERROR((VLOOKUP(A14,Hoja3N!$A$2:$J$841,6,FALSE)),"")</f>
        <v>FUNDACION UNIVERSIDAD DE BOGOTA - JORGE TADEO LOZANO</v>
      </c>
      <c r="E14" s="29"/>
      <c r="F14" s="30"/>
      <c r="G14" s="27" t="str">
        <f>+IFERROR((VLOOKUP(A14,Hoja3N!$A$2:$J$841,7,FALSE)),"")</f>
        <v>Bogotá, D.C.</v>
      </c>
      <c r="H14" s="27" t="str">
        <f>+IFERROR((VLOOKUP(A14,Hoja3N!$A$2:$J$841,8,FALSE)),"")</f>
        <v>PRIVADA</v>
      </c>
      <c r="I14" s="31" t="str">
        <f>+IFERROR((VLOOKUP(A14,Hoja3N!$A$2:$J$841,9,FALSE)),"")</f>
        <v>Universidad</v>
      </c>
      <c r="J14" s="118">
        <f>+IFERROR((VLOOKUP(A14,Hoja3N!$A$2:$J$841,10,FALSE)),"")</f>
        <v>141</v>
      </c>
    </row>
    <row r="15" spans="1:10" x14ac:dyDescent="0.25">
      <c r="A15" s="117">
        <v>4</v>
      </c>
      <c r="B15" s="27">
        <f>+IFERROR((VLOOKUP(A15,Hoja3N!$A$2:$J$841,4,FALSE)),"")</f>
        <v>1713</v>
      </c>
      <c r="C15" s="27">
        <f>+IFERROR((VLOOKUP(A15,Hoja3N!$A$2:$J$841,5,FALSE)),"")</f>
        <v>0</v>
      </c>
      <c r="D15" s="28" t="str">
        <f>+IFERROR((VLOOKUP(A15,Hoja3N!$A$2:$J$841,6,FALSE)),"")</f>
        <v>UNIVERSIDAD DEL NORTE</v>
      </c>
      <c r="E15" s="29"/>
      <c r="F15" s="30"/>
      <c r="G15" s="27" t="str">
        <f>+IFERROR((VLOOKUP(A15,Hoja3N!$A$2:$J$841,7,FALSE)),"")</f>
        <v>Atlántico</v>
      </c>
      <c r="H15" s="27" t="str">
        <f>+IFERROR((VLOOKUP(A15,Hoja3N!$A$2:$J$841,8,FALSE)),"")</f>
        <v>PRIVADA</v>
      </c>
      <c r="I15" s="31" t="str">
        <f>+IFERROR((VLOOKUP(A15,Hoja3N!$A$2:$J$841,9,FALSE)),"")</f>
        <v>Universidad</v>
      </c>
      <c r="J15" s="118">
        <f>+IFERROR((VLOOKUP(A15,Hoja3N!$A$2:$J$841,10,FALSE)),"")</f>
        <v>66</v>
      </c>
    </row>
    <row r="16" spans="1:10" x14ac:dyDescent="0.25">
      <c r="A16" s="117">
        <v>5</v>
      </c>
      <c r="B16" s="27">
        <f>+IFERROR((VLOOKUP(A16,Hoja3N!$A$2:$J$841,4,FALSE)),"")</f>
        <v>1728</v>
      </c>
      <c r="C16" s="27">
        <f>+IFERROR((VLOOKUP(A16,Hoja3N!$A$2:$J$841,5,FALSE)),"")</f>
        <v>0</v>
      </c>
      <c r="D16" s="28" t="str">
        <f>+IFERROR((VLOOKUP(A16,Hoja3N!$A$2:$J$841,6,FALSE)),"")</f>
        <v>UNIVERSIDAD SERGIO ARBOLEDA</v>
      </c>
      <c r="E16" s="29"/>
      <c r="F16" s="30"/>
      <c r="G16" s="27" t="str">
        <f>+IFERROR((VLOOKUP(A16,Hoja3N!$A$2:$J$841,7,FALSE)),"")</f>
        <v>Bogotá, D.C.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336</v>
      </c>
    </row>
    <row r="17" spans="1:10" x14ac:dyDescent="0.25">
      <c r="A17" s="117">
        <v>6</v>
      </c>
      <c r="B17" s="27">
        <f>+IFERROR((VLOOKUP(A17,Hoja3N!$A$2:$J$841,4,FALSE)),"")</f>
        <v>1728</v>
      </c>
      <c r="C17" s="27">
        <f>+IFERROR((VLOOKUP(A17,Hoja3N!$A$2:$J$841,5,FALSE)),"")</f>
        <v>0</v>
      </c>
      <c r="D17" s="28" t="str">
        <f>+IFERROR((VLOOKUP(A17,Hoja3N!$A$2:$J$841,6,FALSE)),"")</f>
        <v>UNIVERSIDAD SERGIO ARBOLEDA</v>
      </c>
      <c r="E17" s="29"/>
      <c r="F17" s="30"/>
      <c r="G17" s="27" t="str">
        <f>+IFERROR((VLOOKUP(A17,Hoja3N!$A$2:$J$841,7,FALSE)),"")</f>
        <v>Magdalena</v>
      </c>
      <c r="H17" s="27" t="str">
        <f>+IFERROR((VLOOKUP(A17,Hoja3N!$A$2:$J$841,8,FALSE)),"")</f>
        <v>PRIVADA</v>
      </c>
      <c r="I17" s="31" t="str">
        <f>+IFERROR((VLOOKUP(A17,Hoja3N!$A$2:$J$841,9,FALSE)),"")</f>
        <v>Universidad</v>
      </c>
      <c r="J17" s="118">
        <f>+IFERROR((VLOOKUP(A17,Hoja3N!$A$2:$J$841,10,FALSE)),"")</f>
        <v>2350</v>
      </c>
    </row>
    <row r="18" spans="1:10" x14ac:dyDescent="0.25">
      <c r="A18" s="117">
        <v>7</v>
      </c>
      <c r="B18" s="27">
        <f>+IFERROR((VLOOKUP(A18,Hoja3N!$A$2:$J$841,4,FALSE)),"")</f>
        <v>1818</v>
      </c>
      <c r="C18" s="27">
        <f>+IFERROR((VLOOKUP(A18,Hoja3N!$A$2:$J$841,5,FALSE)),"")</f>
        <v>0</v>
      </c>
      <c r="D18" s="28" t="str">
        <f>+IFERROR((VLOOKUP(A18,Hoja3N!$A$2:$J$841,6,FALSE)),"")</f>
        <v>UNIVERSIDAD COOPERATIVA DE COLOMBIA</v>
      </c>
      <c r="E18" s="29"/>
      <c r="F18" s="30"/>
      <c r="G18" s="27" t="str">
        <f>+IFERROR((VLOOKUP(A18,Hoja3N!$A$2:$J$841,7,FALSE)),"")</f>
        <v>Bogotá, D.C.</v>
      </c>
      <c r="H18" s="27" t="str">
        <f>+IFERROR((VLOOKUP(A18,Hoja3N!$A$2:$J$841,8,FALSE)),"")</f>
        <v>PRIVADA</v>
      </c>
      <c r="I18" s="31" t="str">
        <f>+IFERROR((VLOOKUP(A18,Hoja3N!$A$2:$J$841,9,FALSE)),"")</f>
        <v>Universidad</v>
      </c>
      <c r="J18" s="118">
        <f>+IFERROR((VLOOKUP(A18,Hoja3N!$A$2:$J$841,10,FALSE)),"")</f>
        <v>20</v>
      </c>
    </row>
    <row r="19" spans="1:10" x14ac:dyDescent="0.25">
      <c r="A19" s="117">
        <v>8</v>
      </c>
      <c r="B19" s="27">
        <f>+IFERROR((VLOOKUP(A19,Hoja3N!$A$2:$J$841,4,FALSE)),"")</f>
        <v>1818</v>
      </c>
      <c r="C19" s="27">
        <f>+IFERROR((VLOOKUP(A19,Hoja3N!$A$2:$J$841,5,FALSE)),"")</f>
        <v>0</v>
      </c>
      <c r="D19" s="28" t="str">
        <f>+IFERROR((VLOOKUP(A19,Hoja3N!$A$2:$J$841,6,FALSE)),"")</f>
        <v>UNIVERSIDAD COOPERATIVA DE COLOMBIA</v>
      </c>
      <c r="E19" s="29"/>
      <c r="F19" s="30"/>
      <c r="G19" s="27" t="str">
        <f>+IFERROR((VLOOKUP(A19,Hoja3N!$A$2:$J$841,7,FALSE)),"")</f>
        <v>Magdalena</v>
      </c>
      <c r="H19" s="27" t="str">
        <f>+IFERROR((VLOOKUP(A19,Hoja3N!$A$2:$J$841,8,FALSE)),"")</f>
        <v>PRIVADA</v>
      </c>
      <c r="I19" s="31" t="str">
        <f>+IFERROR((VLOOKUP(A19,Hoja3N!$A$2:$J$841,9,FALSE)),"")</f>
        <v>Universidad</v>
      </c>
      <c r="J19" s="118">
        <f>+IFERROR((VLOOKUP(A19,Hoja3N!$A$2:$J$841,10,FALSE)),"")</f>
        <v>3928</v>
      </c>
    </row>
    <row r="20" spans="1:10" x14ac:dyDescent="0.25">
      <c r="A20" s="117">
        <v>9</v>
      </c>
      <c r="B20" s="27">
        <f>+IFERROR((VLOOKUP(A20,Hoja3N!$A$2:$J$841,4,FALSE)),"")</f>
        <v>1826</v>
      </c>
      <c r="C20" s="27">
        <f>+IFERROR((VLOOKUP(A20,Hoja3N!$A$2:$J$841,5,FALSE)),"")</f>
        <v>0</v>
      </c>
      <c r="D20" s="28" t="str">
        <f>+IFERROR((VLOOKUP(A20,Hoja3N!$A$2:$J$841,6,FALSE)),"")</f>
        <v>UNIVERSIDAD ANTONIO NARIÑO</v>
      </c>
      <c r="E20" s="29"/>
      <c r="F20" s="30"/>
      <c r="G20" s="27" t="str">
        <f>+IFERROR((VLOOKUP(A20,Hoja3N!$A$2:$J$841,7,FALSE)),"")</f>
        <v>Bogotá, D.C.</v>
      </c>
      <c r="H20" s="27" t="str">
        <f>+IFERROR((VLOOKUP(A20,Hoja3N!$A$2:$J$841,8,FALSE)),"")</f>
        <v>PRIVADA</v>
      </c>
      <c r="I20" s="31" t="str">
        <f>+IFERROR((VLOOKUP(A20,Hoja3N!$A$2:$J$841,9,FALSE)),"")</f>
        <v>Universidad</v>
      </c>
      <c r="J20" s="118">
        <f>+IFERROR((VLOOKUP(A20,Hoja3N!$A$2:$J$841,10,FALSE)),"")</f>
        <v>634</v>
      </c>
    </row>
    <row r="21" spans="1:10" x14ac:dyDescent="0.25">
      <c r="A21" s="117">
        <v>10</v>
      </c>
      <c r="B21" s="27">
        <f>+IFERROR((VLOOKUP(A21,Hoja3N!$A$2:$J$841,4,FALSE)),"")</f>
        <v>2102</v>
      </c>
      <c r="C21" s="27">
        <f>+IFERROR((VLOOKUP(A21,Hoja3N!$A$2:$J$841,5,FALSE)),"")</f>
        <v>0</v>
      </c>
      <c r="D21" s="28" t="str">
        <f>+IFERROR((VLOOKUP(A21,Hoja3N!$A$2:$J$841,6,FALSE)),"")</f>
        <v>UNIVERSIDAD NACIONAL ABIERTA Y A DISTANCIA UNAD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OFICIAL</v>
      </c>
      <c r="I21" s="31" t="str">
        <f>+IFERROR((VLOOKUP(A21,Hoja3N!$A$2:$J$841,9,FALSE)),"")</f>
        <v>Universidad</v>
      </c>
      <c r="J21" s="118">
        <f>+IFERROR((VLOOKUP(A21,Hoja3N!$A$2:$J$841,10,FALSE)),"")</f>
        <v>2848</v>
      </c>
    </row>
    <row r="22" spans="1:10" x14ac:dyDescent="0.25">
      <c r="A22" s="117">
        <v>11</v>
      </c>
      <c r="B22" s="27">
        <f>+IFERROR((VLOOKUP(A22,Hoja3N!$A$2:$J$841,4,FALSE)),"")</f>
        <v>2104</v>
      </c>
      <c r="C22" s="27">
        <f>+IFERROR((VLOOKUP(A22,Hoja3N!$A$2:$J$841,5,FALSE)),"")</f>
        <v>0</v>
      </c>
      <c r="D22" s="28" t="str">
        <f>+IFERROR((VLOOKUP(A22,Hoja3N!$A$2:$J$841,6,FALSE)),"")</f>
        <v>ESCUELA SUPERIOR DE ADMINISTRACION PUBLICA-ESAP-</v>
      </c>
      <c r="E22" s="29"/>
      <c r="F22" s="30"/>
      <c r="G22" s="27" t="str">
        <f>+IFERROR((VLOOKUP(A22,Hoja3N!$A$2:$J$841,7,FALSE)),"")</f>
        <v>Bogotá, D.C.</v>
      </c>
      <c r="H22" s="27" t="str">
        <f>+IFERROR((VLOOKUP(A22,Hoja3N!$A$2:$J$841,8,FALSE)),"")</f>
        <v>OFICIAL</v>
      </c>
      <c r="I22" s="31" t="str">
        <f>+IFERROR((VLOOKUP(A22,Hoja3N!$A$2:$J$841,9,FALSE)),"")</f>
        <v>Institución Universitaria/Escuela Tecnológica</v>
      </c>
      <c r="J22" s="118">
        <f>+IFERROR((VLOOKUP(A22,Hoja3N!$A$2:$J$841,10,FALSE)),"")</f>
        <v>421</v>
      </c>
    </row>
    <row r="23" spans="1:10" x14ac:dyDescent="0.25">
      <c r="A23" s="117">
        <v>12</v>
      </c>
      <c r="B23" s="27">
        <f>+IFERROR((VLOOKUP(A23,Hoja3N!$A$2:$J$841,4,FALSE)),"")</f>
        <v>2829</v>
      </c>
      <c r="C23" s="27">
        <f>+IFERROR((VLOOKUP(A23,Hoja3N!$A$2:$J$841,5,FALSE)),"")</f>
        <v>0</v>
      </c>
      <c r="D23" s="28" t="str">
        <f>+IFERROR((VLOOKUP(A23,Hoja3N!$A$2:$J$841,6,FALSE)),"")</f>
        <v>CORPORACION UNIVERSITARIA MINUTO DE DIOS -UNIMINUTO-</v>
      </c>
      <c r="E23" s="29"/>
      <c r="F23" s="30"/>
      <c r="G23" s="27" t="str">
        <f>+IFERROR((VLOOKUP(A23,Hoja3N!$A$2:$J$841,7,FALSE)),"")</f>
        <v>Bogotá, D.C.</v>
      </c>
      <c r="H23" s="27" t="str">
        <f>+IFERROR((VLOOKUP(A23,Hoja3N!$A$2:$J$841,8,FALSE)),"")</f>
        <v>PRIVADA</v>
      </c>
      <c r="I23" s="31" t="str">
        <f>+IFERROR((VLOOKUP(A23,Hoja3N!$A$2:$J$841,9,FALSE)),"")</f>
        <v>Institución Universitaria/Escuela Tecnológica</v>
      </c>
      <c r="J23" s="118">
        <f>+IFERROR((VLOOKUP(A23,Hoja3N!$A$2:$J$841,10,FALSE)),"")</f>
        <v>209</v>
      </c>
    </row>
    <row r="24" spans="1:10" x14ac:dyDescent="0.25">
      <c r="A24" s="117">
        <v>13</v>
      </c>
      <c r="B24" s="27">
        <f>+IFERROR((VLOOKUP(A24,Hoja3N!$A$2:$J$841,4,FALSE)),"")</f>
        <v>3710</v>
      </c>
      <c r="C24" s="27">
        <f>+IFERROR((VLOOKUP(A24,Hoja3N!$A$2:$J$841,5,FALSE)),"")</f>
        <v>0</v>
      </c>
      <c r="D24" s="28" t="str">
        <f>+IFERROR((VLOOKUP(A24,Hoja3N!$A$2:$J$841,6,FALSE)),"")</f>
        <v>FUNDACION UNIVERSITARIA ANTONIO DE AREVALO - UNITECNAR</v>
      </c>
      <c r="E24" s="29"/>
      <c r="F24" s="30"/>
      <c r="G24" s="27" t="str">
        <f>+IFERROR((VLOOKUP(A24,Hoja3N!$A$2:$J$841,7,FALSE)),"")</f>
        <v>Bolívar</v>
      </c>
      <c r="H24" s="27" t="str">
        <f>+IFERROR((VLOOKUP(A24,Hoja3N!$A$2:$J$841,8,FALSE)),"")</f>
        <v>PRIVADA</v>
      </c>
      <c r="I24" s="31" t="str">
        <f>+IFERROR((VLOOKUP(A24,Hoja3N!$A$2:$J$841,9,FALSE)),"")</f>
        <v>Institución Universitaria/Escuela Tecnológica</v>
      </c>
      <c r="J24" s="118">
        <f>+IFERROR((VLOOKUP(A24,Hoja3N!$A$2:$J$841,10,FALSE)),"")</f>
        <v>3</v>
      </c>
    </row>
    <row r="25" spans="1:10" x14ac:dyDescent="0.25">
      <c r="A25" s="117">
        <v>14</v>
      </c>
      <c r="B25" s="27">
        <f>+IFERROR((VLOOKUP(A25,Hoja3N!$A$2:$J$841,4,FALSE)),"")</f>
        <v>4111</v>
      </c>
      <c r="C25" s="27">
        <f>+IFERROR((VLOOKUP(A25,Hoja3N!$A$2:$J$841,5,FALSE)),"")</f>
        <v>0</v>
      </c>
      <c r="D25" s="28" t="str">
        <f>+IFERROR((VLOOKUP(A25,Hoja3N!$A$2:$J$841,6,FALSE)),"")</f>
        <v>INSTITUTO NACIONAL DE FORMACION TECNICA PROFESIONAL - HUMBERTO VELASQUEZ GARCIA</v>
      </c>
      <c r="E25" s="29"/>
      <c r="F25" s="30"/>
      <c r="G25" s="27" t="str">
        <f>+IFERROR((VLOOKUP(A25,Hoja3N!$A$2:$J$841,7,FALSE)),"")</f>
        <v>Magdalena</v>
      </c>
      <c r="H25" s="27" t="str">
        <f>+IFERROR((VLOOKUP(A25,Hoja3N!$A$2:$J$841,8,FALSE)),"")</f>
        <v>OFICIAL</v>
      </c>
      <c r="I25" s="31" t="str">
        <f>+IFERROR((VLOOKUP(A25,Hoja3N!$A$2:$J$841,9,FALSE)),"")</f>
        <v>Institución Técnica Profesional</v>
      </c>
      <c r="J25" s="118">
        <f>+IFERROR((VLOOKUP(A25,Hoja3N!$A$2:$J$841,10,FALSE)),"")</f>
        <v>1820</v>
      </c>
    </row>
    <row r="26" spans="1:10" x14ac:dyDescent="0.25">
      <c r="A26" s="117">
        <v>15</v>
      </c>
      <c r="B26" s="27">
        <f>+IFERROR((VLOOKUP(A26,Hoja3N!$A$2:$J$841,4,FALSE)),"")</f>
        <v>4813</v>
      </c>
      <c r="C26" s="27">
        <f>+IFERROR((VLOOKUP(A26,Hoja3N!$A$2:$J$841,5,FALSE)),"")</f>
        <v>0</v>
      </c>
      <c r="D26" s="28" t="str">
        <f>+IFERROR((VLOOKUP(A26,Hoja3N!$A$2:$J$841,6,FALSE)),"")</f>
        <v>CORPORACION UNIFICADA NACIONAL DE EDUCACION SUPERIOR-CUN-</v>
      </c>
      <c r="E26" s="29"/>
      <c r="F26" s="30"/>
      <c r="G26" s="27" t="str">
        <f>+IFERROR((VLOOKUP(A26,Hoja3N!$A$2:$J$841,7,FALSE)),"")</f>
        <v>Bogotá, D.C.</v>
      </c>
      <c r="H26" s="27" t="str">
        <f>+IFERROR((VLOOKUP(A26,Hoja3N!$A$2:$J$841,8,FALSE)),"")</f>
        <v>PRIVADA</v>
      </c>
      <c r="I26" s="31" t="str">
        <f>+IFERROR((VLOOKUP(A26,Hoja3N!$A$2:$J$841,9,FALSE)),"")</f>
        <v>Institución Técnica Profesional</v>
      </c>
      <c r="J26" s="118">
        <f>+IFERROR((VLOOKUP(A26,Hoja3N!$A$2:$J$841,10,FALSE)),"")</f>
        <v>1505</v>
      </c>
    </row>
    <row r="27" spans="1:10" x14ac:dyDescent="0.25">
      <c r="A27" s="117">
        <v>16</v>
      </c>
      <c r="B27" s="27">
        <f>+IFERROR((VLOOKUP(A27,Hoja3N!$A$2:$J$841,4,FALSE)),"")</f>
        <v>4829</v>
      </c>
      <c r="C27" s="27">
        <f>+IFERROR((VLOOKUP(A27,Hoja3N!$A$2:$J$841,5,FALSE)),"")</f>
        <v>0</v>
      </c>
      <c r="D27" s="28" t="str">
        <f>+IFERROR((VLOOKUP(A27,Hoja3N!$A$2:$J$841,6,FALSE)),"")</f>
        <v>CORPORACION INTERAMERICANA DE EDUCACION SUPERIOR-CORPOCIDES</v>
      </c>
      <c r="E27" s="29"/>
      <c r="F27" s="30"/>
      <c r="G27" s="27" t="str">
        <f>+IFERROR((VLOOKUP(A27,Hoja3N!$A$2:$J$841,7,FALSE)),"")</f>
        <v>Santander</v>
      </c>
      <c r="H27" s="27" t="str">
        <f>+IFERROR((VLOOKUP(A27,Hoja3N!$A$2:$J$841,8,FALSE)),"")</f>
        <v>PRIVADA</v>
      </c>
      <c r="I27" s="31" t="str">
        <f>+IFERROR((VLOOKUP(A27,Hoja3N!$A$2:$J$841,9,FALSE)),"")</f>
        <v>Institución Técnica Profesional</v>
      </c>
      <c r="J27" s="118">
        <f>+IFERROR((VLOOKUP(A27,Hoja3N!$A$2:$J$841,10,FALSE)),"")</f>
        <v>430</v>
      </c>
    </row>
    <row r="28" spans="1:10" x14ac:dyDescent="0.25">
      <c r="A28" s="117">
        <v>17</v>
      </c>
      <c r="B28" s="27">
        <f>+IFERROR((VLOOKUP(A28,Hoja3N!$A$2:$J$841,4,FALSE)),"")</f>
        <v>9110</v>
      </c>
      <c r="C28" s="27">
        <f>+IFERROR((VLOOKUP(A28,Hoja3N!$A$2:$J$841,5,FALSE)),"")</f>
        <v>0</v>
      </c>
      <c r="D28" s="28" t="str">
        <f>+IFERROR((VLOOKUP(A28,Hoja3N!$A$2:$J$841,6,FALSE)),"")</f>
        <v>SERVICIO NACIONAL DE APRENDIZAJE-SENA-</v>
      </c>
      <c r="E28" s="29"/>
      <c r="F28" s="30"/>
      <c r="G28" s="27" t="str">
        <f>+IFERROR((VLOOKUP(A28,Hoja3N!$A$2:$J$841,7,FALSE)),"")</f>
        <v>Bogotá, D.C.</v>
      </c>
      <c r="H28" s="27" t="str">
        <f>+IFERROR((VLOOKUP(A28,Hoja3N!$A$2:$J$841,8,FALSE)),"")</f>
        <v>OFICIAL</v>
      </c>
      <c r="I28" s="31" t="str">
        <f>+IFERROR((VLOOKUP(A28,Hoja3N!$A$2:$J$841,9,FALSE)),"")</f>
        <v>Institución Tecnológica</v>
      </c>
      <c r="J28" s="118">
        <f>+IFERROR((VLOOKUP(A28,Hoja3N!$A$2:$J$841,10,FALSE)),"")</f>
        <v>3161</v>
      </c>
    </row>
    <row r="29" spans="1:10" x14ac:dyDescent="0.25">
      <c r="A29" s="117">
        <v>18</v>
      </c>
      <c r="B29" s="27" t="str">
        <f>+IFERROR((VLOOKUP(A29,Hoja3N!$A$2:$J$841,4,FALSE)),"")</f>
        <v/>
      </c>
      <c r="C29" s="27" t="str">
        <f>+IFERROR((VLOOKUP(A29,Hoja3N!$A$2:$J$841,5,FALSE)),"")</f>
        <v/>
      </c>
      <c r="D29" s="28" t="str">
        <f>+IFERROR((VLOOKUP(A29,Hoja3N!$A$2:$J$841,6,FALSE)),"")</f>
        <v/>
      </c>
      <c r="E29" s="29"/>
      <c r="F29" s="30"/>
      <c r="G29" s="27" t="str">
        <f>+IFERROR((VLOOKUP(A29,Hoja3N!$A$2:$J$841,7,FALSE)),"")</f>
        <v/>
      </c>
      <c r="H29" s="27" t="str">
        <f>+IFERROR((VLOOKUP(A29,Hoja3N!$A$2:$J$841,8,FALSE)),"")</f>
        <v/>
      </c>
      <c r="I29" s="31" t="str">
        <f>+IFERROR((VLOOKUP(A29,Hoja3N!$A$2:$J$841,9,FALSE)),"")</f>
        <v/>
      </c>
      <c r="J29" s="118" t="str">
        <f>+IFERROR((VLOOKUP(A29,Hoja3N!$A$2:$J$841,10,FALSE)),"")</f>
        <v/>
      </c>
    </row>
    <row r="30" spans="1:10" x14ac:dyDescent="0.25">
      <c r="A30" s="117">
        <v>19</v>
      </c>
      <c r="B30" s="27" t="str">
        <f>+IFERROR((VLOOKUP(A30,Hoja3N!$A$2:$J$841,4,FALSE)),"")</f>
        <v/>
      </c>
      <c r="C30" s="27" t="str">
        <f>+IFERROR((VLOOKUP(A30,Hoja3N!$A$2:$J$841,5,FALSE)),"")</f>
        <v/>
      </c>
      <c r="D30" s="28" t="str">
        <f>+IFERROR((VLOOKUP(A30,Hoja3N!$A$2:$J$841,6,FALSE)),"")</f>
        <v/>
      </c>
      <c r="E30" s="29"/>
      <c r="F30" s="30"/>
      <c r="G30" s="27" t="str">
        <f>+IFERROR((VLOOKUP(A30,Hoja3N!$A$2:$J$841,7,FALSE)),"")</f>
        <v/>
      </c>
      <c r="H30" s="27" t="str">
        <f>+IFERROR((VLOOKUP(A30,Hoja3N!$A$2:$J$841,8,FALSE)),"")</f>
        <v/>
      </c>
      <c r="I30" s="31" t="str">
        <f>+IFERROR((VLOOKUP(A30,Hoja3N!$A$2:$J$841,9,FALSE)),"")</f>
        <v/>
      </c>
      <c r="J30" s="118" t="str">
        <f>+IFERROR((VLOOKUP(A30,Hoja3N!$A$2:$J$841,10,FALSE)),"")</f>
        <v/>
      </c>
    </row>
    <row r="31" spans="1:10" x14ac:dyDescent="0.25">
      <c r="A31" s="117">
        <v>20</v>
      </c>
      <c r="B31" s="27" t="str">
        <f>+IFERROR((VLOOKUP(A31,Hoja3N!$A$2:$J$841,4,FALSE)),"")</f>
        <v/>
      </c>
      <c r="C31" s="27" t="str">
        <f>+IFERROR((VLOOKUP(A31,Hoja3N!$A$2:$J$841,5,FALSE)),"")</f>
        <v/>
      </c>
      <c r="D31" s="28" t="str">
        <f>+IFERROR((VLOOKUP(A31,Hoja3N!$A$2:$J$841,6,FALSE)),"")</f>
        <v/>
      </c>
      <c r="E31" s="29"/>
      <c r="F31" s="30"/>
      <c r="G31" s="27" t="str">
        <f>+IFERROR((VLOOKUP(A31,Hoja3N!$A$2:$J$841,7,FALSE)),"")</f>
        <v/>
      </c>
      <c r="H31" s="27" t="str">
        <f>+IFERROR((VLOOKUP(A31,Hoja3N!$A$2:$J$841,8,FALSE)),"")</f>
        <v/>
      </c>
      <c r="I31" s="31" t="str">
        <f>+IFERROR((VLOOKUP(A31,Hoja3N!$A$2:$J$841,9,FALSE)),"")</f>
        <v/>
      </c>
      <c r="J31" s="118" t="str">
        <f>+IFERROR((VLOOKUP(A31,Hoja3N!$A$2:$J$841,10,FALSE)),"")</f>
        <v/>
      </c>
    </row>
    <row r="32" spans="1:10" x14ac:dyDescent="0.25">
      <c r="A32" s="117">
        <v>21</v>
      </c>
      <c r="B32" s="27" t="str">
        <f>+IFERROR((VLOOKUP(A32,Hoja3N!$A$2:$J$841,4,FALSE)),"")</f>
        <v/>
      </c>
      <c r="C32" s="27" t="str">
        <f>+IFERROR((VLOOKUP(A32,Hoja3N!$A$2:$J$841,5,FALSE)),"")</f>
        <v/>
      </c>
      <c r="D32" s="28" t="str">
        <f>+IFERROR((VLOOKUP(A32,Hoja3N!$A$2:$J$841,6,FALSE)),"")</f>
        <v/>
      </c>
      <c r="E32" s="29"/>
      <c r="F32" s="30"/>
      <c r="G32" s="27" t="str">
        <f>+IFERROR((VLOOKUP(A32,Hoja3N!$A$2:$J$841,7,FALSE)),"")</f>
        <v/>
      </c>
      <c r="H32" s="27" t="str">
        <f>+IFERROR((VLOOKUP(A32,Hoja3N!$A$2:$J$841,8,FALSE)),"")</f>
        <v/>
      </c>
      <c r="I32" s="31" t="str">
        <f>+IFERROR((VLOOKUP(A32,Hoja3N!$A$2:$J$841,9,FALSE)),"")</f>
        <v/>
      </c>
      <c r="J32" s="118" t="str">
        <f>+IFERROR((VLOOKUP(A32,Hoja3N!$A$2:$J$841,10,FALSE)),"")</f>
        <v/>
      </c>
    </row>
    <row r="33" spans="1:10" x14ac:dyDescent="0.25">
      <c r="A33" s="117">
        <v>22</v>
      </c>
      <c r="B33" s="27" t="str">
        <f>+IFERROR((VLOOKUP(A33,Hoja3N!$A$2:$J$841,4,FALSE)),"")</f>
        <v/>
      </c>
      <c r="C33" s="27" t="str">
        <f>+IFERROR((VLOOKUP(A33,Hoja3N!$A$2:$J$841,5,FALSE)),"")</f>
        <v/>
      </c>
      <c r="D33" s="28" t="str">
        <f>+IFERROR((VLOOKUP(A33,Hoja3N!$A$2:$J$841,6,FALSE)),"")</f>
        <v/>
      </c>
      <c r="E33" s="29"/>
      <c r="F33" s="30"/>
      <c r="G33" s="27" t="str">
        <f>+IFERROR((VLOOKUP(A33,Hoja3N!$A$2:$J$841,7,FALSE)),"")</f>
        <v/>
      </c>
      <c r="H33" s="27" t="str">
        <f>+IFERROR((VLOOKUP(A33,Hoja3N!$A$2:$J$841,8,FALSE)),"")</f>
        <v/>
      </c>
      <c r="I33" s="31" t="str">
        <f>+IFERROR((VLOOKUP(A33,Hoja3N!$A$2:$J$841,9,FALSE)),"")</f>
        <v/>
      </c>
      <c r="J33" s="118" t="str">
        <f>+IFERROR((VLOOKUP(A33,Hoja3N!$A$2:$J$841,10,FALSE)),"")</f>
        <v/>
      </c>
    </row>
    <row r="34" spans="1:10" x14ac:dyDescent="0.25">
      <c r="A34" s="117">
        <v>23</v>
      </c>
      <c r="B34" s="27" t="str">
        <f>+IFERROR((VLOOKUP(A34,Hoja3N!$A$2:$J$841,4,FALSE)),"")</f>
        <v/>
      </c>
      <c r="C34" s="27" t="str">
        <f>+IFERROR((VLOOKUP(A34,Hoja3N!$A$2:$J$841,5,FALSE)),"")</f>
        <v/>
      </c>
      <c r="D34" s="28" t="str">
        <f>+IFERROR((VLOOKUP(A34,Hoja3N!$A$2:$J$841,6,FALSE)),"")</f>
        <v/>
      </c>
      <c r="E34" s="29"/>
      <c r="F34" s="30"/>
      <c r="G34" s="27" t="str">
        <f>+IFERROR((VLOOKUP(A34,Hoja3N!$A$2:$J$841,7,FALSE)),"")</f>
        <v/>
      </c>
      <c r="H34" s="27" t="str">
        <f>+IFERROR((VLOOKUP(A34,Hoja3N!$A$2:$J$841,8,FALSE)),"")</f>
        <v/>
      </c>
      <c r="I34" s="31" t="str">
        <f>+IFERROR((VLOOKUP(A34,Hoja3N!$A$2:$J$841,9,FALSE)),"")</f>
        <v/>
      </c>
      <c r="J34" s="118" t="str">
        <f>+IFERROR((VLOOKUP(A34,Hoja3N!$A$2:$J$841,10,FALSE)),"")</f>
        <v/>
      </c>
    </row>
    <row r="35" spans="1:10" x14ac:dyDescent="0.25">
      <c r="A35" s="117">
        <v>24</v>
      </c>
      <c r="B35" s="27" t="str">
        <f>+IFERROR((VLOOKUP(A35,Hoja3N!$A$2:$J$841,4,FALSE)),"")</f>
        <v/>
      </c>
      <c r="C35" s="27" t="str">
        <f>+IFERROR((VLOOKUP(A35,Hoja3N!$A$2:$J$841,5,FALSE)),"")</f>
        <v/>
      </c>
      <c r="D35" s="28" t="str">
        <f>+IFERROR((VLOOKUP(A35,Hoja3N!$A$2:$J$841,6,FALSE)),"")</f>
        <v/>
      </c>
      <c r="E35" s="29"/>
      <c r="F35" s="30"/>
      <c r="G35" s="27" t="str">
        <f>+IFERROR((VLOOKUP(A35,Hoja3N!$A$2:$J$841,7,FALSE)),"")</f>
        <v/>
      </c>
      <c r="H35" s="27" t="str">
        <f>+IFERROR((VLOOKUP(A35,Hoja3N!$A$2:$J$841,8,FALSE)),"")</f>
        <v/>
      </c>
      <c r="I35" s="31" t="str">
        <f>+IFERROR((VLOOKUP(A35,Hoja3N!$A$2:$J$841,9,FALSE)),"")</f>
        <v/>
      </c>
      <c r="J35" s="118" t="str">
        <f>+IFERROR((VLOOKUP(A35,Hoja3N!$A$2:$J$841,10,FALSE)),"")</f>
        <v/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0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0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0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0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0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0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0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0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0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0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0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0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0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0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0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0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0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0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0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0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0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0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0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0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0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0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0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0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0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0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0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0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0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0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0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0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0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0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0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0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0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0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0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0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0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0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0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0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0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0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0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0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0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0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0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0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0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0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0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0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0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0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0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0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0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0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0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0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0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0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0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0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0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0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0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0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0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0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0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0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0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0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0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0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0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0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0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0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0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0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0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0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0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0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0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0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0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0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0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0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0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0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0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0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0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0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0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0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0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0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0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0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0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0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0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0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1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2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3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4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5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6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7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8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9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10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11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12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13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14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15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16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17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17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17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17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17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17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17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17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17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17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17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17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17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17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17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17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17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17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17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17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17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17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17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17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17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17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17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17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17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17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17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17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17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17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17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17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17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17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17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17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17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17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17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17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17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17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17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17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17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17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17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17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17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17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17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17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17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17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17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17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17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17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17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17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17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17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17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17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17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17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17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17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17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17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17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17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17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17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17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17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17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17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17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17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17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17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17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17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17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17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17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17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17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17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17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17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17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17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17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17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17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17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17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17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17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17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17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17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17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17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17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17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17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17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17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17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17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17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17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17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17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17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17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17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17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17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17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17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17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17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17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17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17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17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17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17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17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17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17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17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17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17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17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17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17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17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17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17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17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17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17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17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17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17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17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17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17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17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17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17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17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17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17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17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17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17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17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17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17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17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17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17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17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17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17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17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17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17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17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17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17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17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17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17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17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17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17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17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17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17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17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17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17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17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17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17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17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17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17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17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17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17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17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17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17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17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17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17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17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17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17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17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17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17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17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17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17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17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17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17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17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17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17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17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17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17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17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17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17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17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17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17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17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17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17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17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17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17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17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17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17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17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17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17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17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17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17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17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17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17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17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17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17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17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17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17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17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17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17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17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17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17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17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17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17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17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17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17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17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17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17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17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17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17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17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17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17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17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17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17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17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17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17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17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17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17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17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17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17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17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17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17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17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17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17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17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17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17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17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17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17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17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17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17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17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17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17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17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17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17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17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17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17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17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17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17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17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17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17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17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17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17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17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17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17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17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17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17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17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17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17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17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17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17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17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17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17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17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17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17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17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17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17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17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17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4" ht="28.5" x14ac:dyDescent="0.25">
      <c r="A7" s="1"/>
      <c r="B7" s="291" t="str">
        <f>+ESTADISTICAS!B7</f>
        <v>MAGDALENA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47001</v>
      </c>
      <c r="C12" s="33" t="str">
        <f>+IFERROR((VLOOKUP(A12,Hoja4!$A$2:$M$1057,5,FALSE)),"")</f>
        <v>SANTA MARTA</v>
      </c>
      <c r="D12" s="34">
        <f>+IFERROR((VLOOKUP(A12,Hoja4!$A$2:$AA$1057,7,FALSE)),"")</f>
        <v>29054</v>
      </c>
      <c r="E12" s="34">
        <f>+IFERROR((VLOOKUP(A12,Hoja4!$A$2:$AA$1057,8,FALSE)),"")</f>
        <v>32377</v>
      </c>
      <c r="F12" s="34">
        <f>+IFERROR((VLOOKUP(A12,Hoja4!$A$2:$AA$1057,9,FALSE)),"")</f>
        <v>34954</v>
      </c>
      <c r="G12" s="34">
        <f>+IFERROR((VLOOKUP(A12,Hoja4!$A$2:$AA$1057,10,FALSE)),"")</f>
        <v>35608</v>
      </c>
      <c r="H12" s="34">
        <f>+IFERROR((VLOOKUP(A12,Hoja4!$A$2:$AA$1057,11,FALSE)),"")</f>
        <v>38172</v>
      </c>
      <c r="I12" s="34">
        <f>+IFERROR((VLOOKUP(A12,Hoja4!$A$2:$AA$1057,12,FALSE)),"")</f>
        <v>37272</v>
      </c>
      <c r="J12" s="34">
        <f>+IFERROR((VLOOKUP(A12,Hoja4!$A$2:$AA$1057,13,FALSE)),"")</f>
        <v>37760</v>
      </c>
      <c r="K12" s="125">
        <f>+IFERROR((VLOOKUP(A12,Hoja4!$A$2:$AA$1057,14,FALSE)),"")</f>
        <v>34020</v>
      </c>
      <c r="L12" s="34">
        <f>+IFERROR((VLOOKUP(A12,Hoja4!$A$2:$AB$1057,15,FALSE)),"")</f>
        <v>35773</v>
      </c>
      <c r="M12" s="34">
        <f>+IFERROR((VLOOKUP(A12,Hoja4!$A$2:$AB$1057,16,FALSE)),"")</f>
        <v>38022</v>
      </c>
      <c r="N12" s="195">
        <f>+IFERROR((VLOOKUP(A12,Hoja4!$A$2:$AB$1057,17,FALSE)),"")</f>
        <v>40062</v>
      </c>
    </row>
    <row r="13" spans="1:14" x14ac:dyDescent="0.25">
      <c r="A13" s="121">
        <v>2</v>
      </c>
      <c r="B13" s="35">
        <f>+IFERROR((VLOOKUP(A13,Hoja4!$A$2:$M$1057,4,FALSE)),"")</f>
        <v>47030</v>
      </c>
      <c r="C13" s="33" t="str">
        <f>+IFERROR((VLOOKUP(A13,Hoja4!$A$2:$M$1057,5,FALSE)),"")</f>
        <v>ALGARROBO</v>
      </c>
      <c r="D13" s="34">
        <f>+IFERROR((VLOOKUP(A13,Hoja4!$A$2:$AA$1057,7,FALSE)),"")</f>
        <v>26</v>
      </c>
      <c r="E13" s="34">
        <f>+IFERROR((VLOOKUP(A13,Hoja4!$A$2:$AA$1057,8,FALSE)),"")</f>
        <v>26</v>
      </c>
      <c r="F13" s="34" t="str">
        <f>+IFERROR((VLOOKUP(A13,Hoja4!$A$2:$AA$1057,9,FALSE)),"")</f>
        <v>-</v>
      </c>
      <c r="G13" s="34" t="str">
        <f>+IFERROR((VLOOKUP(A13,Hoja4!$A$2:$AA$1057,10,FALSE)),"")</f>
        <v>-</v>
      </c>
      <c r="H13" s="34" t="str">
        <f>+IFERROR((VLOOKUP(A13,Hoja4!$A$2:$AA$1057,11,FALSE)),"")</f>
        <v>-</v>
      </c>
      <c r="I13" s="34" t="str">
        <f>+IFERROR((VLOOKUP(A13,Hoja4!$A$2:$AA$1057,12,FALSE)),"")</f>
        <v>-</v>
      </c>
      <c r="J13" s="34" t="str">
        <f>+IFERROR((VLOOKUP(A13,Hoja4!$A$2:$AA$1057,13,FALSE)),"")</f>
        <v>-</v>
      </c>
      <c r="K13" s="125">
        <f>+IFERROR((VLOOKUP(A13,Hoja4!$A$2:$AA$1057,14,FALSE)),"")</f>
        <v>0</v>
      </c>
      <c r="L13" s="34" t="str">
        <f>+IFERROR((VLOOKUP(A13,Hoja4!$A$2:$AB$1057,15,FALSE)),"")</f>
        <v>-</v>
      </c>
      <c r="M13" s="34" t="str">
        <f>+IFERROR((VLOOKUP(A13,Hoja4!$A$2:$AB$1057,16,FALSE)),"")</f>
        <v>-</v>
      </c>
      <c r="N13" s="195">
        <f>+IFERROR((VLOOKUP(A13,Hoja4!$A$2:$AB$1057,17,FALSE)),"")</f>
        <v>0</v>
      </c>
    </row>
    <row r="14" spans="1:14" x14ac:dyDescent="0.25">
      <c r="A14" s="121">
        <v>3</v>
      </c>
      <c r="B14" s="35">
        <f>+IFERROR((VLOOKUP(A14,Hoja4!$A$2:$M$1057,4,FALSE)),"")</f>
        <v>47053</v>
      </c>
      <c r="C14" s="33" t="str">
        <f>+IFERROR((VLOOKUP(A14,Hoja4!$A$2:$M$1057,5,FALSE)),"")</f>
        <v>ARACATACA</v>
      </c>
      <c r="D14" s="34">
        <f>+IFERROR((VLOOKUP(A14,Hoja4!$A$2:$AA$1057,7,FALSE)),"")</f>
        <v>57</v>
      </c>
      <c r="E14" s="34">
        <f>+IFERROR((VLOOKUP(A14,Hoja4!$A$2:$AA$1057,8,FALSE)),"")</f>
        <v>81</v>
      </c>
      <c r="F14" s="34">
        <f>+IFERROR((VLOOKUP(A14,Hoja4!$A$2:$AA$1057,9,FALSE)),"")</f>
        <v>33</v>
      </c>
      <c r="G14" s="34">
        <f>+IFERROR((VLOOKUP(A14,Hoja4!$A$2:$AA$1057,10,FALSE)),"")</f>
        <v>28</v>
      </c>
      <c r="H14" s="34" t="str">
        <f>+IFERROR((VLOOKUP(A14,Hoja4!$A$2:$AA$1057,11,FALSE)),"")</f>
        <v>-</v>
      </c>
      <c r="I14" s="34" t="str">
        <f>+IFERROR((VLOOKUP(A14,Hoja4!$A$2:$AA$1057,12,FALSE)),"")</f>
        <v>-</v>
      </c>
      <c r="J14" s="34">
        <f>+IFERROR((VLOOKUP(A14,Hoja4!$A$2:$AA$1057,13,FALSE)),"")</f>
        <v>3</v>
      </c>
      <c r="K14" s="125">
        <f>+IFERROR((VLOOKUP(A14,Hoja4!$A$2:$AA$1057,14,FALSE)),"")</f>
        <v>0</v>
      </c>
      <c r="L14" s="34">
        <f>+IFERROR((VLOOKUP(A14,Hoja4!$A$2:$AB$1057,15,FALSE)),"")</f>
        <v>14</v>
      </c>
      <c r="M14" s="34">
        <f>+IFERROR((VLOOKUP(A14,Hoja4!$A$2:$AB$1057,16,FALSE)),"")</f>
        <v>3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47058</v>
      </c>
      <c r="C15" s="33" t="str">
        <f>+IFERROR((VLOOKUP(A15,Hoja4!$A$2:$M$1057,5,FALSE)),"")</f>
        <v>ARIGUANI</v>
      </c>
      <c r="D15" s="34">
        <f>+IFERROR((VLOOKUP(A15,Hoja4!$A$2:$AA$1057,7,FALSE)),"")</f>
        <v>23</v>
      </c>
      <c r="E15" s="34">
        <f>+IFERROR((VLOOKUP(A15,Hoja4!$A$2:$AA$1057,8,FALSE)),"")</f>
        <v>2</v>
      </c>
      <c r="F15" s="34">
        <f>+IFERROR((VLOOKUP(A15,Hoja4!$A$2:$AA$1057,9,FALSE)),"")</f>
        <v>23</v>
      </c>
      <c r="G15" s="34">
        <f>+IFERROR((VLOOKUP(A15,Hoja4!$A$2:$AA$1057,10,FALSE)),"")</f>
        <v>1</v>
      </c>
      <c r="H15" s="34" t="str">
        <f>+IFERROR((VLOOKUP(A15,Hoja4!$A$2:$AA$1057,11,FALSE)),"")</f>
        <v>-</v>
      </c>
      <c r="I15" s="34" t="str">
        <f>+IFERROR((VLOOKUP(A15,Hoja4!$A$2:$AA$1057,12,FALSE)),"")</f>
        <v>-</v>
      </c>
      <c r="J15" s="34">
        <f>+IFERROR((VLOOKUP(A15,Hoja4!$A$2:$AA$1057,13,FALSE)),"")</f>
        <v>1</v>
      </c>
      <c r="K15" s="125">
        <f>+IFERROR((VLOOKUP(A15,Hoja4!$A$2:$AA$1057,14,FALSE)),"")</f>
        <v>0</v>
      </c>
      <c r="L15" s="34">
        <f>+IFERROR((VLOOKUP(A15,Hoja4!$A$2:$AB$1057,15,FALSE)),"")</f>
        <v>5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47161</v>
      </c>
      <c r="C16" s="33" t="str">
        <f>+IFERROR((VLOOKUP(A16,Hoja4!$A$2:$M$1057,5,FALSE)),"")</f>
        <v>CERRO SAN ANTONIO</v>
      </c>
      <c r="D16" s="34">
        <f>+IFERROR((VLOOKUP(A16,Hoja4!$A$2:$AA$1057,7,FALSE)),"")</f>
        <v>24</v>
      </c>
      <c r="E16" s="34" t="str">
        <f>+IFERROR((VLOOKUP(A16,Hoja4!$A$2:$AA$1057,8,FALSE)),"")</f>
        <v>-</v>
      </c>
      <c r="F16" s="34" t="str">
        <f>+IFERROR((VLOOKUP(A16,Hoja4!$A$2:$AA$1057,9,FALSE)),"")</f>
        <v>-</v>
      </c>
      <c r="G16" s="34" t="str">
        <f>+IFERROR((VLOOKUP(A16,Hoja4!$A$2:$AA$1057,10,FALSE)),"")</f>
        <v>-</v>
      </c>
      <c r="H16" s="34" t="str">
        <f>+IFERROR((VLOOKUP(A16,Hoja4!$A$2:$AA$1057,11,FALSE)),"")</f>
        <v>-</v>
      </c>
      <c r="I16" s="34" t="str">
        <f>+IFERROR((VLOOKUP(A16,Hoja4!$A$2:$AA$1057,12,FALSE)),"")</f>
        <v>-</v>
      </c>
      <c r="J16" s="34" t="str">
        <f>+IFERROR((VLOOKUP(A16,Hoja4!$A$2:$AA$1057,13,FALSE)),"")</f>
        <v>-</v>
      </c>
      <c r="K16" s="125">
        <f>+IFERROR((VLOOKUP(A16,Hoja4!$A$2:$AA$1057,14,FALSE)),"")</f>
        <v>0</v>
      </c>
      <c r="L16" s="34" t="str">
        <f>+IFERROR((VLOOKUP(A16,Hoja4!$A$2:$AB$1057,15,FALSE)),"")</f>
        <v>-</v>
      </c>
      <c r="M16" s="34" t="str">
        <f>+IFERROR((VLOOKUP(A16,Hoja4!$A$2:$AB$1057,16,FALSE)),"")</f>
        <v>-</v>
      </c>
      <c r="N16" s="195">
        <f>+IFERROR((VLOOKUP(A16,Hoja4!$A$2:$AB$1057,17,FALSE)),"")</f>
        <v>0</v>
      </c>
    </row>
    <row r="17" spans="1:14" x14ac:dyDescent="0.25">
      <c r="A17" s="121">
        <v>6</v>
      </c>
      <c r="B17" s="35">
        <f>+IFERROR((VLOOKUP(A17,Hoja4!$A$2:$M$1057,4,FALSE)),"")</f>
        <v>47170</v>
      </c>
      <c r="C17" s="33" t="str">
        <f>+IFERROR((VLOOKUP(A17,Hoja4!$A$2:$M$1057,5,FALSE)),"")</f>
        <v>CHIVOLO</v>
      </c>
      <c r="D17" s="34" t="str">
        <f>+IFERROR((VLOOKUP(A17,Hoja4!$A$2:$AA$1057,7,FALSE)),"")</f>
        <v>-</v>
      </c>
      <c r="E17" s="34" t="str">
        <f>+IFERROR((VLOOKUP(A17,Hoja4!$A$2:$AA$1057,8,FALSE)),"")</f>
        <v>-</v>
      </c>
      <c r="F17" s="34" t="str">
        <f>+IFERROR((VLOOKUP(A17,Hoja4!$A$2:$AA$1057,9,FALSE)),"")</f>
        <v>-</v>
      </c>
      <c r="G17" s="34">
        <f>+IFERROR((VLOOKUP(A17,Hoja4!$A$2:$AA$1057,10,FALSE)),"")</f>
        <v>29</v>
      </c>
      <c r="H17" s="34" t="str">
        <f>+IFERROR((VLOOKUP(A17,Hoja4!$A$2:$AA$1057,11,FALSE)),"")</f>
        <v>-</v>
      </c>
      <c r="I17" s="34" t="str">
        <f>+IFERROR((VLOOKUP(A17,Hoja4!$A$2:$AA$1057,12,FALSE)),"")</f>
        <v>-</v>
      </c>
      <c r="J17" s="34">
        <f>+IFERROR((VLOOKUP(A17,Hoja4!$A$2:$AA$1057,13,FALSE)),"")</f>
        <v>1</v>
      </c>
      <c r="K17" s="125">
        <f>+IFERROR((VLOOKUP(A17,Hoja4!$A$2:$AA$1057,14,FALSE)),"")</f>
        <v>0</v>
      </c>
      <c r="L17" s="34">
        <f>+IFERROR((VLOOKUP(A17,Hoja4!$A$2:$AB$1057,15,FALSE)),"")</f>
        <v>1</v>
      </c>
      <c r="M17" s="34">
        <f>+IFERROR((VLOOKUP(A17,Hoja4!$A$2:$AB$1057,16,FALSE)),"")</f>
        <v>2</v>
      </c>
      <c r="N17" s="195">
        <f>+IFERROR((VLOOKUP(A17,Hoja4!$A$2:$AB$1057,17,FALSE)),"")</f>
        <v>0</v>
      </c>
    </row>
    <row r="18" spans="1:14" x14ac:dyDescent="0.25">
      <c r="A18" s="121">
        <v>7</v>
      </c>
      <c r="B18" s="35">
        <f>+IFERROR((VLOOKUP(A18,Hoja4!$A$2:$M$1057,4,FALSE)),"")</f>
        <v>47189</v>
      </c>
      <c r="C18" s="33" t="str">
        <f>+IFERROR((VLOOKUP(A18,Hoja4!$A$2:$M$1057,5,FALSE)),"")</f>
        <v>CIÉNAGA</v>
      </c>
      <c r="D18" s="34">
        <f>+IFERROR((VLOOKUP(A18,Hoja4!$A$2:$AA$1057,7,FALSE)),"")</f>
        <v>967</v>
      </c>
      <c r="E18" s="34">
        <f>+IFERROR((VLOOKUP(A18,Hoja4!$A$2:$AA$1057,8,FALSE)),"")</f>
        <v>1040</v>
      </c>
      <c r="F18" s="34">
        <f>+IFERROR((VLOOKUP(A18,Hoja4!$A$2:$AA$1057,9,FALSE)),"")</f>
        <v>986</v>
      </c>
      <c r="G18" s="34">
        <f>+IFERROR((VLOOKUP(A18,Hoja4!$A$2:$AA$1057,10,FALSE)),"")</f>
        <v>436</v>
      </c>
      <c r="H18" s="34">
        <f>+IFERROR((VLOOKUP(A18,Hoja4!$A$2:$AA$1057,11,FALSE)),"")</f>
        <v>804</v>
      </c>
      <c r="I18" s="34">
        <f>+IFERROR((VLOOKUP(A18,Hoja4!$A$2:$AA$1057,12,FALSE)),"")</f>
        <v>916</v>
      </c>
      <c r="J18" s="34">
        <f>+IFERROR((VLOOKUP(A18,Hoja4!$A$2:$AA$1057,13,FALSE)),"")</f>
        <v>1033</v>
      </c>
      <c r="K18" s="125">
        <f>+IFERROR((VLOOKUP(A18,Hoja4!$A$2:$AA$1057,14,FALSE)),"")</f>
        <v>861</v>
      </c>
      <c r="L18" s="34">
        <f>+IFERROR((VLOOKUP(A18,Hoja4!$A$2:$AB$1057,15,FALSE)),"")</f>
        <v>1063</v>
      </c>
      <c r="M18" s="34">
        <f>+IFERROR((VLOOKUP(A18,Hoja4!$A$2:$AB$1057,16,FALSE)),"")</f>
        <v>1281</v>
      </c>
      <c r="N18" s="195">
        <f>+IFERROR((VLOOKUP(A18,Hoja4!$A$2:$AB$1057,17,FALSE)),"")</f>
        <v>2033</v>
      </c>
    </row>
    <row r="19" spans="1:14" x14ac:dyDescent="0.25">
      <c r="A19" s="121">
        <v>8</v>
      </c>
      <c r="B19" s="35">
        <f>+IFERROR((VLOOKUP(A19,Hoja4!$A$2:$M$1057,4,FALSE)),"")</f>
        <v>47205</v>
      </c>
      <c r="C19" s="33" t="str">
        <f>+IFERROR((VLOOKUP(A19,Hoja4!$A$2:$M$1057,5,FALSE)),"")</f>
        <v>CONCORDIA</v>
      </c>
      <c r="D19" s="34" t="str">
        <f>+IFERROR((VLOOKUP(A19,Hoja4!$A$2:$AA$1057,7,FALSE)),"")</f>
        <v>-</v>
      </c>
      <c r="E19" s="34" t="str">
        <f>+IFERROR((VLOOKUP(A19,Hoja4!$A$2:$AA$1057,8,FALSE)),"")</f>
        <v>-</v>
      </c>
      <c r="F19" s="34" t="str">
        <f>+IFERROR((VLOOKUP(A19,Hoja4!$A$2:$AA$1057,9,FALSE)),"")</f>
        <v>-</v>
      </c>
      <c r="G19" s="34">
        <f>+IFERROR((VLOOKUP(A19,Hoja4!$A$2:$AA$1057,10,FALSE)),"")</f>
        <v>12</v>
      </c>
      <c r="H19" s="34" t="str">
        <f>+IFERROR((VLOOKUP(A19,Hoja4!$A$2:$AA$1057,11,FALSE)),"")</f>
        <v>-</v>
      </c>
      <c r="I19" s="34" t="str">
        <f>+IFERROR((VLOOKUP(A19,Hoja4!$A$2:$AA$1057,12,FALSE)),"")</f>
        <v>-</v>
      </c>
      <c r="J19" s="34" t="str">
        <f>+IFERROR((VLOOKUP(A19,Hoja4!$A$2:$AA$1057,13,FALSE)),"")</f>
        <v>-</v>
      </c>
      <c r="K19" s="125">
        <f>+IFERROR((VLOOKUP(A19,Hoja4!$A$2:$AA$1057,14,FALSE)),"")</f>
        <v>0</v>
      </c>
      <c r="L19" s="34" t="str">
        <f>+IFERROR((VLOOKUP(A19,Hoja4!$A$2:$AB$1057,15,FALSE)),"")</f>
        <v>-</v>
      </c>
      <c r="M19" s="34" t="str">
        <f>+IFERROR((VLOOKUP(A19,Hoja4!$A$2:$AB$1057,16,FALSE)),"")</f>
        <v>-</v>
      </c>
      <c r="N19" s="195">
        <f>+IFERROR((VLOOKUP(A19,Hoja4!$A$2:$AB$1057,17,FALSE)),"")</f>
        <v>0</v>
      </c>
    </row>
    <row r="20" spans="1:14" x14ac:dyDescent="0.25">
      <c r="A20" s="121">
        <v>9</v>
      </c>
      <c r="B20" s="35">
        <f>+IFERROR((VLOOKUP(A20,Hoja4!$A$2:$M$1057,4,FALSE)),"")</f>
        <v>47245</v>
      </c>
      <c r="C20" s="33" t="str">
        <f>+IFERROR((VLOOKUP(A20,Hoja4!$A$2:$M$1057,5,FALSE)),"")</f>
        <v>EL BANCO</v>
      </c>
      <c r="D20" s="34">
        <f>+IFERROR((VLOOKUP(A20,Hoja4!$A$2:$AA$1057,7,FALSE)),"")</f>
        <v>336</v>
      </c>
      <c r="E20" s="34">
        <f>+IFERROR((VLOOKUP(A20,Hoja4!$A$2:$AA$1057,8,FALSE)),"")</f>
        <v>202</v>
      </c>
      <c r="F20" s="34">
        <f>+IFERROR((VLOOKUP(A20,Hoja4!$A$2:$AA$1057,9,FALSE)),"")</f>
        <v>276</v>
      </c>
      <c r="G20" s="34">
        <f>+IFERROR((VLOOKUP(A20,Hoja4!$A$2:$AA$1057,10,FALSE)),"")</f>
        <v>241</v>
      </c>
      <c r="H20" s="34">
        <f>+IFERROR((VLOOKUP(A20,Hoja4!$A$2:$AA$1057,11,FALSE)),"")</f>
        <v>180</v>
      </c>
      <c r="I20" s="34">
        <f>+IFERROR((VLOOKUP(A20,Hoja4!$A$2:$AA$1057,12,FALSE)),"")</f>
        <v>222</v>
      </c>
      <c r="J20" s="34">
        <f>+IFERROR((VLOOKUP(A20,Hoja4!$A$2:$AA$1057,13,FALSE)),"")</f>
        <v>229</v>
      </c>
      <c r="K20" s="125">
        <f>+IFERROR((VLOOKUP(A20,Hoja4!$A$2:$AA$1057,14,FALSE)),"")</f>
        <v>111</v>
      </c>
      <c r="L20" s="34">
        <f>+IFERROR((VLOOKUP(A20,Hoja4!$A$2:$AB$1057,15,FALSE)),"")</f>
        <v>97</v>
      </c>
      <c r="M20" s="34">
        <f>+IFERROR((VLOOKUP(A20,Hoja4!$A$2:$AB$1057,16,FALSE)),"")</f>
        <v>108</v>
      </c>
      <c r="N20" s="195">
        <f>+IFERROR((VLOOKUP(A20,Hoja4!$A$2:$AB$1057,17,FALSE)),"")</f>
        <v>257</v>
      </c>
    </row>
    <row r="21" spans="1:14" x14ac:dyDescent="0.25">
      <c r="A21" s="121">
        <v>10</v>
      </c>
      <c r="B21" s="35">
        <f>+IFERROR((VLOOKUP(A21,Hoja4!$A$2:$M$1057,4,FALSE)),"")</f>
        <v>47258</v>
      </c>
      <c r="C21" s="33" t="str">
        <f>+IFERROR((VLOOKUP(A21,Hoja4!$A$2:$M$1057,5,FALSE)),"")</f>
        <v>EL PIÑON</v>
      </c>
      <c r="D21" s="34" t="str">
        <f>+IFERROR((VLOOKUP(A21,Hoja4!$A$2:$AA$1057,7,FALSE)),"")</f>
        <v>-</v>
      </c>
      <c r="E21" s="34" t="str">
        <f>+IFERROR((VLOOKUP(A21,Hoja4!$A$2:$AA$1057,8,FALSE)),"")</f>
        <v>-</v>
      </c>
      <c r="F21" s="34" t="str">
        <f>+IFERROR((VLOOKUP(A21,Hoja4!$A$2:$AA$1057,9,FALSE)),"")</f>
        <v>-</v>
      </c>
      <c r="G21" s="34" t="str">
        <f>+IFERROR((VLOOKUP(A21,Hoja4!$A$2:$AA$1057,10,FALSE)),"")</f>
        <v>-</v>
      </c>
      <c r="H21" s="34" t="str">
        <f>+IFERROR((VLOOKUP(A21,Hoja4!$A$2:$AA$1057,11,FALSE)),"")</f>
        <v>-</v>
      </c>
      <c r="I21" s="34" t="str">
        <f>+IFERROR((VLOOKUP(A21,Hoja4!$A$2:$AA$1057,12,FALSE)),"")</f>
        <v>-</v>
      </c>
      <c r="J21" s="34" t="str">
        <f>+IFERROR((VLOOKUP(A21,Hoja4!$A$2:$AA$1057,13,FALSE)),"")</f>
        <v>-</v>
      </c>
      <c r="K21" s="125">
        <f>+IFERROR((VLOOKUP(A21,Hoja4!$A$2:$AA$1057,14,FALSE)),"")</f>
        <v>0</v>
      </c>
      <c r="L21" s="34">
        <f>+IFERROR((VLOOKUP(A21,Hoja4!$A$2:$AB$1057,15,FALSE)),"")</f>
        <v>1</v>
      </c>
      <c r="M21" s="34" t="str">
        <f>+IFERROR((VLOOKUP(A21,Hoja4!$A$2:$AB$1057,16,FALSE)),"")</f>
        <v>-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47268</v>
      </c>
      <c r="C22" s="33" t="str">
        <f>+IFERROR((VLOOKUP(A22,Hoja4!$A$2:$M$1057,5,FALSE)),"")</f>
        <v>EL RETEN</v>
      </c>
      <c r="D22" s="34">
        <f>+IFERROR((VLOOKUP(A22,Hoja4!$A$2:$AA$1057,7,FALSE)),"")</f>
        <v>29</v>
      </c>
      <c r="E22" s="34" t="str">
        <f>+IFERROR((VLOOKUP(A22,Hoja4!$A$2:$AA$1057,8,FALSE)),"")</f>
        <v>-</v>
      </c>
      <c r="F22" s="34" t="str">
        <f>+IFERROR((VLOOKUP(A22,Hoja4!$A$2:$AA$1057,9,FALSE)),"")</f>
        <v>-</v>
      </c>
      <c r="G22" s="34" t="str">
        <f>+IFERROR((VLOOKUP(A22,Hoja4!$A$2:$AA$1057,10,FALSE)),"")</f>
        <v>-</v>
      </c>
      <c r="H22" s="34" t="str">
        <f>+IFERROR((VLOOKUP(A22,Hoja4!$A$2:$AA$1057,11,FALSE)),"")</f>
        <v>-</v>
      </c>
      <c r="I22" s="34" t="str">
        <f>+IFERROR((VLOOKUP(A22,Hoja4!$A$2:$AA$1057,12,FALSE)),"")</f>
        <v>-</v>
      </c>
      <c r="J22" s="34">
        <f>+IFERROR((VLOOKUP(A22,Hoja4!$A$2:$AA$1057,13,FALSE)),"")</f>
        <v>1</v>
      </c>
      <c r="K22" s="125">
        <f>+IFERROR((VLOOKUP(A22,Hoja4!$A$2:$AA$1057,14,FALSE)),"")</f>
        <v>0</v>
      </c>
      <c r="L22" s="34">
        <f>+IFERROR((VLOOKUP(A22,Hoja4!$A$2:$AB$1057,15,FALSE)),"")</f>
        <v>9</v>
      </c>
      <c r="M22" s="34" t="str">
        <f>+IFERROR((VLOOKUP(A22,Hoja4!$A$2:$AB$1057,16,FALSE)),"")</f>
        <v>-</v>
      </c>
      <c r="N22" s="195">
        <f>+IFERROR((VLOOKUP(A22,Hoja4!$A$2:$AB$1057,17,FALSE)),"")</f>
        <v>0</v>
      </c>
    </row>
    <row r="23" spans="1:14" x14ac:dyDescent="0.25">
      <c r="A23" s="121">
        <v>12</v>
      </c>
      <c r="B23" s="35">
        <f>+IFERROR((VLOOKUP(A23,Hoja4!$A$2:$M$1057,4,FALSE)),"")</f>
        <v>47288</v>
      </c>
      <c r="C23" s="33" t="str">
        <f>+IFERROR((VLOOKUP(A23,Hoja4!$A$2:$M$1057,5,FALSE)),"")</f>
        <v>FUNDACIÓN</v>
      </c>
      <c r="D23" s="34">
        <f>+IFERROR((VLOOKUP(A23,Hoja4!$A$2:$AA$1057,7,FALSE)),"")</f>
        <v>420</v>
      </c>
      <c r="E23" s="34">
        <f>+IFERROR((VLOOKUP(A23,Hoja4!$A$2:$AA$1057,8,FALSE)),"")</f>
        <v>409</v>
      </c>
      <c r="F23" s="34">
        <f>+IFERROR((VLOOKUP(A23,Hoja4!$A$2:$AA$1057,9,FALSE)),"")</f>
        <v>305</v>
      </c>
      <c r="G23" s="34">
        <f>+IFERROR((VLOOKUP(A23,Hoja4!$A$2:$AA$1057,10,FALSE)),"")</f>
        <v>115</v>
      </c>
      <c r="H23" s="34">
        <f>+IFERROR((VLOOKUP(A23,Hoja4!$A$2:$AA$1057,11,FALSE)),"")</f>
        <v>18</v>
      </c>
      <c r="I23" s="34">
        <f>+IFERROR((VLOOKUP(A23,Hoja4!$A$2:$AA$1057,12,FALSE)),"")</f>
        <v>44</v>
      </c>
      <c r="J23" s="34">
        <f>+IFERROR((VLOOKUP(A23,Hoja4!$A$2:$AA$1057,13,FALSE)),"")</f>
        <v>97</v>
      </c>
      <c r="K23" s="125">
        <f>+IFERROR((VLOOKUP(A23,Hoja4!$A$2:$AA$1057,14,FALSE)),"")</f>
        <v>3</v>
      </c>
      <c r="L23" s="34">
        <f>+IFERROR((VLOOKUP(A23,Hoja4!$A$2:$AB$1057,15,FALSE)),"")</f>
        <v>34</v>
      </c>
      <c r="M23" s="34">
        <f>+IFERROR((VLOOKUP(A23,Hoja4!$A$2:$AB$1057,16,FALSE)),"")</f>
        <v>2</v>
      </c>
      <c r="N23" s="195">
        <f>+IFERROR((VLOOKUP(A23,Hoja4!$A$2:$AB$1057,17,FALSE)),"")</f>
        <v>4</v>
      </c>
    </row>
    <row r="24" spans="1:14" x14ac:dyDescent="0.25">
      <c r="A24" s="121">
        <v>13</v>
      </c>
      <c r="B24" s="35">
        <f>+IFERROR((VLOOKUP(A24,Hoja4!$A$2:$M$1057,4,FALSE)),"")</f>
        <v>47318</v>
      </c>
      <c r="C24" s="33" t="str">
        <f>+IFERROR((VLOOKUP(A24,Hoja4!$A$2:$M$1057,5,FALSE)),"")</f>
        <v>GUAMAL</v>
      </c>
      <c r="D24" s="34">
        <f>+IFERROR((VLOOKUP(A24,Hoja4!$A$2:$AA$1057,7,FALSE)),"")</f>
        <v>56</v>
      </c>
      <c r="E24" s="34">
        <f>+IFERROR((VLOOKUP(A24,Hoja4!$A$2:$AA$1057,8,FALSE)),"")</f>
        <v>18</v>
      </c>
      <c r="F24" s="34">
        <f>+IFERROR((VLOOKUP(A24,Hoja4!$A$2:$AA$1057,9,FALSE)),"")</f>
        <v>1</v>
      </c>
      <c r="G24" s="34" t="str">
        <f>+IFERROR((VLOOKUP(A24,Hoja4!$A$2:$AA$1057,10,FALSE)),"")</f>
        <v>-</v>
      </c>
      <c r="H24" s="34" t="str">
        <f>+IFERROR((VLOOKUP(A24,Hoja4!$A$2:$AA$1057,11,FALSE)),"")</f>
        <v>-</v>
      </c>
      <c r="I24" s="34">
        <f>+IFERROR((VLOOKUP(A24,Hoja4!$A$2:$AA$1057,12,FALSE)),"")</f>
        <v>1</v>
      </c>
      <c r="J24" s="34" t="str">
        <f>+IFERROR((VLOOKUP(A24,Hoja4!$A$2:$AA$1057,13,FALSE)),"")</f>
        <v>-</v>
      </c>
      <c r="K24" s="125">
        <f>+IFERROR((VLOOKUP(A24,Hoja4!$A$2:$AA$1057,14,FALSE)),"")</f>
        <v>0</v>
      </c>
      <c r="L24" s="34" t="str">
        <f>+IFERROR((VLOOKUP(A24,Hoja4!$A$2:$AB$1057,15,FALSE)),"")</f>
        <v>-</v>
      </c>
      <c r="M24" s="34" t="str">
        <f>+IFERROR((VLOOKUP(A24,Hoja4!$A$2:$AB$1057,16,FALSE)),"")</f>
        <v>-</v>
      </c>
      <c r="N24" s="195">
        <f>+IFERROR((VLOOKUP(A24,Hoja4!$A$2:$AB$1057,17,FALSE)),"")</f>
        <v>0</v>
      </c>
    </row>
    <row r="25" spans="1:14" x14ac:dyDescent="0.25">
      <c r="A25" s="121">
        <v>14</v>
      </c>
      <c r="B25" s="35">
        <f>+IFERROR((VLOOKUP(A25,Hoja4!$A$2:$M$1057,4,FALSE)),"")</f>
        <v>47460</v>
      </c>
      <c r="C25" s="33" t="str">
        <f>+IFERROR((VLOOKUP(A25,Hoja4!$A$2:$M$1057,5,FALSE)),"")</f>
        <v>NUEVA GRANADA</v>
      </c>
      <c r="D25" s="34" t="str">
        <f>+IFERROR((VLOOKUP(A25,Hoja4!$A$2:$AA$1057,7,FALSE)),"")</f>
        <v>-</v>
      </c>
      <c r="E25" s="34" t="str">
        <f>+IFERROR((VLOOKUP(A25,Hoja4!$A$2:$AA$1057,8,FALSE)),"")</f>
        <v>-</v>
      </c>
      <c r="F25" s="34" t="str">
        <f>+IFERROR((VLOOKUP(A25,Hoja4!$A$2:$AA$1057,9,FALSE)),"")</f>
        <v>-</v>
      </c>
      <c r="G25" s="34">
        <f>+IFERROR((VLOOKUP(A25,Hoja4!$A$2:$AA$1057,10,FALSE)),"")</f>
        <v>38</v>
      </c>
      <c r="H25" s="34">
        <f>+IFERROR((VLOOKUP(A25,Hoja4!$A$2:$AA$1057,11,FALSE)),"")</f>
        <v>24</v>
      </c>
      <c r="I25" s="34" t="str">
        <f>+IFERROR((VLOOKUP(A25,Hoja4!$A$2:$AA$1057,12,FALSE)),"")</f>
        <v>-</v>
      </c>
      <c r="J25" s="34" t="str">
        <f>+IFERROR((VLOOKUP(A25,Hoja4!$A$2:$AA$1057,13,FALSE)),"")</f>
        <v>-</v>
      </c>
      <c r="K25" s="125">
        <f>+IFERROR((VLOOKUP(A25,Hoja4!$A$2:$AA$1057,14,FALSE)),"")</f>
        <v>0</v>
      </c>
      <c r="L25" s="34">
        <f>+IFERROR((VLOOKUP(A25,Hoja4!$A$2:$AB$1057,15,FALSE)),"")</f>
        <v>1</v>
      </c>
      <c r="M25" s="34" t="str">
        <f>+IFERROR((VLOOKUP(A25,Hoja4!$A$2:$AB$1057,16,FALSE)),"")</f>
        <v>-</v>
      </c>
      <c r="N25" s="195">
        <f>+IFERROR((VLOOKUP(A25,Hoja4!$A$2:$AB$1057,17,FALSE)),"")</f>
        <v>0</v>
      </c>
    </row>
    <row r="26" spans="1:14" x14ac:dyDescent="0.25">
      <c r="A26" s="121">
        <v>15</v>
      </c>
      <c r="B26" s="35">
        <f>+IFERROR((VLOOKUP(A26,Hoja4!$A$2:$M$1057,4,FALSE)),"")</f>
        <v>47541</v>
      </c>
      <c r="C26" s="33" t="str">
        <f>+IFERROR((VLOOKUP(A26,Hoja4!$A$2:$M$1057,5,FALSE)),"")</f>
        <v>PEDRAZA</v>
      </c>
      <c r="D26" s="34" t="str">
        <f>+IFERROR((VLOOKUP(A26,Hoja4!$A$2:$AA$1057,7,FALSE)),"")</f>
        <v>-</v>
      </c>
      <c r="E26" s="34" t="str">
        <f>+IFERROR((VLOOKUP(A26,Hoja4!$A$2:$AA$1057,8,FALSE)),"")</f>
        <v>-</v>
      </c>
      <c r="F26" s="34" t="str">
        <f>+IFERROR((VLOOKUP(A26,Hoja4!$A$2:$AA$1057,9,FALSE)),"")</f>
        <v>-</v>
      </c>
      <c r="G26" s="34" t="str">
        <f>+IFERROR((VLOOKUP(A26,Hoja4!$A$2:$AA$1057,10,FALSE)),"")</f>
        <v>-</v>
      </c>
      <c r="H26" s="34" t="str">
        <f>+IFERROR((VLOOKUP(A26,Hoja4!$A$2:$AA$1057,11,FALSE)),"")</f>
        <v>-</v>
      </c>
      <c r="I26" s="34" t="str">
        <f>+IFERROR((VLOOKUP(A26,Hoja4!$A$2:$AA$1057,12,FALSE)),"")</f>
        <v>-</v>
      </c>
      <c r="J26" s="34" t="str">
        <f>+IFERROR((VLOOKUP(A26,Hoja4!$A$2:$AA$1057,13,FALSE)),"")</f>
        <v>-</v>
      </c>
      <c r="K26" s="125">
        <f>+IFERROR((VLOOKUP(A26,Hoja4!$A$2:$AA$1057,14,FALSE)),"")</f>
        <v>0</v>
      </c>
      <c r="L26" s="34" t="str">
        <f>+IFERROR((VLOOKUP(A26,Hoja4!$A$2:$AB$1057,15,FALSE)),"")</f>
        <v>-</v>
      </c>
      <c r="M26" s="34" t="str">
        <f>+IFERROR((VLOOKUP(A26,Hoja4!$A$2:$AB$1057,16,FALSE)),"")</f>
        <v>-</v>
      </c>
      <c r="N26" s="195">
        <f>+IFERROR((VLOOKUP(A26,Hoja4!$A$2:$AB$1057,17,FALSE)),"")</f>
        <v>0</v>
      </c>
    </row>
    <row r="27" spans="1:14" x14ac:dyDescent="0.25">
      <c r="A27" s="121">
        <v>16</v>
      </c>
      <c r="B27" s="35">
        <f>+IFERROR((VLOOKUP(A27,Hoja4!$A$2:$M$1057,4,FALSE)),"")</f>
        <v>47545</v>
      </c>
      <c r="C27" s="33" t="str">
        <f>+IFERROR((VLOOKUP(A27,Hoja4!$A$2:$M$1057,5,FALSE)),"")</f>
        <v>PIJIÑO DEL CARMEN</v>
      </c>
      <c r="D27" s="34">
        <f>+IFERROR((VLOOKUP(A27,Hoja4!$A$2:$AA$1057,7,FALSE)),"")</f>
        <v>21</v>
      </c>
      <c r="E27" s="34" t="str">
        <f>+IFERROR((VLOOKUP(A27,Hoja4!$A$2:$AA$1057,8,FALSE)),"")</f>
        <v>-</v>
      </c>
      <c r="F27" s="34" t="str">
        <f>+IFERROR((VLOOKUP(A27,Hoja4!$A$2:$AA$1057,9,FALSE)),"")</f>
        <v>-</v>
      </c>
      <c r="G27" s="34" t="str">
        <f>+IFERROR((VLOOKUP(A27,Hoja4!$A$2:$AA$1057,10,FALSE)),"")</f>
        <v>-</v>
      </c>
      <c r="H27" s="34" t="str">
        <f>+IFERROR((VLOOKUP(A27,Hoja4!$A$2:$AA$1057,11,FALSE)),"")</f>
        <v>-</v>
      </c>
      <c r="I27" s="34" t="str">
        <f>+IFERROR((VLOOKUP(A27,Hoja4!$A$2:$AA$1057,12,FALSE)),"")</f>
        <v>-</v>
      </c>
      <c r="J27" s="34" t="str">
        <f>+IFERROR((VLOOKUP(A27,Hoja4!$A$2:$AA$1057,13,FALSE)),"")</f>
        <v>-</v>
      </c>
      <c r="K27" s="125">
        <f>+IFERROR((VLOOKUP(A27,Hoja4!$A$2:$AA$1057,14,FALSE)),"")</f>
        <v>0</v>
      </c>
      <c r="L27" s="34" t="str">
        <f>+IFERROR((VLOOKUP(A27,Hoja4!$A$2:$AB$1057,15,FALSE)),"")</f>
        <v>-</v>
      </c>
      <c r="M27" s="34" t="str">
        <f>+IFERROR((VLOOKUP(A27,Hoja4!$A$2:$AB$1057,16,FALSE)),"")</f>
        <v>-</v>
      </c>
      <c r="N27" s="195">
        <f>+IFERROR((VLOOKUP(A27,Hoja4!$A$2:$AB$1057,17,FALSE)),"")</f>
        <v>0</v>
      </c>
    </row>
    <row r="28" spans="1:14" x14ac:dyDescent="0.25">
      <c r="A28" s="121">
        <v>17</v>
      </c>
      <c r="B28" s="35">
        <f>+IFERROR((VLOOKUP(A28,Hoja4!$A$2:$M$1057,4,FALSE)),"")</f>
        <v>47551</v>
      </c>
      <c r="C28" s="33" t="str">
        <f>+IFERROR((VLOOKUP(A28,Hoja4!$A$2:$M$1057,5,FALSE)),"")</f>
        <v>PIVIJAY</v>
      </c>
      <c r="D28" s="34">
        <f>+IFERROR((VLOOKUP(A28,Hoja4!$A$2:$AA$1057,7,FALSE)),"")</f>
        <v>105</v>
      </c>
      <c r="E28" s="34" t="str">
        <f>+IFERROR((VLOOKUP(A28,Hoja4!$A$2:$AA$1057,8,FALSE)),"")</f>
        <v>-</v>
      </c>
      <c r="F28" s="34" t="str">
        <f>+IFERROR((VLOOKUP(A28,Hoja4!$A$2:$AA$1057,9,FALSE)),"")</f>
        <v>-</v>
      </c>
      <c r="G28" s="34" t="str">
        <f>+IFERROR((VLOOKUP(A28,Hoja4!$A$2:$AA$1057,10,FALSE)),"")</f>
        <v>-</v>
      </c>
      <c r="H28" s="34">
        <f>+IFERROR((VLOOKUP(A28,Hoja4!$A$2:$AA$1057,11,FALSE)),"")</f>
        <v>2</v>
      </c>
      <c r="I28" s="34">
        <f>+IFERROR((VLOOKUP(A28,Hoja4!$A$2:$AA$1057,12,FALSE)),"")</f>
        <v>1</v>
      </c>
      <c r="J28" s="34">
        <f>+IFERROR((VLOOKUP(A28,Hoja4!$A$2:$AA$1057,13,FALSE)),"")</f>
        <v>2</v>
      </c>
      <c r="K28" s="125">
        <f>+IFERROR((VLOOKUP(A28,Hoja4!$A$2:$AA$1057,14,FALSE)),"")</f>
        <v>0</v>
      </c>
      <c r="L28" s="34">
        <f>+IFERROR((VLOOKUP(A28,Hoja4!$A$2:$AB$1057,15,FALSE)),"")</f>
        <v>5</v>
      </c>
      <c r="M28" s="34">
        <f>+IFERROR((VLOOKUP(A28,Hoja4!$A$2:$AB$1057,16,FALSE)),"")</f>
        <v>2</v>
      </c>
      <c r="N28" s="195">
        <f>+IFERROR((VLOOKUP(A28,Hoja4!$A$2:$AB$1057,17,FALSE)),"")</f>
        <v>0</v>
      </c>
    </row>
    <row r="29" spans="1:14" x14ac:dyDescent="0.25">
      <c r="A29" s="121">
        <v>18</v>
      </c>
      <c r="B29" s="35">
        <f>+IFERROR((VLOOKUP(A29,Hoja4!$A$2:$M$1057,4,FALSE)),"")</f>
        <v>47555</v>
      </c>
      <c r="C29" s="33" t="str">
        <f>+IFERROR((VLOOKUP(A29,Hoja4!$A$2:$M$1057,5,FALSE)),"")</f>
        <v>PLATO</v>
      </c>
      <c r="D29" s="34">
        <f>+IFERROR((VLOOKUP(A29,Hoja4!$A$2:$AA$1057,7,FALSE)),"")</f>
        <v>345</v>
      </c>
      <c r="E29" s="34">
        <f>+IFERROR((VLOOKUP(A29,Hoja4!$A$2:$AA$1057,8,FALSE)),"")</f>
        <v>316</v>
      </c>
      <c r="F29" s="34">
        <f>+IFERROR((VLOOKUP(A29,Hoja4!$A$2:$AA$1057,9,FALSE)),"")</f>
        <v>379</v>
      </c>
      <c r="G29" s="34">
        <f>+IFERROR((VLOOKUP(A29,Hoja4!$A$2:$AA$1057,10,FALSE)),"")</f>
        <v>472</v>
      </c>
      <c r="H29" s="34">
        <f>+IFERROR((VLOOKUP(A29,Hoja4!$A$2:$AA$1057,11,FALSE)),"")</f>
        <v>271</v>
      </c>
      <c r="I29" s="34">
        <f>+IFERROR((VLOOKUP(A29,Hoja4!$A$2:$AA$1057,12,FALSE)),"")</f>
        <v>220</v>
      </c>
      <c r="J29" s="34">
        <f>+IFERROR((VLOOKUP(A29,Hoja4!$A$2:$AA$1057,13,FALSE)),"")</f>
        <v>211</v>
      </c>
      <c r="K29" s="125">
        <f>+IFERROR((VLOOKUP(A29,Hoja4!$A$2:$AA$1057,14,FALSE)),"")</f>
        <v>96</v>
      </c>
      <c r="L29" s="34">
        <f>+IFERROR((VLOOKUP(A29,Hoja4!$A$2:$AB$1057,15,FALSE)),"")</f>
        <v>197</v>
      </c>
      <c r="M29" s="34">
        <f>+IFERROR((VLOOKUP(A29,Hoja4!$A$2:$AB$1057,16,FALSE)),"")</f>
        <v>278</v>
      </c>
      <c r="N29" s="195">
        <f>+IFERROR((VLOOKUP(A29,Hoja4!$A$2:$AB$1057,17,FALSE)),"")</f>
        <v>547</v>
      </c>
    </row>
    <row r="30" spans="1:14" x14ac:dyDescent="0.25">
      <c r="A30" s="121">
        <v>19</v>
      </c>
      <c r="B30" s="35">
        <f>+IFERROR((VLOOKUP(A30,Hoja4!$A$2:$M$1057,4,FALSE)),"")</f>
        <v>47570</v>
      </c>
      <c r="C30" s="33" t="str">
        <f>+IFERROR((VLOOKUP(A30,Hoja4!$A$2:$M$1057,5,FALSE)),"")</f>
        <v>PUEBLOVIEJO</v>
      </c>
      <c r="D30" s="34">
        <f>+IFERROR((VLOOKUP(A30,Hoja4!$A$2:$AA$1057,7,FALSE)),"")</f>
        <v>27</v>
      </c>
      <c r="E30" s="34">
        <f>+IFERROR((VLOOKUP(A30,Hoja4!$A$2:$AA$1057,8,FALSE)),"")</f>
        <v>27</v>
      </c>
      <c r="F30" s="34">
        <f>+IFERROR((VLOOKUP(A30,Hoja4!$A$2:$AA$1057,9,FALSE)),"")</f>
        <v>27</v>
      </c>
      <c r="G30" s="34" t="str">
        <f>+IFERROR((VLOOKUP(A30,Hoja4!$A$2:$AA$1057,10,FALSE)),"")</f>
        <v>-</v>
      </c>
      <c r="H30" s="34" t="str">
        <f>+IFERROR((VLOOKUP(A30,Hoja4!$A$2:$AA$1057,11,FALSE)),"")</f>
        <v>-</v>
      </c>
      <c r="I30" s="34" t="str">
        <f>+IFERROR((VLOOKUP(A30,Hoja4!$A$2:$AA$1057,12,FALSE)),"")</f>
        <v>-</v>
      </c>
      <c r="J30" s="34">
        <f>+IFERROR((VLOOKUP(A30,Hoja4!$A$2:$AA$1057,13,FALSE)),"")</f>
        <v>2</v>
      </c>
      <c r="K30" s="125">
        <f>+IFERROR((VLOOKUP(A30,Hoja4!$A$2:$AA$1057,14,FALSE)),"")</f>
        <v>0</v>
      </c>
      <c r="L30" s="34">
        <f>+IFERROR((VLOOKUP(A30,Hoja4!$A$2:$AB$1057,15,FALSE)),"")</f>
        <v>47</v>
      </c>
      <c r="M30" s="34">
        <f>+IFERROR((VLOOKUP(A30,Hoja4!$A$2:$AB$1057,16,FALSE)),"")</f>
        <v>14</v>
      </c>
      <c r="N30" s="195">
        <f>+IFERROR((VLOOKUP(A30,Hoja4!$A$2:$AB$1057,17,FALSE)),"")</f>
        <v>0</v>
      </c>
    </row>
    <row r="31" spans="1:14" x14ac:dyDescent="0.25">
      <c r="A31" s="121">
        <v>20</v>
      </c>
      <c r="B31" s="35">
        <f>+IFERROR((VLOOKUP(A31,Hoja4!$A$2:$M$1057,4,FALSE)),"")</f>
        <v>47605</v>
      </c>
      <c r="C31" s="33" t="str">
        <f>+IFERROR((VLOOKUP(A31,Hoja4!$A$2:$M$1057,5,FALSE)),"")</f>
        <v>REMOLINO</v>
      </c>
      <c r="D31" s="34" t="str">
        <f>+IFERROR((VLOOKUP(A31,Hoja4!$A$2:$AA$1057,7,FALSE)),"")</f>
        <v>-</v>
      </c>
      <c r="E31" s="34" t="str">
        <f>+IFERROR((VLOOKUP(A31,Hoja4!$A$2:$AA$1057,8,FALSE)),"")</f>
        <v>-</v>
      </c>
      <c r="F31" s="34" t="str">
        <f>+IFERROR((VLOOKUP(A31,Hoja4!$A$2:$AA$1057,9,FALSE)),"")</f>
        <v>-</v>
      </c>
      <c r="G31" s="34" t="str">
        <f>+IFERROR((VLOOKUP(A31,Hoja4!$A$2:$AA$1057,10,FALSE)),"")</f>
        <v>-</v>
      </c>
      <c r="H31" s="34" t="str">
        <f>+IFERROR((VLOOKUP(A31,Hoja4!$A$2:$AA$1057,11,FALSE)),"")</f>
        <v>-</v>
      </c>
      <c r="I31" s="34" t="str">
        <f>+IFERROR((VLOOKUP(A31,Hoja4!$A$2:$AA$1057,12,FALSE)),"")</f>
        <v>-</v>
      </c>
      <c r="J31" s="34" t="str">
        <f>+IFERROR((VLOOKUP(A31,Hoja4!$A$2:$AA$1057,13,FALSE)),"")</f>
        <v>-</v>
      </c>
      <c r="K31" s="125">
        <f>+IFERROR((VLOOKUP(A31,Hoja4!$A$2:$AA$1057,14,FALSE)),"")</f>
        <v>0</v>
      </c>
      <c r="L31" s="34" t="str">
        <f>+IFERROR((VLOOKUP(A31,Hoja4!$A$2:$AB$1057,15,FALSE)),"")</f>
        <v>-</v>
      </c>
      <c r="M31" s="34" t="str">
        <f>+IFERROR((VLOOKUP(A31,Hoja4!$A$2:$AB$1057,16,FALSE)),"")</f>
        <v>-</v>
      </c>
      <c r="N31" s="195">
        <f>+IFERROR((VLOOKUP(A31,Hoja4!$A$2:$AB$1057,17,FALSE)),"")</f>
        <v>0</v>
      </c>
    </row>
    <row r="32" spans="1:14" x14ac:dyDescent="0.25">
      <c r="A32" s="121">
        <v>21</v>
      </c>
      <c r="B32" s="35">
        <f>+IFERROR((VLOOKUP(A32,Hoja4!$A$2:$M$1057,4,FALSE)),"")</f>
        <v>47660</v>
      </c>
      <c r="C32" s="33" t="str">
        <f>+IFERROR((VLOOKUP(A32,Hoja4!$A$2:$M$1057,5,FALSE)),"")</f>
        <v>SABANAS DE SAN ANGEL</v>
      </c>
      <c r="D32" s="34" t="str">
        <f>+IFERROR((VLOOKUP(A32,Hoja4!$A$2:$AA$1057,7,FALSE)),"")</f>
        <v>-</v>
      </c>
      <c r="E32" s="34">
        <f>+IFERROR((VLOOKUP(A32,Hoja4!$A$2:$AA$1057,8,FALSE)),"")</f>
        <v>19</v>
      </c>
      <c r="F32" s="34" t="str">
        <f>+IFERROR((VLOOKUP(A32,Hoja4!$A$2:$AA$1057,9,FALSE)),"")</f>
        <v>-</v>
      </c>
      <c r="G32" s="34" t="str">
        <f>+IFERROR((VLOOKUP(A32,Hoja4!$A$2:$AA$1057,10,FALSE)),"")</f>
        <v>-</v>
      </c>
      <c r="H32" s="34" t="str">
        <f>+IFERROR((VLOOKUP(A32,Hoja4!$A$2:$AA$1057,11,FALSE)),"")</f>
        <v>-</v>
      </c>
      <c r="I32" s="34">
        <f>+IFERROR((VLOOKUP(A32,Hoja4!$A$2:$AA$1057,12,FALSE)),"")</f>
        <v>1</v>
      </c>
      <c r="J32" s="34" t="str">
        <f>+IFERROR((VLOOKUP(A32,Hoja4!$A$2:$AA$1057,13,FALSE)),"")</f>
        <v>-</v>
      </c>
      <c r="K32" s="125">
        <f>+IFERROR((VLOOKUP(A32,Hoja4!$A$2:$AA$1057,14,FALSE)),"")</f>
        <v>0</v>
      </c>
      <c r="L32" s="34">
        <f>+IFERROR((VLOOKUP(A32,Hoja4!$A$2:$AB$1057,15,FALSE)),"")</f>
        <v>0</v>
      </c>
      <c r="M32" s="34">
        <f>+IFERROR((VLOOKUP(A32,Hoja4!$A$2:$AB$1057,16,FALSE)),"")</f>
        <v>1</v>
      </c>
      <c r="N32" s="195">
        <f>+IFERROR((VLOOKUP(A32,Hoja4!$A$2:$AB$1057,17,FALSE)),"")</f>
        <v>0</v>
      </c>
    </row>
    <row r="33" spans="1:14" x14ac:dyDescent="0.25">
      <c r="A33" s="121">
        <v>22</v>
      </c>
      <c r="B33" s="35">
        <f>+IFERROR((VLOOKUP(A33,Hoja4!$A$2:$M$1057,4,FALSE)),"")</f>
        <v>47675</v>
      </c>
      <c r="C33" s="33" t="str">
        <f>+IFERROR((VLOOKUP(A33,Hoja4!$A$2:$M$1057,5,FALSE)),"")</f>
        <v>SALAMINA</v>
      </c>
      <c r="D33" s="34" t="str">
        <f>+IFERROR((VLOOKUP(A33,Hoja4!$A$2:$AA$1057,7,FALSE)),"")</f>
        <v>-</v>
      </c>
      <c r="E33" s="34" t="str">
        <f>+IFERROR((VLOOKUP(A33,Hoja4!$A$2:$AA$1057,8,FALSE)),"")</f>
        <v>-</v>
      </c>
      <c r="F33" s="34" t="str">
        <f>+IFERROR((VLOOKUP(A33,Hoja4!$A$2:$AA$1057,9,FALSE)),"")</f>
        <v>-</v>
      </c>
      <c r="G33" s="34" t="str">
        <f>+IFERROR((VLOOKUP(A33,Hoja4!$A$2:$AA$1057,10,FALSE)),"")</f>
        <v>-</v>
      </c>
      <c r="H33" s="34" t="str">
        <f>+IFERROR((VLOOKUP(A33,Hoja4!$A$2:$AA$1057,11,FALSE)),"")</f>
        <v>-</v>
      </c>
      <c r="I33" s="34" t="str">
        <f>+IFERROR((VLOOKUP(A33,Hoja4!$A$2:$AA$1057,12,FALSE)),"")</f>
        <v>-</v>
      </c>
      <c r="J33" s="34" t="str">
        <f>+IFERROR((VLOOKUP(A33,Hoja4!$A$2:$AA$1057,13,FALSE)),"")</f>
        <v>-</v>
      </c>
      <c r="K33" s="125">
        <f>+IFERROR((VLOOKUP(A33,Hoja4!$A$2:$AA$1057,14,FALSE)),"")</f>
        <v>0</v>
      </c>
      <c r="L33" s="34">
        <f>+IFERROR((VLOOKUP(A33,Hoja4!$A$2:$AB$1057,15,FALSE)),"")</f>
        <v>1</v>
      </c>
      <c r="M33" s="34" t="str">
        <f>+IFERROR((VLOOKUP(A33,Hoja4!$A$2:$AB$1057,16,FALSE)),"")</f>
        <v>-</v>
      </c>
      <c r="N33" s="195">
        <f>+IFERROR((VLOOKUP(A33,Hoja4!$A$2:$AB$1057,17,FALSE)),"")</f>
        <v>0</v>
      </c>
    </row>
    <row r="34" spans="1:14" x14ac:dyDescent="0.25">
      <c r="A34" s="121">
        <v>23</v>
      </c>
      <c r="B34" s="35">
        <f>+IFERROR((VLOOKUP(A34,Hoja4!$A$2:$M$1057,4,FALSE)),"")</f>
        <v>47692</v>
      </c>
      <c r="C34" s="33" t="str">
        <f>+IFERROR((VLOOKUP(A34,Hoja4!$A$2:$M$1057,5,FALSE)),"")</f>
        <v>SAN SEBASTIAN DE BUENAVISTA</v>
      </c>
      <c r="D34" s="34">
        <f>+IFERROR((VLOOKUP(A34,Hoja4!$A$2:$AA$1057,7,FALSE)),"")</f>
        <v>86</v>
      </c>
      <c r="E34" s="34" t="str">
        <f>+IFERROR((VLOOKUP(A34,Hoja4!$A$2:$AA$1057,8,FALSE)),"")</f>
        <v>-</v>
      </c>
      <c r="F34" s="34" t="str">
        <f>+IFERROR((VLOOKUP(A34,Hoja4!$A$2:$AA$1057,9,FALSE)),"")</f>
        <v>-</v>
      </c>
      <c r="G34" s="34" t="str">
        <f>+IFERROR((VLOOKUP(A34,Hoja4!$A$2:$AA$1057,10,FALSE)),"")</f>
        <v>-</v>
      </c>
      <c r="H34" s="34" t="str">
        <f>+IFERROR((VLOOKUP(A34,Hoja4!$A$2:$AA$1057,11,FALSE)),"")</f>
        <v>-</v>
      </c>
      <c r="I34" s="34" t="str">
        <f>+IFERROR((VLOOKUP(A34,Hoja4!$A$2:$AA$1057,12,FALSE)),"")</f>
        <v>-</v>
      </c>
      <c r="J34" s="34" t="str">
        <f>+IFERROR((VLOOKUP(A34,Hoja4!$A$2:$AA$1057,13,FALSE)),"")</f>
        <v>-</v>
      </c>
      <c r="K34" s="125">
        <f>+IFERROR((VLOOKUP(A34,Hoja4!$A$2:$AA$1057,14,FALSE)),"")</f>
        <v>0</v>
      </c>
      <c r="L34" s="34">
        <f>+IFERROR((VLOOKUP(A34,Hoja4!$A$2:$AB$1057,15,FALSE)),"")</f>
        <v>1</v>
      </c>
      <c r="M34" s="34" t="str">
        <f>+IFERROR((VLOOKUP(A34,Hoja4!$A$2:$AB$1057,16,FALSE)),"")</f>
        <v>-</v>
      </c>
      <c r="N34" s="195">
        <f>+IFERROR((VLOOKUP(A34,Hoja4!$A$2:$AB$1057,17,FALSE)),"")</f>
        <v>0</v>
      </c>
    </row>
    <row r="35" spans="1:14" x14ac:dyDescent="0.25">
      <c r="A35" s="121">
        <v>24</v>
      </c>
      <c r="B35" s="35">
        <f>+IFERROR((VLOOKUP(A35,Hoja4!$A$2:$M$1057,4,FALSE)),"")</f>
        <v>47703</v>
      </c>
      <c r="C35" s="33" t="str">
        <f>+IFERROR((VLOOKUP(A35,Hoja4!$A$2:$M$1057,5,FALSE)),"")</f>
        <v>SAN ZENON</v>
      </c>
      <c r="D35" s="34" t="str">
        <f>+IFERROR((VLOOKUP(A35,Hoja4!$A$2:$AA$1057,7,FALSE)),"")</f>
        <v>-</v>
      </c>
      <c r="E35" s="34" t="str">
        <f>+IFERROR((VLOOKUP(A35,Hoja4!$A$2:$AA$1057,8,FALSE)),"")</f>
        <v>-</v>
      </c>
      <c r="F35" s="34">
        <f>+IFERROR((VLOOKUP(A35,Hoja4!$A$2:$AA$1057,9,FALSE)),"")</f>
        <v>1</v>
      </c>
      <c r="G35" s="34" t="str">
        <f>+IFERROR((VLOOKUP(A35,Hoja4!$A$2:$AA$1057,10,FALSE)),"")</f>
        <v>-</v>
      </c>
      <c r="H35" s="34" t="str">
        <f>+IFERROR((VLOOKUP(A35,Hoja4!$A$2:$AA$1057,11,FALSE)),"")</f>
        <v>-</v>
      </c>
      <c r="I35" s="34" t="str">
        <f>+IFERROR((VLOOKUP(A35,Hoja4!$A$2:$AA$1057,12,FALSE)),"")</f>
        <v>-</v>
      </c>
      <c r="J35" s="34" t="str">
        <f>+IFERROR((VLOOKUP(A35,Hoja4!$A$2:$AA$1057,13,FALSE)),"")</f>
        <v>-</v>
      </c>
      <c r="K35" s="125">
        <f>+IFERROR((VLOOKUP(A35,Hoja4!$A$2:$AA$1057,14,FALSE)),"")</f>
        <v>0</v>
      </c>
      <c r="L35" s="34" t="str">
        <f>+IFERROR((VLOOKUP(A35,Hoja4!$A$2:$AB$1057,15,FALSE)),"")</f>
        <v>-</v>
      </c>
      <c r="M35" s="34" t="str">
        <f>+IFERROR((VLOOKUP(A35,Hoja4!$A$2:$AB$1057,16,FALSE)),"")</f>
        <v>-</v>
      </c>
      <c r="N35" s="195">
        <f>+IFERROR((VLOOKUP(A35,Hoja4!$A$2:$AB$1057,17,FALSE)),"")</f>
        <v>0</v>
      </c>
    </row>
    <row r="36" spans="1:14" x14ac:dyDescent="0.25">
      <c r="A36" s="121">
        <v>25</v>
      </c>
      <c r="B36" s="35">
        <f>+IFERROR((VLOOKUP(A36,Hoja4!$A$2:$M$1057,4,FALSE)),"")</f>
        <v>47707</v>
      </c>
      <c r="C36" s="33" t="str">
        <f>+IFERROR((VLOOKUP(A36,Hoja4!$A$2:$M$1057,5,FALSE)),"")</f>
        <v>SANTA ANA</v>
      </c>
      <c r="D36" s="34" t="str">
        <f>+IFERROR((VLOOKUP(A36,Hoja4!$A$2:$AA$1057,7,FALSE)),"")</f>
        <v>-</v>
      </c>
      <c r="E36" s="34" t="str">
        <f>+IFERROR((VLOOKUP(A36,Hoja4!$A$2:$AA$1057,8,FALSE)),"")</f>
        <v>-</v>
      </c>
      <c r="F36" s="34" t="str">
        <f>+IFERROR((VLOOKUP(A36,Hoja4!$A$2:$AA$1057,9,FALSE)),"")</f>
        <v>-</v>
      </c>
      <c r="G36" s="34" t="str">
        <f>+IFERROR((VLOOKUP(A36,Hoja4!$A$2:$AA$1057,10,FALSE)),"")</f>
        <v>-</v>
      </c>
      <c r="H36" s="34" t="str">
        <f>+IFERROR((VLOOKUP(A36,Hoja4!$A$2:$AA$1057,11,FALSE)),"")</f>
        <v>-</v>
      </c>
      <c r="I36" s="34">
        <f>+IFERROR((VLOOKUP(A36,Hoja4!$A$2:$AA$1057,12,FALSE)),"")</f>
        <v>428</v>
      </c>
      <c r="J36" s="34">
        <f>+IFERROR((VLOOKUP(A36,Hoja4!$A$2:$AA$1057,13,FALSE)),"")</f>
        <v>2</v>
      </c>
      <c r="K36" s="125">
        <f>+IFERROR((VLOOKUP(A36,Hoja4!$A$2:$AA$1057,14,FALSE)),"")</f>
        <v>0</v>
      </c>
      <c r="L36" s="34">
        <f>+IFERROR((VLOOKUP(A36,Hoja4!$A$2:$AB$1057,15,FALSE)),"")</f>
        <v>0</v>
      </c>
      <c r="M36" s="34">
        <f>+IFERROR((VLOOKUP(A36,Hoja4!$A$2:$AB$1057,16,FALSE)),"")</f>
        <v>1</v>
      </c>
      <c r="N36" s="195">
        <f>+IFERROR((VLOOKUP(A36,Hoja4!$A$2:$AB$1057,17,FALSE)),"")</f>
        <v>0</v>
      </c>
    </row>
    <row r="37" spans="1:14" x14ac:dyDescent="0.25">
      <c r="A37" s="121">
        <v>26</v>
      </c>
      <c r="B37" s="35">
        <f>+IFERROR((VLOOKUP(A37,Hoja4!$A$2:$M$1057,4,FALSE)),"")</f>
        <v>47720</v>
      </c>
      <c r="C37" s="33" t="str">
        <f>+IFERROR((VLOOKUP(A37,Hoja4!$A$2:$M$1057,5,FALSE)),"")</f>
        <v>SANTA BARBARA DE PINTO</v>
      </c>
      <c r="D37" s="34" t="str">
        <f>+IFERROR((VLOOKUP(A37,Hoja4!$A$2:$AA$1057,7,FALSE)),"")</f>
        <v>-</v>
      </c>
      <c r="E37" s="34" t="str">
        <f>+IFERROR((VLOOKUP(A37,Hoja4!$A$2:$AA$1057,8,FALSE)),"")</f>
        <v>-</v>
      </c>
      <c r="F37" s="34" t="str">
        <f>+IFERROR((VLOOKUP(A37,Hoja4!$A$2:$AA$1057,9,FALSE)),"")</f>
        <v>-</v>
      </c>
      <c r="G37" s="34" t="str">
        <f>+IFERROR((VLOOKUP(A37,Hoja4!$A$2:$AA$1057,10,FALSE)),"")</f>
        <v>-</v>
      </c>
      <c r="H37" s="34" t="str">
        <f>+IFERROR((VLOOKUP(A37,Hoja4!$A$2:$AA$1057,11,FALSE)),"")</f>
        <v>-</v>
      </c>
      <c r="I37" s="34" t="str">
        <f>+IFERROR((VLOOKUP(A37,Hoja4!$A$2:$AA$1057,12,FALSE)),"")</f>
        <v>-</v>
      </c>
      <c r="J37" s="34" t="str">
        <f>+IFERROR((VLOOKUP(A37,Hoja4!$A$2:$AA$1057,13,FALSE)),"")</f>
        <v>-</v>
      </c>
      <c r="K37" s="125">
        <f>+IFERROR((VLOOKUP(A37,Hoja4!$A$2:$AA$1057,14,FALSE)),"")</f>
        <v>0</v>
      </c>
      <c r="L37" s="34" t="str">
        <f>+IFERROR((VLOOKUP(A37,Hoja4!$A$2:$AB$1057,15,FALSE)),"")</f>
        <v>-</v>
      </c>
      <c r="M37" s="34" t="str">
        <f>+IFERROR((VLOOKUP(A37,Hoja4!$A$2:$AB$1057,16,FALSE)),"")</f>
        <v>-</v>
      </c>
      <c r="N37" s="195">
        <f>+IFERROR((VLOOKUP(A37,Hoja4!$A$2:$AB$1057,17,FALSE)),"")</f>
        <v>0</v>
      </c>
    </row>
    <row r="38" spans="1:14" x14ac:dyDescent="0.25">
      <c r="A38" s="121">
        <v>27</v>
      </c>
      <c r="B38" s="35">
        <f>+IFERROR((VLOOKUP(A38,Hoja4!$A$2:$M$1057,4,FALSE)),"")</f>
        <v>47745</v>
      </c>
      <c r="C38" s="33" t="str">
        <f>+IFERROR((VLOOKUP(A38,Hoja4!$A$2:$M$1057,5,FALSE)),"")</f>
        <v>SITIONUEVO</v>
      </c>
      <c r="D38" s="34" t="str">
        <f>+IFERROR((VLOOKUP(A38,Hoja4!$A$2:$AA$1057,7,FALSE)),"")</f>
        <v>-</v>
      </c>
      <c r="E38" s="34" t="str">
        <f>+IFERROR((VLOOKUP(A38,Hoja4!$A$2:$AA$1057,8,FALSE)),"")</f>
        <v>-</v>
      </c>
      <c r="F38" s="34" t="str">
        <f>+IFERROR((VLOOKUP(A38,Hoja4!$A$2:$AA$1057,9,FALSE)),"")</f>
        <v>-</v>
      </c>
      <c r="G38" s="34" t="str">
        <f>+IFERROR((VLOOKUP(A38,Hoja4!$A$2:$AA$1057,10,FALSE)),"")</f>
        <v>-</v>
      </c>
      <c r="H38" s="34" t="str">
        <f>+IFERROR((VLOOKUP(A38,Hoja4!$A$2:$AA$1057,11,FALSE)),"")</f>
        <v>-</v>
      </c>
      <c r="I38" s="34" t="str">
        <f>+IFERROR((VLOOKUP(A38,Hoja4!$A$2:$AA$1057,12,FALSE)),"")</f>
        <v>-</v>
      </c>
      <c r="J38" s="34" t="str">
        <f>+IFERROR((VLOOKUP(A38,Hoja4!$A$2:$AA$1057,13,FALSE)),"")</f>
        <v>-</v>
      </c>
      <c r="K38" s="125">
        <f>+IFERROR((VLOOKUP(A38,Hoja4!$A$2:$AA$1057,14,FALSE)),"")</f>
        <v>0</v>
      </c>
      <c r="L38" s="34" t="str">
        <f>+IFERROR((VLOOKUP(A38,Hoja4!$A$2:$AB$1057,15,FALSE)),"")</f>
        <v>-</v>
      </c>
      <c r="M38" s="34" t="str">
        <f>+IFERROR((VLOOKUP(A38,Hoja4!$A$2:$AB$1057,16,FALSE)),"")</f>
        <v>-</v>
      </c>
      <c r="N38" s="195">
        <f>+IFERROR((VLOOKUP(A38,Hoja4!$A$2:$AB$1057,17,FALSE)),"")</f>
        <v>0</v>
      </c>
    </row>
    <row r="39" spans="1:14" x14ac:dyDescent="0.25">
      <c r="A39" s="121">
        <v>28</v>
      </c>
      <c r="B39" s="35">
        <f>+IFERROR((VLOOKUP(A39,Hoja4!$A$2:$M$1057,4,FALSE)),"")</f>
        <v>47798</v>
      </c>
      <c r="C39" s="33" t="str">
        <f>+IFERROR((VLOOKUP(A39,Hoja4!$A$2:$M$1057,5,FALSE)),"")</f>
        <v>TENERIFE</v>
      </c>
      <c r="D39" s="34" t="str">
        <f>+IFERROR((VLOOKUP(A39,Hoja4!$A$2:$AA$1057,7,FALSE)),"")</f>
        <v>-</v>
      </c>
      <c r="E39" s="34" t="str">
        <f>+IFERROR((VLOOKUP(A39,Hoja4!$A$2:$AA$1057,8,FALSE)),"")</f>
        <v>-</v>
      </c>
      <c r="F39" s="34" t="str">
        <f>+IFERROR((VLOOKUP(A39,Hoja4!$A$2:$AA$1057,9,FALSE)),"")</f>
        <v>-</v>
      </c>
      <c r="G39" s="34" t="str">
        <f>+IFERROR((VLOOKUP(A39,Hoja4!$A$2:$AA$1057,10,FALSE)),"")</f>
        <v>-</v>
      </c>
      <c r="H39" s="34" t="str">
        <f>+IFERROR((VLOOKUP(A39,Hoja4!$A$2:$AA$1057,11,FALSE)),"")</f>
        <v>-</v>
      </c>
      <c r="I39" s="34" t="str">
        <f>+IFERROR((VLOOKUP(A39,Hoja4!$A$2:$AA$1057,12,FALSE)),"")</f>
        <v>-</v>
      </c>
      <c r="J39" s="34" t="str">
        <f>+IFERROR((VLOOKUP(A39,Hoja4!$A$2:$AA$1057,13,FALSE)),"")</f>
        <v>-</v>
      </c>
      <c r="K39" s="125">
        <f>+IFERROR((VLOOKUP(A39,Hoja4!$A$2:$AA$1057,14,FALSE)),"")</f>
        <v>0</v>
      </c>
      <c r="L39" s="34">
        <f>+IFERROR((VLOOKUP(A39,Hoja4!$A$2:$AB$1057,15,FALSE)),"")</f>
        <v>1</v>
      </c>
      <c r="M39" s="34" t="str">
        <f>+IFERROR((VLOOKUP(A39,Hoja4!$A$2:$AB$1057,16,FALSE)),"")</f>
        <v>-</v>
      </c>
      <c r="N39" s="195">
        <f>+IFERROR((VLOOKUP(A39,Hoja4!$A$2:$AB$1057,17,FALSE)),"")</f>
        <v>0</v>
      </c>
    </row>
    <row r="40" spans="1:14" x14ac:dyDescent="0.25">
      <c r="A40" s="121">
        <v>29</v>
      </c>
      <c r="B40" s="35">
        <f>+IFERROR((VLOOKUP(A40,Hoja4!$A$2:$M$1057,4,FALSE)),"")</f>
        <v>47960</v>
      </c>
      <c r="C40" s="33" t="str">
        <f>+IFERROR((VLOOKUP(A40,Hoja4!$A$2:$M$1057,5,FALSE)),"")</f>
        <v>ZAPAYAN</v>
      </c>
      <c r="D40" s="34" t="str">
        <f>+IFERROR((VLOOKUP(A40,Hoja4!$A$2:$AA$1057,7,FALSE)),"")</f>
        <v>-</v>
      </c>
      <c r="E40" s="34" t="str">
        <f>+IFERROR((VLOOKUP(A40,Hoja4!$A$2:$AA$1057,8,FALSE)),"")</f>
        <v>-</v>
      </c>
      <c r="F40" s="34" t="str">
        <f>+IFERROR((VLOOKUP(A40,Hoja4!$A$2:$AA$1057,9,FALSE)),"")</f>
        <v>-</v>
      </c>
      <c r="G40" s="34" t="str">
        <f>+IFERROR((VLOOKUP(A40,Hoja4!$A$2:$AA$1057,10,FALSE)),"")</f>
        <v>-</v>
      </c>
      <c r="H40" s="34" t="str">
        <f>+IFERROR((VLOOKUP(A40,Hoja4!$A$2:$AA$1057,11,FALSE)),"")</f>
        <v>-</v>
      </c>
      <c r="I40" s="34" t="str">
        <f>+IFERROR((VLOOKUP(A40,Hoja4!$A$2:$AA$1057,12,FALSE)),"")</f>
        <v>-</v>
      </c>
      <c r="J40" s="34" t="str">
        <f>+IFERROR((VLOOKUP(A40,Hoja4!$A$2:$AA$1057,13,FALSE)),"")</f>
        <v>-</v>
      </c>
      <c r="K40" s="125">
        <f>+IFERROR((VLOOKUP(A40,Hoja4!$A$2:$AA$1057,14,FALSE)),"")</f>
        <v>0</v>
      </c>
      <c r="L40" s="34" t="str">
        <f>+IFERROR((VLOOKUP(A40,Hoja4!$A$2:$AB$1057,15,FALSE)),"")</f>
        <v>-</v>
      </c>
      <c r="M40" s="34" t="str">
        <f>+IFERROR((VLOOKUP(A40,Hoja4!$A$2:$AB$1057,16,FALSE)),"")</f>
        <v>-</v>
      </c>
      <c r="N40" s="195">
        <f>+IFERROR((VLOOKUP(A40,Hoja4!$A$2:$AB$1057,17,FALSE)),"")</f>
        <v>0</v>
      </c>
    </row>
    <row r="41" spans="1:14" x14ac:dyDescent="0.25">
      <c r="A41" s="121">
        <v>30</v>
      </c>
      <c r="B41" s="35">
        <f>+IFERROR((VLOOKUP(A41,Hoja4!$A$2:$M$1057,4,FALSE)),"")</f>
        <v>47980</v>
      </c>
      <c r="C41" s="33" t="str">
        <f>+IFERROR((VLOOKUP(A41,Hoja4!$A$2:$M$1057,5,FALSE)),"")</f>
        <v>ZONA BANANERA</v>
      </c>
      <c r="D41" s="34">
        <f>+IFERROR((VLOOKUP(A41,Hoja4!$A$2:$AA$1057,7,FALSE)),"")</f>
        <v>123</v>
      </c>
      <c r="E41" s="34">
        <f>+IFERROR((VLOOKUP(A41,Hoja4!$A$2:$AA$1057,8,FALSE)),"")</f>
        <v>148</v>
      </c>
      <c r="F41" s="34">
        <f>+IFERROR((VLOOKUP(A41,Hoja4!$A$2:$AA$1057,9,FALSE)),"")</f>
        <v>76</v>
      </c>
      <c r="G41" s="34">
        <f>+IFERROR((VLOOKUP(A41,Hoja4!$A$2:$AA$1057,10,FALSE)),"")</f>
        <v>26</v>
      </c>
      <c r="H41" s="34" t="str">
        <f>+IFERROR((VLOOKUP(A41,Hoja4!$A$2:$AA$1057,11,FALSE)),"")</f>
        <v>-</v>
      </c>
      <c r="I41" s="34" t="str">
        <f>+IFERROR((VLOOKUP(A41,Hoja4!$A$2:$AA$1057,12,FALSE)),"")</f>
        <v>-</v>
      </c>
      <c r="J41" s="34">
        <f>+IFERROR((VLOOKUP(A41,Hoja4!$A$2:$AA$1057,13,FALSE)),"")</f>
        <v>3</v>
      </c>
      <c r="K41" s="125">
        <f>+IFERROR((VLOOKUP(A41,Hoja4!$A$2:$AA$1057,14,FALSE)),"")</f>
        <v>0</v>
      </c>
      <c r="L41" s="34">
        <f>+IFERROR((VLOOKUP(A41,Hoja4!$A$2:$AB$1057,15,FALSE)),"")</f>
        <v>36</v>
      </c>
      <c r="M41" s="34">
        <f>+IFERROR((VLOOKUP(A41,Hoja4!$A$2:$AB$1057,16,FALSE)),"")</f>
        <v>6</v>
      </c>
      <c r="N41" s="195">
        <f>+IFERROR((VLOOKUP(A41,Hoja4!$A$2:$AB$1057,17,FALSE)),"")</f>
        <v>0</v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0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0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0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0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0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0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0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0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0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0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0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0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0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0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0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0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0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0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0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0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0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0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0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0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0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0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0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0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0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0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0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0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0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0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0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0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0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0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0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0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0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0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0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0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0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0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0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0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0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0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0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0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0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0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0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0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0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0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0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0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0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0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0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0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0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0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0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0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0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0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0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0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0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0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0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0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0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0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0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0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0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0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0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0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0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0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0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0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0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0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0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0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0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0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0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0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0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0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0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0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0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0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0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0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0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0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0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0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0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0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0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0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0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0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0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0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0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0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0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0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0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0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0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0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0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0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0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0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0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0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0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0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0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0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0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0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0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0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0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0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0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0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0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0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0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0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0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0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0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0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0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0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0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0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0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0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0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0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0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0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0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0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0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0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0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0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0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0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0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0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0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0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0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0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0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0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0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0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0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0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0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0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0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0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0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0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0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0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0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0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0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0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0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0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0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0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0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0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0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0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0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0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0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0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0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0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0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0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0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0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0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0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0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0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0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0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0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0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0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0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0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0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0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0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0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0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0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0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0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0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0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0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0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0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0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0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1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2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3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4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5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6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7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8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9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10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11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12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13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14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15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16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17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18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19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20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21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22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23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24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25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26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27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28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29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30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30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30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30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30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30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30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30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30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30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30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30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30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30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30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30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30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30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30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30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30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30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30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30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30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30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30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30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30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30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30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30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30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30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30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30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30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30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30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30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30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30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30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30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30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30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30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30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30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30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30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30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30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30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30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30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30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30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30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30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30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30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30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30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30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30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30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30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30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30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30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30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30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30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30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30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30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30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30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30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30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30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30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30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30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30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30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30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30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30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30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30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30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30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30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30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30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30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30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30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30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30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30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30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30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30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30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30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30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30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30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30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30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30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30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30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30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30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30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30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30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30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30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30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30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30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30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30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30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30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30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30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30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30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30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30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30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30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30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30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30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30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30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30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30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30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30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30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30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30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30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30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30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30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30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30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30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30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30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30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30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30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30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30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30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30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30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30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30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30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30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30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30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30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30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30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30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30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30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30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30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30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30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30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30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30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30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30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30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30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30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30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30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30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30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30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30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30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30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30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30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30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30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30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30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30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30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30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30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30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30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30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30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30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30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30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30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30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30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30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30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30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30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30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30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30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30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30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30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30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30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30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30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30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30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30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30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30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30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30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30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30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30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30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30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30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30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30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30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30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30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30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30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30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30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30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30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30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30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30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30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30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30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30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30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30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30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30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30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30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30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30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30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30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30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30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30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30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30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30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30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30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30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30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30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30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30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30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30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30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30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30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30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30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30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30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30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30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30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30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30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30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30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30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30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30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30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30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30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30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30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30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30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30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30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30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30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30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30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30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30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30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30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30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30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30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30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30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30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30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30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30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30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30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30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30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30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30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30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30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30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30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30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30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30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30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30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30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30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30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30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30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30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30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30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30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30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30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30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30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30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30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30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30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30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30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30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30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30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30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30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30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30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30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30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30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30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30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30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30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30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30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30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30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30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30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30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30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30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30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30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30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30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30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30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30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30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30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30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30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30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30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"/>
    </row>
    <row r="7" spans="1:14" ht="28.5" x14ac:dyDescent="0.25">
      <c r="A7" s="1"/>
      <c r="B7" s="291" t="str">
        <f>+ESTADISTICAS!B7</f>
        <v>MAGDALENA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47001</v>
      </c>
      <c r="C12" s="33" t="str">
        <f>+IFERROR(VLOOKUP($A12,Hoja5N!$A$2:$M$2116,4,FALSE),"")</f>
        <v>Santa Marta</v>
      </c>
      <c r="D12" s="135">
        <f>+IFERROR(VLOOKUP($A12,Hoja5N!$A$2:$M$2116,6,FALSE),"")</f>
        <v>0.69389012071938905</v>
      </c>
      <c r="E12" s="135">
        <f>+IFERROR(VLOOKUP($A12,Hoja5N!$A$2:$M$2116,7,FALSE),"")</f>
        <v>0.77193967200312374</v>
      </c>
      <c r="F12" s="135">
        <f>+IFERROR(VLOOKUP($A12,Hoja5N!$A$2:$M$2116,8,FALSE),"")</f>
        <v>0.82718793795003143</v>
      </c>
      <c r="G12" s="135">
        <f>+IFERROR(VLOOKUP($A12,Hoja5N!$A$2:$M$2116,9,FALSE),"")</f>
        <v>0.83140507720992496</v>
      </c>
      <c r="H12" s="135">
        <f>+IFERROR(VLOOKUP($A12,Hoja5N!$A$2:$M$2116,10,FALSE),"")</f>
        <v>0.87785450003534982</v>
      </c>
      <c r="I12" s="135">
        <f>+IFERROR(VLOOKUP($A12,Hoja5N!$A$2:$M$2116,11,FALSE),"")</f>
        <v>0.83805930418277352</v>
      </c>
      <c r="J12" s="135">
        <f>+IFERROR(VLOOKUP($A12,Hoja5N!$A$2:$M$2116,12,FALSE),"")</f>
        <v>0.82436074558920114</v>
      </c>
      <c r="K12" s="135">
        <f>+IFERROR(VLOOKUP($A12,Hoja5N!$A$2:$M$2116,13,FALSE),"")</f>
        <v>0.72097130242825602</v>
      </c>
      <c r="L12" s="135">
        <f>+IFERROR(VLOOKUP($A12,Hoja5N!$A$2:$N$2116,14,FALSE),"")</f>
        <v>0.72457142857142853</v>
      </c>
      <c r="M12" s="135">
        <f>+IFERROR(VLOOKUP($A12,Hoja5N!$A$2:$O$2116,15,FALSE),"")</f>
        <v>0.7550540473636439</v>
      </c>
      <c r="N12" s="259">
        <f>+IFERROR(VLOOKUP($A12,Hoja5N!$A$2:$P$2116,16,FALSE),"")</f>
        <v>0.78882587432704554</v>
      </c>
    </row>
    <row r="13" spans="1:14" ht="15" x14ac:dyDescent="0.25">
      <c r="A13" s="121">
        <v>2</v>
      </c>
      <c r="B13" s="33">
        <f>+IFERROR(VLOOKUP($A13,Hoja5N!$A$2:$M$2116,3,FALSE),"")</f>
        <v>47030</v>
      </c>
      <c r="C13" s="33" t="str">
        <f>+IFERROR(VLOOKUP($A13,Hoja5N!$A$2:$M$2116,4,FALSE),"")</f>
        <v>Algarrobo</v>
      </c>
      <c r="D13" s="135">
        <f>+IFERROR(VLOOKUP($A13,Hoja5N!$A$2:$M$2116,6,FALSE),"")</f>
        <v>2.066772655007949E-2</v>
      </c>
      <c r="E13" s="135">
        <f>+IFERROR(VLOOKUP($A13,Hoja5N!$A$2:$M$2116,7,FALSE),"")</f>
        <v>2.0280811232449299E-2</v>
      </c>
      <c r="F13" s="135">
        <f>+IFERROR(VLOOKUP($A13,Hoja5N!$A$2:$M$2116,8,FALSE),"")</f>
        <v>0</v>
      </c>
      <c r="G13" s="135">
        <f>+IFERROR(VLOOKUP($A13,Hoja5N!$A$2:$M$2116,9,FALSE),"")</f>
        <v>0</v>
      </c>
      <c r="H13" s="135">
        <f>+IFERROR(VLOOKUP($A13,Hoja5N!$A$2:$M$2116,10,FALSE),"")</f>
        <v>0</v>
      </c>
      <c r="I13" s="135">
        <f>+IFERROR(VLOOKUP($A13,Hoja5N!$A$2:$M$2116,11,FALSE),"")</f>
        <v>0</v>
      </c>
      <c r="J13" s="135">
        <f>+IFERROR(VLOOKUP($A13,Hoja5N!$A$2:$M$2116,12,FALSE),"")</f>
        <v>0</v>
      </c>
      <c r="K13" s="135">
        <f>+IFERROR(VLOOKUP($A13,Hoja5N!$A$2:$M$2116,13,FALSE),"")</f>
        <v>0</v>
      </c>
      <c r="L13" s="135">
        <f>+IFERROR(VLOOKUP($A13,Hoja5N!$A$2:$N$2116,14,FALSE),"")</f>
        <v>0</v>
      </c>
      <c r="M13" s="135">
        <f>+IFERROR(VLOOKUP($A13,Hoja5N!$A$2:$O$2116,15,FALSE),"")</f>
        <v>0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>
        <f>+IFERROR(VLOOKUP($A14,Hoja5N!$A$2:$M$2116,3,FALSE),"")</f>
        <v>47053</v>
      </c>
      <c r="C14" s="33" t="str">
        <f>+IFERROR(VLOOKUP($A14,Hoja5N!$A$2:$M$2116,4,FALSE),"")</f>
        <v>Aracataca</v>
      </c>
      <c r="D14" s="135">
        <f>+IFERROR(VLOOKUP($A14,Hoja5N!$A$2:$M$2116,6,FALSE),"")</f>
        <v>1.7236165709101903E-2</v>
      </c>
      <c r="E14" s="135">
        <f>+IFERROR(VLOOKUP($A14,Hoja5N!$A$2:$M$2116,7,FALSE),"")</f>
        <v>2.356020942408377E-2</v>
      </c>
      <c r="F14" s="135">
        <f>+IFERROR(VLOOKUP($A14,Hoja5N!$A$2:$M$2116,8,FALSE),"")</f>
        <v>9.2618579848442323E-3</v>
      </c>
      <c r="G14" s="135">
        <f>+IFERROR(VLOOKUP($A14,Hoja5N!$A$2:$M$2116,9,FALSE),"")</f>
        <v>7.405375754251234E-3</v>
      </c>
      <c r="H14" s="135">
        <f>+IFERROR(VLOOKUP($A14,Hoja5N!$A$2:$M$2116,10,FALSE),"")</f>
        <v>0</v>
      </c>
      <c r="I14" s="135">
        <f>+IFERROR(VLOOKUP($A14,Hoja5N!$A$2:$M$2116,11,FALSE),"")</f>
        <v>0</v>
      </c>
      <c r="J14" s="135">
        <f>+IFERROR(VLOOKUP($A14,Hoja5N!$A$2:$M$2116,12,FALSE),"")</f>
        <v>7.7519379844961239E-4</v>
      </c>
      <c r="K14" s="135">
        <f>+IFERROR(VLOOKUP($A14,Hoja5N!$A$2:$M$2116,13,FALSE),"")</f>
        <v>0</v>
      </c>
      <c r="L14" s="135">
        <f>+IFERROR(VLOOKUP($A14,Hoja5N!$A$2:$N$2116,14,FALSE),"")</f>
        <v>3.4113060428849901E-3</v>
      </c>
      <c r="M14" s="135">
        <f>+IFERROR(VLOOKUP($A14,Hoja5N!$A$2:$O$2116,15,FALSE),"")</f>
        <v>7.1821881733301416E-4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47058</v>
      </c>
      <c r="C15" s="33" t="str">
        <f>+IFERROR(VLOOKUP($A15,Hoja5N!$A$2:$M$2116,4,FALSE),"")</f>
        <v>Ariguaní</v>
      </c>
      <c r="D15" s="135">
        <f>+IFERROR(VLOOKUP($A15,Hoja5N!$A$2:$M$2116,6,FALSE),"")</f>
        <v>9.0266875981161697E-3</v>
      </c>
      <c r="E15" s="135">
        <f>+IFERROR(VLOOKUP($A15,Hoja5N!$A$2:$M$2116,7,FALSE),"")</f>
        <v>7.8247261345852897E-4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0</v>
      </c>
      <c r="I15" s="135">
        <f>+IFERROR(VLOOKUP($A15,Hoja5N!$A$2:$M$2116,11,FALSE),"")</f>
        <v>0</v>
      </c>
      <c r="J15" s="135">
        <f>+IFERROR(VLOOKUP($A15,Hoja5N!$A$2:$M$2116,12,FALSE),"")</f>
        <v>3.786444528587656E-4</v>
      </c>
      <c r="K15" s="135">
        <f>+IFERROR(VLOOKUP($A15,Hoja5N!$A$2:$M$2116,13,FALSE),"")</f>
        <v>0</v>
      </c>
      <c r="L15" s="135">
        <f>+IFERROR(VLOOKUP($A15,Hoja5N!$A$2:$N$2116,14,FALSE),"")</f>
        <v>1.794043774668102E-3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47161</v>
      </c>
      <c r="C16" s="33" t="str">
        <f>+IFERROR(VLOOKUP($A16,Hoja5N!$A$2:$M$2116,4,FALSE),"")</f>
        <v>Cerro de San Antonio</v>
      </c>
      <c r="D16" s="135">
        <f>+IFERROR(VLOOKUP($A16,Hoja5N!$A$2:$M$2116,6,FALSE),"")</f>
        <v>0</v>
      </c>
      <c r="E16" s="135">
        <f>+IFERROR(VLOOKUP($A16,Hoja5N!$A$2:$M$2116,7,FALSE),"")</f>
        <v>0</v>
      </c>
      <c r="F16" s="135">
        <f>+IFERROR(VLOOKUP($A16,Hoja5N!$A$2:$M$2116,8,FALSE),"")</f>
        <v>0</v>
      </c>
      <c r="G16" s="135">
        <f>+IFERROR(VLOOKUP($A16,Hoja5N!$A$2:$M$2116,9,FALSE),"")</f>
        <v>0</v>
      </c>
      <c r="H16" s="135">
        <f>+IFERROR(VLOOKUP($A16,Hoja5N!$A$2:$M$2116,10,FALSE),"")</f>
        <v>0</v>
      </c>
      <c r="I16" s="135">
        <f>+IFERROR(VLOOKUP($A16,Hoja5N!$A$2:$M$2116,11,FALSE),"")</f>
        <v>0</v>
      </c>
      <c r="J16" s="135">
        <f>+IFERROR(VLOOKUP($A16,Hoja5N!$A$2:$M$2116,12,FALSE),"")</f>
        <v>0</v>
      </c>
      <c r="K16" s="135">
        <f>+IFERROR(VLOOKUP($A16,Hoja5N!$A$2:$M$2116,13,FALSE),"")</f>
        <v>0</v>
      </c>
      <c r="L16" s="135">
        <f>+IFERROR(VLOOKUP($A16,Hoja5N!$A$2:$N$2116,14,FALSE),"")</f>
        <v>0</v>
      </c>
      <c r="M16" s="135">
        <f>+IFERROR(VLOOKUP($A16,Hoja5N!$A$2:$O$2116,15,FALSE),"")</f>
        <v>0</v>
      </c>
      <c r="N16" s="259">
        <f>+IFERROR(VLOOKUP($A16,Hoja5N!$A$2:$P$2116,16,FALSE),"")</f>
        <v>0</v>
      </c>
    </row>
    <row r="17" spans="1:14" ht="15" x14ac:dyDescent="0.25">
      <c r="A17" s="121">
        <v>6</v>
      </c>
      <c r="B17" s="33">
        <f>+IFERROR(VLOOKUP($A17,Hoja5N!$A$2:$M$2116,3,FALSE),"")</f>
        <v>47170</v>
      </c>
      <c r="C17" s="33" t="str">
        <f>+IFERROR(VLOOKUP($A17,Hoja5N!$A$2:$M$2116,4,FALSE),"")</f>
        <v>Chivolo</v>
      </c>
      <c r="D17" s="135">
        <f>+IFERROR(VLOOKUP($A17,Hoja5N!$A$2:$M$2116,6,FALSE),"")</f>
        <v>0</v>
      </c>
      <c r="E17" s="135">
        <f>+IFERROR(VLOOKUP($A17,Hoja5N!$A$2:$M$2116,7,FALSE),"")</f>
        <v>0</v>
      </c>
      <c r="F17" s="135">
        <f>+IFERROR(VLOOKUP($A17,Hoja5N!$A$2:$M$2116,8,FALSE),"")</f>
        <v>0</v>
      </c>
      <c r="G17" s="135">
        <f>+IFERROR(VLOOKUP($A17,Hoja5N!$A$2:$M$2116,9,FALSE),"")</f>
        <v>0</v>
      </c>
      <c r="H17" s="135">
        <f>+IFERROR(VLOOKUP($A17,Hoja5N!$A$2:$M$2116,10,FALSE),"")</f>
        <v>0</v>
      </c>
      <c r="I17" s="135">
        <f>+IFERROR(VLOOKUP($A17,Hoja5N!$A$2:$M$2116,11,FALSE),"")</f>
        <v>0</v>
      </c>
      <c r="J17" s="135">
        <f>+IFERROR(VLOOKUP($A17,Hoja5N!$A$2:$M$2116,12,FALSE),"")</f>
        <v>5.2882072977260709E-4</v>
      </c>
      <c r="K17" s="135">
        <f>+IFERROR(VLOOKUP($A17,Hoja5N!$A$2:$M$2116,13,FALSE),"")</f>
        <v>0</v>
      </c>
      <c r="L17" s="135">
        <f>+IFERROR(VLOOKUP($A17,Hoja5N!$A$2:$N$2116,14,FALSE),"")</f>
        <v>4.9407114624505926E-4</v>
      </c>
      <c r="M17" s="135">
        <f>+IFERROR(VLOOKUP($A17,Hoja5N!$A$2:$O$2116,15,FALSE),"")</f>
        <v>9.6153846153846159E-4</v>
      </c>
      <c r="N17" s="259">
        <f>+IFERROR(VLOOKUP($A17,Hoja5N!$A$2:$P$2116,16,FALSE),"")</f>
        <v>0</v>
      </c>
    </row>
    <row r="18" spans="1:14" ht="15" x14ac:dyDescent="0.25">
      <c r="A18" s="121">
        <v>7</v>
      </c>
      <c r="B18" s="33">
        <f>+IFERROR(VLOOKUP($A18,Hoja5N!$A$2:$M$2116,3,FALSE),"")</f>
        <v>47189</v>
      </c>
      <c r="C18" s="33" t="str">
        <f>+IFERROR(VLOOKUP($A18,Hoja5N!$A$2:$M$2116,4,FALSE),"")</f>
        <v>Ciénaga</v>
      </c>
      <c r="D18" s="135">
        <f>+IFERROR(VLOOKUP($A18,Hoja5N!$A$2:$M$2116,6,FALSE),"")</f>
        <v>9.1166210992740637E-2</v>
      </c>
      <c r="E18" s="135">
        <f>+IFERROR(VLOOKUP($A18,Hoja5N!$A$2:$M$2116,7,FALSE),"")</f>
        <v>9.6672243911507721E-2</v>
      </c>
      <c r="F18" s="135">
        <f>+IFERROR(VLOOKUP($A18,Hoja5N!$A$2:$M$2116,8,FALSE),"")</f>
        <v>9.0616671261832551E-2</v>
      </c>
      <c r="G18" s="135">
        <f>+IFERROR(VLOOKUP($A18,Hoja5N!$A$2:$M$2116,9,FALSE),"")</f>
        <v>3.9736914223074814E-2</v>
      </c>
      <c r="H18" s="135">
        <f>+IFERROR(VLOOKUP($A18,Hoja5N!$A$2:$M$2116,10,FALSE),"")</f>
        <v>7.2951637782415382E-2</v>
      </c>
      <c r="I18" s="135">
        <f>+IFERROR(VLOOKUP($A18,Hoja5N!$A$2:$M$2116,11,FALSE),"")</f>
        <v>8.2485366951823499E-2</v>
      </c>
      <c r="J18" s="135">
        <f>+IFERROR(VLOOKUP($A18,Hoja5N!$A$2:$M$2116,12,FALSE),"")</f>
        <v>9.1952999821969028E-2</v>
      </c>
      <c r="K18" s="135">
        <f>+IFERROR(VLOOKUP($A18,Hoja5N!$A$2:$M$2116,13,FALSE),"")</f>
        <v>7.4313827032625582E-2</v>
      </c>
      <c r="L18" s="135">
        <f>+IFERROR(VLOOKUP($A18,Hoja5N!$A$2:$N$2116,14,FALSE),"")</f>
        <v>9.0100016952025769E-2</v>
      </c>
      <c r="M18" s="135">
        <f>+IFERROR(VLOOKUP($A18,Hoja5N!$A$2:$O$2116,15,FALSE),"")</f>
        <v>0.10749349668540741</v>
      </c>
      <c r="N18" s="259">
        <f>+IFERROR(VLOOKUP($A18,Hoja5N!$A$2:$P$2116,16,FALSE),"")</f>
        <v>0.16979871377265515</v>
      </c>
    </row>
    <row r="19" spans="1:14" ht="15" x14ac:dyDescent="0.25">
      <c r="A19" s="121">
        <v>8</v>
      </c>
      <c r="B19" s="33">
        <f>+IFERROR(VLOOKUP($A19,Hoja5N!$A$2:$M$2116,3,FALSE),"")</f>
        <v>47205</v>
      </c>
      <c r="C19" s="33" t="str">
        <f>+IFERROR(VLOOKUP($A19,Hoja5N!$A$2:$M$2116,4,FALSE),"")</f>
        <v>Concordia</v>
      </c>
      <c r="D19" s="135">
        <f>+IFERROR(VLOOKUP($A19,Hoja5N!$A$2:$M$2116,6,FALSE),"")</f>
        <v>0</v>
      </c>
      <c r="E19" s="135">
        <f>+IFERROR(VLOOKUP($A19,Hoja5N!$A$2:$M$2116,7,FALSE),"")</f>
        <v>0</v>
      </c>
      <c r="F19" s="135">
        <f>+IFERROR(VLOOKUP($A19,Hoja5N!$A$2:$M$2116,8,FALSE),"")</f>
        <v>0</v>
      </c>
      <c r="G19" s="135">
        <f>+IFERROR(VLOOKUP($A19,Hoja5N!$A$2:$M$2116,9,FALSE),"")</f>
        <v>0</v>
      </c>
      <c r="H19" s="135">
        <f>+IFERROR(VLOOKUP($A19,Hoja5N!$A$2:$M$2116,10,FALSE),"")</f>
        <v>0</v>
      </c>
      <c r="I19" s="135">
        <f>+IFERROR(VLOOKUP($A19,Hoja5N!$A$2:$M$2116,11,FALSE),"")</f>
        <v>0</v>
      </c>
      <c r="J19" s="135">
        <f>+IFERROR(VLOOKUP($A19,Hoja5N!$A$2:$M$2116,12,FALSE),"")</f>
        <v>0</v>
      </c>
      <c r="K19" s="135">
        <f>+IFERROR(VLOOKUP($A19,Hoja5N!$A$2:$M$2116,13,FALSE),"")</f>
        <v>0</v>
      </c>
      <c r="L19" s="135">
        <f>+IFERROR(VLOOKUP($A19,Hoja5N!$A$2:$N$2116,14,FALSE),"")</f>
        <v>0</v>
      </c>
      <c r="M19" s="135">
        <f>+IFERROR(VLOOKUP($A19,Hoja5N!$A$2:$O$2116,15,FALSE),"")</f>
        <v>0</v>
      </c>
      <c r="N19" s="259">
        <f>+IFERROR(VLOOKUP($A19,Hoja5N!$A$2:$P$2116,16,FALSE),"")</f>
        <v>0</v>
      </c>
    </row>
    <row r="20" spans="1:14" ht="15" x14ac:dyDescent="0.25">
      <c r="A20" s="121">
        <v>9</v>
      </c>
      <c r="B20" s="33">
        <f>+IFERROR(VLOOKUP($A20,Hoja5N!$A$2:$M$2116,3,FALSE),"")</f>
        <v>47245</v>
      </c>
      <c r="C20" s="33" t="str">
        <f>+IFERROR(VLOOKUP($A20,Hoja5N!$A$2:$M$2116,4,FALSE),"")</f>
        <v>El Banco</v>
      </c>
      <c r="D20" s="135">
        <f>+IFERROR(VLOOKUP($A20,Hoja5N!$A$2:$M$2116,6,FALSE),"")</f>
        <v>5.2368615840118433E-2</v>
      </c>
      <c r="E20" s="135">
        <f>+IFERROR(VLOOKUP($A20,Hoja5N!$A$2:$M$2116,7,FALSE),"")</f>
        <v>3.7002945508100148E-2</v>
      </c>
      <c r="F20" s="135">
        <f>+IFERROR(VLOOKUP($A20,Hoja5N!$A$2:$M$2116,8,FALSE),"")</f>
        <v>5.0054804530507854E-2</v>
      </c>
      <c r="G20" s="135">
        <f>+IFERROR(VLOOKUP($A20,Hoja5N!$A$2:$M$2116,9,FALSE),"")</f>
        <v>4.3304946548287732E-2</v>
      </c>
      <c r="H20" s="135">
        <f>+IFERROR(VLOOKUP($A20,Hoja5N!$A$2:$M$2116,10,FALSE),"")</f>
        <v>3.132271344191874E-2</v>
      </c>
      <c r="I20" s="135">
        <f>+IFERROR(VLOOKUP($A20,Hoja5N!$A$2:$M$2116,11,FALSE),"")</f>
        <v>3.7885462555066078E-2</v>
      </c>
      <c r="J20" s="135">
        <f>+IFERROR(VLOOKUP($A20,Hoja5N!$A$2:$M$2116,12,FALSE),"")</f>
        <v>3.8162666206182007E-2</v>
      </c>
      <c r="K20" s="135">
        <f>+IFERROR(VLOOKUP($A20,Hoja5N!$A$2:$M$2116,13,FALSE),"")</f>
        <v>1.8087422542287724E-2</v>
      </c>
      <c r="L20" s="135">
        <f>+IFERROR(VLOOKUP($A20,Hoja5N!$A$2:$N$2116,14,FALSE),"")</f>
        <v>1.5614938828074694E-2</v>
      </c>
      <c r="M20" s="135">
        <f>+IFERROR(VLOOKUP($A20,Hoja5N!$A$2:$O$2116,15,FALSE),"")</f>
        <v>1.6765904105296145E-2</v>
      </c>
      <c r="N20" s="259">
        <f>+IFERROR(VLOOKUP($A20,Hoja5N!$A$2:$P$2116,16,FALSE),"")</f>
        <v>3.9677619342839428E-2</v>
      </c>
    </row>
    <row r="21" spans="1:14" ht="15" x14ac:dyDescent="0.25">
      <c r="A21" s="121">
        <v>10</v>
      </c>
      <c r="B21" s="33">
        <f>+IFERROR(VLOOKUP($A21,Hoja5N!$A$2:$M$2116,3,FALSE),"")</f>
        <v>47258</v>
      </c>
      <c r="C21" s="33" t="str">
        <f>+IFERROR(VLOOKUP($A21,Hoja5N!$A$2:$M$2116,4,FALSE),"")</f>
        <v>El Piñón</v>
      </c>
      <c r="D21" s="135">
        <f>+IFERROR(VLOOKUP($A21,Hoja5N!$A$2:$M$2116,6,FALSE),"")</f>
        <v>0</v>
      </c>
      <c r="E21" s="135">
        <f>+IFERROR(VLOOKUP($A21,Hoja5N!$A$2:$M$2116,7,FALSE),"")</f>
        <v>0</v>
      </c>
      <c r="F21" s="135">
        <f>+IFERROR(VLOOKUP($A21,Hoja5N!$A$2:$M$2116,8,FALSE),"")</f>
        <v>0</v>
      </c>
      <c r="G21" s="135">
        <f>+IFERROR(VLOOKUP($A21,Hoja5N!$A$2:$M$2116,9,FALSE),"")</f>
        <v>0</v>
      </c>
      <c r="H21" s="135">
        <f>+IFERROR(VLOOKUP($A21,Hoja5N!$A$2:$M$2116,10,FALSE),"")</f>
        <v>0</v>
      </c>
      <c r="I21" s="135">
        <f>+IFERROR(VLOOKUP($A21,Hoja5N!$A$2:$M$2116,11,FALSE),"")</f>
        <v>0</v>
      </c>
      <c r="J21" s="135">
        <f>+IFERROR(VLOOKUP($A21,Hoja5N!$A$2:$M$2116,12,FALSE),"")</f>
        <v>0</v>
      </c>
      <c r="K21" s="135">
        <f>+IFERROR(VLOOKUP($A21,Hoja5N!$A$2:$M$2116,13,FALSE),"")</f>
        <v>0</v>
      </c>
      <c r="L21" s="135">
        <f>+IFERROR(VLOOKUP($A21,Hoja5N!$A$2:$N$2116,14,FALSE),"")</f>
        <v>5.1546391752577321E-4</v>
      </c>
      <c r="M21" s="135">
        <f>+IFERROR(VLOOKUP($A21,Hoja5N!$A$2:$O$2116,15,FALSE),"")</f>
        <v>0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47268</v>
      </c>
      <c r="C22" s="33" t="str">
        <f>+IFERROR(VLOOKUP($A22,Hoja5N!$A$2:$M$2116,4,FALSE),"")</f>
        <v>El Retén</v>
      </c>
      <c r="D22" s="135">
        <f>+IFERROR(VLOOKUP($A22,Hoja5N!$A$2:$M$2116,6,FALSE),"")</f>
        <v>0</v>
      </c>
      <c r="E22" s="135">
        <f>+IFERROR(VLOOKUP($A22,Hoja5N!$A$2:$M$2116,7,FALSE),"")</f>
        <v>0</v>
      </c>
      <c r="F22" s="135">
        <f>+IFERROR(VLOOKUP($A22,Hoja5N!$A$2:$M$2116,8,FALSE),"")</f>
        <v>0</v>
      </c>
      <c r="G22" s="135">
        <f>+IFERROR(VLOOKUP($A22,Hoja5N!$A$2:$M$2116,9,FALSE),"")</f>
        <v>0</v>
      </c>
      <c r="H22" s="135">
        <f>+IFERROR(VLOOKUP($A22,Hoja5N!$A$2:$M$2116,10,FALSE),"")</f>
        <v>0</v>
      </c>
      <c r="I22" s="135">
        <f>+IFERROR(VLOOKUP($A22,Hoja5N!$A$2:$M$2116,11,FALSE),"")</f>
        <v>0</v>
      </c>
      <c r="J22" s="135">
        <f>+IFERROR(VLOOKUP($A22,Hoja5N!$A$2:$M$2116,12,FALSE),"")</f>
        <v>5.1255766273705791E-4</v>
      </c>
      <c r="K22" s="135">
        <f>+IFERROR(VLOOKUP($A22,Hoja5N!$A$2:$M$2116,13,FALSE),"")</f>
        <v>0</v>
      </c>
      <c r="L22" s="135">
        <f>+IFERROR(VLOOKUP($A22,Hoja5N!$A$2:$N$2116,14,FALSE),"")</f>
        <v>4.2836744407425036E-3</v>
      </c>
      <c r="M22" s="135">
        <f>+IFERROR(VLOOKUP($A22,Hoja5N!$A$2:$O$2116,15,FALSE),"")</f>
        <v>0</v>
      </c>
      <c r="N22" s="259">
        <f>+IFERROR(VLOOKUP($A22,Hoja5N!$A$2:$P$2116,16,FALSE),"")</f>
        <v>0</v>
      </c>
    </row>
    <row r="23" spans="1:14" ht="15" x14ac:dyDescent="0.25">
      <c r="A23" s="121">
        <v>12</v>
      </c>
      <c r="B23" s="33">
        <f>+IFERROR(VLOOKUP($A23,Hoja5N!$A$2:$M$2116,3,FALSE),"")</f>
        <v>47288</v>
      </c>
      <c r="C23" s="33" t="str">
        <f>+IFERROR(VLOOKUP($A23,Hoja5N!$A$2:$M$2116,4,FALSE),"")</f>
        <v>Fundación</v>
      </c>
      <c r="D23" s="135">
        <f>+IFERROR(VLOOKUP($A23,Hoja5N!$A$2:$M$2116,6,FALSE),"")</f>
        <v>7.1313095024250039E-2</v>
      </c>
      <c r="E23" s="135">
        <f>+IFERROR(VLOOKUP($A23,Hoja5N!$A$2:$M$2116,7,FALSE),"")</f>
        <v>6.7465210498502737E-2</v>
      </c>
      <c r="F23" s="135">
        <f>+IFERROR(VLOOKUP($A23,Hoja5N!$A$2:$M$2116,8,FALSE),"")</f>
        <v>5.2859618717504331E-2</v>
      </c>
      <c r="G23" s="135">
        <f>+IFERROR(VLOOKUP($A23,Hoja5N!$A$2:$M$2116,9,FALSE),"")</f>
        <v>1.9668205917564564E-2</v>
      </c>
      <c r="H23" s="135">
        <f>+IFERROR(VLOOKUP($A23,Hoja5N!$A$2:$M$2116,10,FALSE),"")</f>
        <v>3.0384875084402429E-3</v>
      </c>
      <c r="I23" s="135">
        <f>+IFERROR(VLOOKUP($A23,Hoja5N!$A$2:$M$2116,11,FALSE),"")</f>
        <v>7.2980593796649531E-3</v>
      </c>
      <c r="J23" s="135">
        <f>+IFERROR(VLOOKUP($A23,Hoja5N!$A$2:$M$2116,12,FALSE),"")</f>
        <v>1.5777488614183474E-2</v>
      </c>
      <c r="K23" s="135">
        <f>+IFERROR(VLOOKUP($A23,Hoja5N!$A$2:$M$2116,13,FALSE),"")</f>
        <v>4.7029314939645711E-4</v>
      </c>
      <c r="L23" s="135">
        <f>+IFERROR(VLOOKUP($A23,Hoja5N!$A$2:$N$2116,14,FALSE),"")</f>
        <v>5.1538578141579507E-3</v>
      </c>
      <c r="M23" s="135">
        <f>+IFERROR(VLOOKUP($A23,Hoja5N!$A$2:$O$2116,15,FALSE),"")</f>
        <v>2.9700029700029698E-4</v>
      </c>
      <c r="N23" s="259">
        <f>+IFERROR(VLOOKUP($A23,Hoja5N!$A$2:$P$2116,16,FALSE),"")</f>
        <v>5.9049306170652497E-4</v>
      </c>
    </row>
    <row r="24" spans="1:14" ht="15" x14ac:dyDescent="0.25">
      <c r="A24" s="121">
        <v>13</v>
      </c>
      <c r="B24" s="33">
        <f>+IFERROR(VLOOKUP($A24,Hoja5N!$A$2:$M$2116,3,FALSE),"")</f>
        <v>47318</v>
      </c>
      <c r="C24" s="33" t="str">
        <f>+IFERROR(VLOOKUP($A24,Hoja5N!$A$2:$M$2116,4,FALSE),"")</f>
        <v>Guamal</v>
      </c>
      <c r="D24" s="135">
        <f>+IFERROR(VLOOKUP($A24,Hoja5N!$A$2:$M$2116,6,FALSE),"")</f>
        <v>1.685671789786812E-2</v>
      </c>
      <c r="E24" s="135">
        <f>+IFERROR(VLOOKUP($A24,Hoja5N!$A$2:$M$2116,7,FALSE),"")</f>
        <v>0</v>
      </c>
      <c r="F24" s="135">
        <f>+IFERROR(VLOOKUP($A24,Hoja5N!$A$2:$M$2116,8,FALSE),"")</f>
        <v>4.9677098857426726E-4</v>
      </c>
      <c r="G24" s="135">
        <f>+IFERROR(VLOOKUP($A24,Hoja5N!$A$2:$M$2116,9,FALSE),"")</f>
        <v>0</v>
      </c>
      <c r="H24" s="135">
        <f>+IFERROR(VLOOKUP($A24,Hoja5N!$A$2:$M$2116,10,FALSE),"")</f>
        <v>0</v>
      </c>
      <c r="I24" s="135">
        <f>+IFERROR(VLOOKUP($A24,Hoja5N!$A$2:$M$2116,11,FALSE),"")</f>
        <v>0</v>
      </c>
      <c r="J24" s="135">
        <f>+IFERROR(VLOOKUP($A24,Hoja5N!$A$2:$M$2116,12,FALSE),"")</f>
        <v>0</v>
      </c>
      <c r="K24" s="135">
        <f>+IFERROR(VLOOKUP($A24,Hoja5N!$A$2:$M$2116,13,FALSE),"")</f>
        <v>0</v>
      </c>
      <c r="L24" s="135">
        <f>+IFERROR(VLOOKUP($A24,Hoja5N!$A$2:$N$2116,14,FALSE),"")</f>
        <v>0</v>
      </c>
      <c r="M24" s="135">
        <f>+IFERROR(VLOOKUP($A24,Hoja5N!$A$2:$O$2116,15,FALSE),"")</f>
        <v>0</v>
      </c>
      <c r="N24" s="259">
        <f>+IFERROR(VLOOKUP($A24,Hoja5N!$A$2:$P$2116,16,FALSE),"")</f>
        <v>0</v>
      </c>
    </row>
    <row r="25" spans="1:14" ht="15" x14ac:dyDescent="0.25">
      <c r="A25" s="121">
        <v>14</v>
      </c>
      <c r="B25" s="33">
        <f>+IFERROR(VLOOKUP($A25,Hoja5N!$A$2:$M$2116,3,FALSE),"")</f>
        <v>47460</v>
      </c>
      <c r="C25" s="33" t="str">
        <f>+IFERROR(VLOOKUP($A25,Hoja5N!$A$2:$M$2116,4,FALSE),"")</f>
        <v>Nueva Granada</v>
      </c>
      <c r="D25" s="135">
        <f>+IFERROR(VLOOKUP($A25,Hoja5N!$A$2:$M$2116,6,FALSE),"")</f>
        <v>0</v>
      </c>
      <c r="E25" s="135">
        <f>+IFERROR(VLOOKUP($A25,Hoja5N!$A$2:$M$2116,7,FALSE),"")</f>
        <v>0</v>
      </c>
      <c r="F25" s="135">
        <f>+IFERROR(VLOOKUP($A25,Hoja5N!$A$2:$M$2116,8,FALSE),"")</f>
        <v>0</v>
      </c>
      <c r="G25" s="135">
        <f>+IFERROR(VLOOKUP($A25,Hoja5N!$A$2:$M$2116,9,FALSE),"")</f>
        <v>2.4343369634849454E-2</v>
      </c>
      <c r="H25" s="135">
        <f>+IFERROR(VLOOKUP($A25,Hoja5N!$A$2:$M$2116,10,FALSE),"")</f>
        <v>1.50093808630394E-2</v>
      </c>
      <c r="I25" s="135">
        <f>+IFERROR(VLOOKUP($A25,Hoja5N!$A$2:$M$2116,11,FALSE),"")</f>
        <v>0</v>
      </c>
      <c r="J25" s="135">
        <f>+IFERROR(VLOOKUP($A25,Hoja5N!$A$2:$M$2116,12,FALSE),"")</f>
        <v>0</v>
      </c>
      <c r="K25" s="135">
        <f>+IFERROR(VLOOKUP($A25,Hoja5N!$A$2:$M$2116,13,FALSE),"")</f>
        <v>0</v>
      </c>
      <c r="L25" s="135">
        <f>+IFERROR(VLOOKUP($A25,Hoja5N!$A$2:$N$2116,14,FALSE),"")</f>
        <v>5.3734551316496511E-4</v>
      </c>
      <c r="M25" s="135">
        <f>+IFERROR(VLOOKUP($A25,Hoja5N!$A$2:$O$2116,15,FALSE),"")</f>
        <v>0</v>
      </c>
      <c r="N25" s="259">
        <f>+IFERROR(VLOOKUP($A25,Hoja5N!$A$2:$P$2116,16,FALSE),"")</f>
        <v>0</v>
      </c>
    </row>
    <row r="26" spans="1:14" ht="15" x14ac:dyDescent="0.25">
      <c r="A26" s="121">
        <v>15</v>
      </c>
      <c r="B26" s="33">
        <f>+IFERROR(VLOOKUP($A26,Hoja5N!$A$2:$M$2116,3,FALSE),"")</f>
        <v>47541</v>
      </c>
      <c r="C26" s="33" t="str">
        <f>+IFERROR(VLOOKUP($A26,Hoja5N!$A$2:$M$2116,4,FALSE),"")</f>
        <v>Pedraza</v>
      </c>
      <c r="D26" s="135">
        <f>+IFERROR(VLOOKUP($A26,Hoja5N!$A$2:$M$2116,6,FALSE),"")</f>
        <v>0</v>
      </c>
      <c r="E26" s="135">
        <f>+IFERROR(VLOOKUP($A26,Hoja5N!$A$2:$M$2116,7,FALSE),"")</f>
        <v>0</v>
      </c>
      <c r="F26" s="135">
        <f>+IFERROR(VLOOKUP($A26,Hoja5N!$A$2:$M$2116,8,FALSE),"")</f>
        <v>0</v>
      </c>
      <c r="G26" s="135">
        <f>+IFERROR(VLOOKUP($A26,Hoja5N!$A$2:$M$2116,9,FALSE),"")</f>
        <v>0</v>
      </c>
      <c r="H26" s="135">
        <f>+IFERROR(VLOOKUP($A26,Hoja5N!$A$2:$M$2116,10,FALSE),"")</f>
        <v>0</v>
      </c>
      <c r="I26" s="135">
        <f>+IFERROR(VLOOKUP($A26,Hoja5N!$A$2:$M$2116,11,FALSE),"")</f>
        <v>0</v>
      </c>
      <c r="J26" s="135">
        <f>+IFERROR(VLOOKUP($A26,Hoja5N!$A$2:$M$2116,12,FALSE),"")</f>
        <v>0</v>
      </c>
      <c r="K26" s="135">
        <f>+IFERROR(VLOOKUP($A26,Hoja5N!$A$2:$M$2116,13,FALSE),"")</f>
        <v>0</v>
      </c>
      <c r="L26" s="135">
        <f>+IFERROR(VLOOKUP($A26,Hoja5N!$A$2:$N$2116,14,FALSE),"")</f>
        <v>0</v>
      </c>
      <c r="M26" s="135">
        <f>+IFERROR(VLOOKUP($A26,Hoja5N!$A$2:$O$2116,15,FALSE),"")</f>
        <v>0</v>
      </c>
      <c r="N26" s="259">
        <f>+IFERROR(VLOOKUP($A26,Hoja5N!$A$2:$P$2116,16,FALSE),"")</f>
        <v>0</v>
      </c>
    </row>
    <row r="27" spans="1:14" ht="15" x14ac:dyDescent="0.25">
      <c r="A27" s="121">
        <v>16</v>
      </c>
      <c r="B27" s="33">
        <f>+IFERROR(VLOOKUP($A27,Hoja5N!$A$2:$M$2116,3,FALSE),"")</f>
        <v>47545</v>
      </c>
      <c r="C27" s="33" t="str">
        <f>+IFERROR(VLOOKUP($A27,Hoja5N!$A$2:$M$2116,4,FALSE),"")</f>
        <v>Pijiño del Carmen</v>
      </c>
      <c r="D27" s="135">
        <f>+IFERROR(VLOOKUP($A27,Hoja5N!$A$2:$M$2116,6,FALSE),"")</f>
        <v>0</v>
      </c>
      <c r="E27" s="135">
        <f>+IFERROR(VLOOKUP($A27,Hoja5N!$A$2:$M$2116,7,FALSE),"")</f>
        <v>0</v>
      </c>
      <c r="F27" s="135">
        <f>+IFERROR(VLOOKUP($A27,Hoja5N!$A$2:$M$2116,8,FALSE),"")</f>
        <v>0</v>
      </c>
      <c r="G27" s="135">
        <f>+IFERROR(VLOOKUP($A27,Hoja5N!$A$2:$M$2116,9,FALSE),"")</f>
        <v>0</v>
      </c>
      <c r="H27" s="135">
        <f>+IFERROR(VLOOKUP($A27,Hoja5N!$A$2:$M$2116,10,FALSE),"")</f>
        <v>0</v>
      </c>
      <c r="I27" s="135">
        <f>+IFERROR(VLOOKUP($A27,Hoja5N!$A$2:$M$2116,11,FALSE),"")</f>
        <v>0</v>
      </c>
      <c r="J27" s="135">
        <f>+IFERROR(VLOOKUP($A27,Hoja5N!$A$2:$M$2116,12,FALSE),"")</f>
        <v>0</v>
      </c>
      <c r="K27" s="135">
        <f>+IFERROR(VLOOKUP($A27,Hoja5N!$A$2:$M$2116,13,FALSE),"")</f>
        <v>0</v>
      </c>
      <c r="L27" s="135">
        <f>+IFERROR(VLOOKUP($A27,Hoja5N!$A$2:$N$2116,14,FALSE),"")</f>
        <v>0</v>
      </c>
      <c r="M27" s="135">
        <f>+IFERROR(VLOOKUP($A27,Hoja5N!$A$2:$O$2116,15,FALSE),"")</f>
        <v>0</v>
      </c>
      <c r="N27" s="259">
        <f>+IFERROR(VLOOKUP($A27,Hoja5N!$A$2:$P$2116,16,FALSE),"")</f>
        <v>0</v>
      </c>
    </row>
    <row r="28" spans="1:14" ht="15" x14ac:dyDescent="0.25">
      <c r="A28" s="121">
        <v>17</v>
      </c>
      <c r="B28" s="33">
        <f>+IFERROR(VLOOKUP($A28,Hoja5N!$A$2:$M$2116,3,FALSE),"")</f>
        <v>47551</v>
      </c>
      <c r="C28" s="33" t="str">
        <f>+IFERROR(VLOOKUP($A28,Hoja5N!$A$2:$M$2116,4,FALSE),"")</f>
        <v>Pivijay</v>
      </c>
      <c r="D28" s="135">
        <f>+IFERROR(VLOOKUP($A28,Hoja5N!$A$2:$M$2116,6,FALSE),"")</f>
        <v>1.6771488469601678E-2</v>
      </c>
      <c r="E28" s="135">
        <f>+IFERROR(VLOOKUP($A28,Hoja5N!$A$2:$M$2116,7,FALSE),"")</f>
        <v>0</v>
      </c>
      <c r="F28" s="135">
        <f>+IFERROR(VLOOKUP($A28,Hoja5N!$A$2:$M$2116,8,FALSE),"")</f>
        <v>0</v>
      </c>
      <c r="G28" s="135">
        <f>+IFERROR(VLOOKUP($A28,Hoja5N!$A$2:$M$2116,9,FALSE),"")</f>
        <v>0</v>
      </c>
      <c r="H28" s="135">
        <f>+IFERROR(VLOOKUP($A28,Hoja5N!$A$2:$M$2116,10,FALSE),"")</f>
        <v>6.889424733034792E-4</v>
      </c>
      <c r="I28" s="135">
        <f>+IFERROR(VLOOKUP($A28,Hoja5N!$A$2:$M$2116,11,FALSE),"")</f>
        <v>0</v>
      </c>
      <c r="J28" s="135">
        <f>+IFERROR(VLOOKUP($A28,Hoja5N!$A$2:$M$2116,12,FALSE),"")</f>
        <v>6.6622251832111927E-4</v>
      </c>
      <c r="K28" s="135">
        <f>+IFERROR(VLOOKUP($A28,Hoja5N!$A$2:$M$2116,13,FALSE),"")</f>
        <v>0</v>
      </c>
      <c r="L28" s="135">
        <f>+IFERROR(VLOOKUP($A28,Hoja5N!$A$2:$N$2116,14,FALSE),"")</f>
        <v>1.5782828282828283E-3</v>
      </c>
      <c r="M28" s="135">
        <f>+IFERROR(VLOOKUP($A28,Hoja5N!$A$2:$O$2116,15,FALSE),"")</f>
        <v>6.2015503875968996E-4</v>
      </c>
      <c r="N28" s="259">
        <f>+IFERROR(VLOOKUP($A28,Hoja5N!$A$2:$P$2116,16,FALSE),"")</f>
        <v>0</v>
      </c>
    </row>
    <row r="29" spans="1:14" ht="15" x14ac:dyDescent="0.25">
      <c r="A29" s="121">
        <v>18</v>
      </c>
      <c r="B29" s="33">
        <f>+IFERROR(VLOOKUP($A29,Hoja5N!$A$2:$M$2116,3,FALSE),"")</f>
        <v>47555</v>
      </c>
      <c r="C29" s="33" t="str">
        <f>+IFERROR(VLOOKUP($A29,Hoja5N!$A$2:$M$2116,4,FALSE),"")</f>
        <v>Plato</v>
      </c>
      <c r="D29" s="135">
        <f>+IFERROR(VLOOKUP($A29,Hoja5N!$A$2:$M$2116,6,FALSE),"")</f>
        <v>6.2698412698412698E-2</v>
      </c>
      <c r="E29" s="135">
        <f>+IFERROR(VLOOKUP($A29,Hoja5N!$A$2:$M$2116,7,FALSE),"")</f>
        <v>6.1553588987217307E-2</v>
      </c>
      <c r="F29" s="135">
        <f>+IFERROR(VLOOKUP($A29,Hoja5N!$A$2:$M$2116,8,FALSE),"")</f>
        <v>7.3446327683615822E-2</v>
      </c>
      <c r="G29" s="135">
        <f>+IFERROR(VLOOKUP($A29,Hoja5N!$A$2:$M$2116,9,FALSE),"")</f>
        <v>8.0076997112608281E-2</v>
      </c>
      <c r="H29" s="135">
        <f>+IFERROR(VLOOKUP($A29,Hoja5N!$A$2:$M$2116,10,FALSE),"")</f>
        <v>5.1243120136648321E-2</v>
      </c>
      <c r="I29" s="135">
        <f>+IFERROR(VLOOKUP($A29,Hoja5N!$A$2:$M$2116,11,FALSE),"")</f>
        <v>4.0603464332277892E-2</v>
      </c>
      <c r="J29" s="135">
        <f>+IFERROR(VLOOKUP($A29,Hoja5N!$A$2:$M$2116,12,FALSE),"")</f>
        <v>3.6260932944606417E-2</v>
      </c>
      <c r="K29" s="135">
        <f>+IFERROR(VLOOKUP($A29,Hoja5N!$A$2:$M$2116,13,FALSE),"")</f>
        <v>1.6531832571227575E-2</v>
      </c>
      <c r="L29" s="135">
        <f>+IFERROR(VLOOKUP($A29,Hoja5N!$A$2:$N$2116,14,FALSE),"")</f>
        <v>3.3717529674866679E-2</v>
      </c>
      <c r="M29" s="135">
        <f>+IFERROR(VLOOKUP($A29,Hoja5N!$A$2:$O$2116,15,FALSE),"")</f>
        <v>4.6792581248936531E-2</v>
      </c>
      <c r="N29" s="259">
        <f>+IFERROR(VLOOKUP($A29,Hoja5N!$A$2:$P$2116,16,FALSE),"")</f>
        <v>9.19229469415343E-2</v>
      </c>
    </row>
    <row r="30" spans="1:14" ht="15" x14ac:dyDescent="0.25">
      <c r="A30" s="121">
        <v>19</v>
      </c>
      <c r="B30" s="33">
        <f>+IFERROR(VLOOKUP($A30,Hoja5N!$A$2:$M$2116,3,FALSE),"")</f>
        <v>47570</v>
      </c>
      <c r="C30" s="33" t="str">
        <f>+IFERROR(VLOOKUP($A30,Hoja5N!$A$2:$M$2116,4,FALSE),"")</f>
        <v>Puebloviejo</v>
      </c>
      <c r="D30" s="135">
        <f>+IFERROR(VLOOKUP($A30,Hoja5N!$A$2:$M$2116,6,FALSE),"")</f>
        <v>1.161790017211704E-2</v>
      </c>
      <c r="E30" s="135">
        <f>+IFERROR(VLOOKUP($A30,Hoja5N!$A$2:$M$2116,7,FALSE),"")</f>
        <v>1.1254689453939141E-2</v>
      </c>
      <c r="F30" s="135">
        <f>+IFERROR(VLOOKUP($A30,Hoja5N!$A$2:$M$2116,8,FALSE),"")</f>
        <v>1.0980073200488003E-2</v>
      </c>
      <c r="G30" s="135">
        <f>+IFERROR(VLOOKUP($A30,Hoja5N!$A$2:$M$2116,9,FALSE),"")</f>
        <v>0</v>
      </c>
      <c r="H30" s="135">
        <f>+IFERROR(VLOOKUP($A30,Hoja5N!$A$2:$M$2116,10,FALSE),"")</f>
        <v>0</v>
      </c>
      <c r="I30" s="135">
        <f>+IFERROR(VLOOKUP($A30,Hoja5N!$A$2:$M$2116,11,FALSE),"")</f>
        <v>0</v>
      </c>
      <c r="J30" s="135">
        <f>+IFERROR(VLOOKUP($A30,Hoja5N!$A$2:$M$2116,12,FALSE),"")</f>
        <v>7.3072707343807086E-4</v>
      </c>
      <c r="K30" s="135">
        <f>+IFERROR(VLOOKUP($A30,Hoja5N!$A$2:$M$2116,13,FALSE),"")</f>
        <v>0</v>
      </c>
      <c r="L30" s="135">
        <f>+IFERROR(VLOOKUP($A30,Hoja5N!$A$2:$N$2116,14,FALSE),"")</f>
        <v>1.5640599001663893E-2</v>
      </c>
      <c r="M30" s="135">
        <f>+IFERROR(VLOOKUP($A30,Hoja5N!$A$2:$O$2116,15,FALSE),"")</f>
        <v>4.4958253050738596E-3</v>
      </c>
      <c r="N30" s="259">
        <f>+IFERROR(VLOOKUP($A30,Hoja5N!$A$2:$P$2116,16,FALSE),"")</f>
        <v>0</v>
      </c>
    </row>
    <row r="31" spans="1:14" ht="15" x14ac:dyDescent="0.25">
      <c r="A31" s="121">
        <v>20</v>
      </c>
      <c r="B31" s="33">
        <f>+IFERROR(VLOOKUP($A31,Hoja5N!$A$2:$M$2116,3,FALSE),"")</f>
        <v>47605</v>
      </c>
      <c r="C31" s="33" t="str">
        <f>+IFERROR(VLOOKUP($A31,Hoja5N!$A$2:$M$2116,4,FALSE),"")</f>
        <v>Remolino</v>
      </c>
      <c r="D31" s="135">
        <f>+IFERROR(VLOOKUP($A31,Hoja5N!$A$2:$M$2116,6,FALSE),"")</f>
        <v>0</v>
      </c>
      <c r="E31" s="135">
        <f>+IFERROR(VLOOKUP($A31,Hoja5N!$A$2:$M$2116,7,FALSE),"")</f>
        <v>0</v>
      </c>
      <c r="F31" s="135">
        <f>+IFERROR(VLOOKUP($A31,Hoja5N!$A$2:$M$2116,8,FALSE),"")</f>
        <v>0</v>
      </c>
      <c r="G31" s="135">
        <f>+IFERROR(VLOOKUP($A31,Hoja5N!$A$2:$M$2116,9,FALSE),"")</f>
        <v>0</v>
      </c>
      <c r="H31" s="135">
        <f>+IFERROR(VLOOKUP($A31,Hoja5N!$A$2:$M$2116,10,FALSE),"")</f>
        <v>0</v>
      </c>
      <c r="I31" s="135">
        <f>+IFERROR(VLOOKUP($A31,Hoja5N!$A$2:$M$2116,11,FALSE),"")</f>
        <v>0</v>
      </c>
      <c r="J31" s="135">
        <f>+IFERROR(VLOOKUP($A31,Hoja5N!$A$2:$M$2116,12,FALSE),"")</f>
        <v>0</v>
      </c>
      <c r="K31" s="135">
        <f>+IFERROR(VLOOKUP($A31,Hoja5N!$A$2:$M$2116,13,FALSE),"")</f>
        <v>0</v>
      </c>
      <c r="L31" s="135">
        <f>+IFERROR(VLOOKUP($A31,Hoja5N!$A$2:$N$2116,14,FALSE),"")</f>
        <v>0</v>
      </c>
      <c r="M31" s="135">
        <f>+IFERROR(VLOOKUP($A31,Hoja5N!$A$2:$O$2116,15,FALSE),"")</f>
        <v>0</v>
      </c>
      <c r="N31" s="259">
        <f>+IFERROR(VLOOKUP($A31,Hoja5N!$A$2:$P$2116,16,FALSE),"")</f>
        <v>0</v>
      </c>
    </row>
    <row r="32" spans="1:14" ht="15" x14ac:dyDescent="0.25">
      <c r="A32" s="121">
        <v>21</v>
      </c>
      <c r="B32" s="33">
        <f>+IFERROR(VLOOKUP($A32,Hoja5N!$A$2:$M$2116,3,FALSE),"")</f>
        <v>47660</v>
      </c>
      <c r="C32" s="33" t="str">
        <f>+IFERROR(VLOOKUP($A32,Hoja5N!$A$2:$M$2116,4,FALSE),"")</f>
        <v>Sabanas de San Ángel</v>
      </c>
      <c r="D32" s="135">
        <f>+IFERROR(VLOOKUP($A32,Hoja5N!$A$2:$M$2116,6,FALSE),"")</f>
        <v>0</v>
      </c>
      <c r="E32" s="135">
        <f>+IFERROR(VLOOKUP($A32,Hoja5N!$A$2:$M$2116,7,FALSE),"")</f>
        <v>0</v>
      </c>
      <c r="F32" s="135">
        <f>+IFERROR(VLOOKUP($A32,Hoja5N!$A$2:$M$2116,8,FALSE),"")</f>
        <v>0</v>
      </c>
      <c r="G32" s="135">
        <f>+IFERROR(VLOOKUP($A32,Hoja5N!$A$2:$M$2116,9,FALSE),"")</f>
        <v>0</v>
      </c>
      <c r="H32" s="135">
        <f>+IFERROR(VLOOKUP($A32,Hoja5N!$A$2:$M$2116,10,FALSE),"")</f>
        <v>0</v>
      </c>
      <c r="I32" s="135">
        <f>+IFERROR(VLOOKUP($A32,Hoja5N!$A$2:$M$2116,11,FALSE),"")</f>
        <v>0</v>
      </c>
      <c r="J32" s="135">
        <f>+IFERROR(VLOOKUP($A32,Hoja5N!$A$2:$M$2116,12,FALSE),"")</f>
        <v>0</v>
      </c>
      <c r="K32" s="135">
        <f>+IFERROR(VLOOKUP($A32,Hoja5N!$A$2:$M$2116,13,FALSE),"")</f>
        <v>0</v>
      </c>
      <c r="L32" s="135">
        <f>+IFERROR(VLOOKUP($A32,Hoja5N!$A$2:$N$2116,14,FALSE),"")</f>
        <v>0</v>
      </c>
      <c r="M32" s="135">
        <f>+IFERROR(VLOOKUP($A32,Hoja5N!$A$2:$O$2116,15,FALSE),"")</f>
        <v>6.9444444444444447E-4</v>
      </c>
      <c r="N32" s="259">
        <f>+IFERROR(VLOOKUP($A32,Hoja5N!$A$2:$P$2116,16,FALSE),"")</f>
        <v>0</v>
      </c>
    </row>
    <row r="33" spans="1:14" ht="15" x14ac:dyDescent="0.25">
      <c r="A33" s="121">
        <v>22</v>
      </c>
      <c r="B33" s="33">
        <f>+IFERROR(VLOOKUP($A33,Hoja5N!$A$2:$M$2116,3,FALSE),"")</f>
        <v>47675</v>
      </c>
      <c r="C33" s="33" t="str">
        <f>+IFERROR(VLOOKUP($A33,Hoja5N!$A$2:$M$2116,4,FALSE),"")</f>
        <v>Salamina</v>
      </c>
      <c r="D33" s="135">
        <f>+IFERROR(VLOOKUP($A33,Hoja5N!$A$2:$M$2116,6,FALSE),"")</f>
        <v>0</v>
      </c>
      <c r="E33" s="135">
        <f>+IFERROR(VLOOKUP($A33,Hoja5N!$A$2:$M$2116,7,FALSE),"")</f>
        <v>0</v>
      </c>
      <c r="F33" s="135">
        <f>+IFERROR(VLOOKUP($A33,Hoja5N!$A$2:$M$2116,8,FALSE),"")</f>
        <v>0</v>
      </c>
      <c r="G33" s="135">
        <f>+IFERROR(VLOOKUP($A33,Hoja5N!$A$2:$M$2116,9,FALSE),"")</f>
        <v>0</v>
      </c>
      <c r="H33" s="135">
        <f>+IFERROR(VLOOKUP($A33,Hoja5N!$A$2:$M$2116,10,FALSE),"")</f>
        <v>0</v>
      </c>
      <c r="I33" s="135">
        <f>+IFERROR(VLOOKUP($A33,Hoja5N!$A$2:$M$2116,11,FALSE),"")</f>
        <v>0</v>
      </c>
      <c r="J33" s="135">
        <f>+IFERROR(VLOOKUP($A33,Hoja5N!$A$2:$M$2116,12,FALSE),"")</f>
        <v>0</v>
      </c>
      <c r="K33" s="135">
        <f>+IFERROR(VLOOKUP($A33,Hoja5N!$A$2:$M$2116,13,FALSE),"")</f>
        <v>0</v>
      </c>
      <c r="L33" s="135">
        <f>+IFERROR(VLOOKUP($A33,Hoja5N!$A$2:$N$2116,14,FALSE),"")</f>
        <v>1.0799136069114472E-3</v>
      </c>
      <c r="M33" s="135">
        <f>+IFERROR(VLOOKUP($A33,Hoja5N!$A$2:$O$2116,15,FALSE),"")</f>
        <v>0</v>
      </c>
      <c r="N33" s="259">
        <f>+IFERROR(VLOOKUP($A33,Hoja5N!$A$2:$P$2116,16,FALSE),"")</f>
        <v>0</v>
      </c>
    </row>
    <row r="34" spans="1:14" ht="15" x14ac:dyDescent="0.25">
      <c r="A34" s="121">
        <v>23</v>
      </c>
      <c r="B34" s="33">
        <f>+IFERROR(VLOOKUP($A34,Hoja5N!$A$2:$M$2116,3,FALSE),"")</f>
        <v>47692</v>
      </c>
      <c r="C34" s="33" t="str">
        <f>+IFERROR(VLOOKUP($A34,Hoja5N!$A$2:$M$2116,4,FALSE),"")</f>
        <v>San Sebastián de Buenavista</v>
      </c>
      <c r="D34" s="135">
        <f>+IFERROR(VLOOKUP($A34,Hoja5N!$A$2:$M$2116,6,FALSE),"")</f>
        <v>3.5502958579881658E-2</v>
      </c>
      <c r="E34" s="135">
        <f>+IFERROR(VLOOKUP($A34,Hoja5N!$A$2:$M$2116,7,FALSE),"")</f>
        <v>0</v>
      </c>
      <c r="F34" s="135">
        <f>+IFERROR(VLOOKUP($A34,Hoja5N!$A$2:$M$2116,8,FALSE),"")</f>
        <v>0</v>
      </c>
      <c r="G34" s="135">
        <f>+IFERROR(VLOOKUP($A34,Hoja5N!$A$2:$M$2116,9,FALSE),"")</f>
        <v>0</v>
      </c>
      <c r="H34" s="135">
        <f>+IFERROR(VLOOKUP($A34,Hoja5N!$A$2:$M$2116,10,FALSE),"")</f>
        <v>0</v>
      </c>
      <c r="I34" s="135">
        <f>+IFERROR(VLOOKUP($A34,Hoja5N!$A$2:$M$2116,11,FALSE),"")</f>
        <v>0</v>
      </c>
      <c r="J34" s="135">
        <f>+IFERROR(VLOOKUP($A34,Hoja5N!$A$2:$M$2116,12,FALSE),"")</f>
        <v>0</v>
      </c>
      <c r="K34" s="135">
        <f>+IFERROR(VLOOKUP($A34,Hoja5N!$A$2:$M$2116,13,FALSE),"")</f>
        <v>0</v>
      </c>
      <c r="L34" s="135">
        <f>+IFERROR(VLOOKUP($A34,Hoja5N!$A$2:$N$2116,14,FALSE),"")</f>
        <v>5.9241706161137445E-4</v>
      </c>
      <c r="M34" s="135">
        <f>+IFERROR(VLOOKUP($A34,Hoja5N!$A$2:$O$2116,15,FALSE),"")</f>
        <v>0</v>
      </c>
      <c r="N34" s="259">
        <f>+IFERROR(VLOOKUP($A34,Hoja5N!$A$2:$P$2116,16,FALSE),"")</f>
        <v>0</v>
      </c>
    </row>
    <row r="35" spans="1:14" ht="15" x14ac:dyDescent="0.25">
      <c r="A35" s="121">
        <v>24</v>
      </c>
      <c r="B35" s="33">
        <f>+IFERROR(VLOOKUP($A35,Hoja5N!$A$2:$M$2116,3,FALSE),"")</f>
        <v>47703</v>
      </c>
      <c r="C35" s="33" t="str">
        <f>+IFERROR(VLOOKUP($A35,Hoja5N!$A$2:$M$2116,4,FALSE),"")</f>
        <v>San Zenón</v>
      </c>
      <c r="D35" s="135">
        <f>+IFERROR(VLOOKUP($A35,Hoja5N!$A$2:$M$2116,6,FALSE),"")</f>
        <v>0</v>
      </c>
      <c r="E35" s="135">
        <f>+IFERROR(VLOOKUP($A35,Hoja5N!$A$2:$M$2116,7,FALSE),"")</f>
        <v>0</v>
      </c>
      <c r="F35" s="135">
        <f>+IFERROR(VLOOKUP($A35,Hoja5N!$A$2:$M$2116,8,FALSE),"")</f>
        <v>1.0989010989010989E-3</v>
      </c>
      <c r="G35" s="135">
        <f>+IFERROR(VLOOKUP($A35,Hoja5N!$A$2:$M$2116,9,FALSE),"")</f>
        <v>0</v>
      </c>
      <c r="H35" s="135">
        <f>+IFERROR(VLOOKUP($A35,Hoja5N!$A$2:$M$2116,10,FALSE),"")</f>
        <v>0</v>
      </c>
      <c r="I35" s="135">
        <f>+IFERROR(VLOOKUP($A35,Hoja5N!$A$2:$M$2116,11,FALSE),"")</f>
        <v>0</v>
      </c>
      <c r="J35" s="135">
        <f>+IFERROR(VLOOKUP($A35,Hoja5N!$A$2:$M$2116,12,FALSE),"")</f>
        <v>0</v>
      </c>
      <c r="K35" s="135">
        <f>+IFERROR(VLOOKUP($A35,Hoja5N!$A$2:$M$2116,13,FALSE),"")</f>
        <v>0</v>
      </c>
      <c r="L35" s="135">
        <f>+IFERROR(VLOOKUP($A35,Hoja5N!$A$2:$N$2116,14,FALSE),"")</f>
        <v>0</v>
      </c>
      <c r="M35" s="135">
        <f>+IFERROR(VLOOKUP($A35,Hoja5N!$A$2:$O$2116,15,FALSE),"")</f>
        <v>0</v>
      </c>
      <c r="N35" s="259">
        <f>+IFERROR(VLOOKUP($A35,Hoja5N!$A$2:$P$2116,16,FALSE),"")</f>
        <v>0</v>
      </c>
    </row>
    <row r="36" spans="1:14" ht="15" x14ac:dyDescent="0.25">
      <c r="A36" s="121">
        <v>25</v>
      </c>
      <c r="B36" s="33">
        <f>+IFERROR(VLOOKUP($A36,Hoja5N!$A$2:$M$2116,3,FALSE),"")</f>
        <v>47707</v>
      </c>
      <c r="C36" s="33" t="str">
        <f>+IFERROR(VLOOKUP($A36,Hoja5N!$A$2:$M$2116,4,FALSE),"")</f>
        <v>Santa Ana</v>
      </c>
      <c r="D36" s="135">
        <f>+IFERROR(VLOOKUP($A36,Hoja5N!$A$2:$M$2116,6,FALSE),"")</f>
        <v>0</v>
      </c>
      <c r="E36" s="135">
        <f>+IFERROR(VLOOKUP($A36,Hoja5N!$A$2:$M$2116,7,FALSE),"")</f>
        <v>0</v>
      </c>
      <c r="F36" s="135">
        <f>+IFERROR(VLOOKUP($A36,Hoja5N!$A$2:$M$2116,8,FALSE),"")</f>
        <v>0</v>
      </c>
      <c r="G36" s="135">
        <f>+IFERROR(VLOOKUP($A36,Hoja5N!$A$2:$M$2116,9,FALSE),"")</f>
        <v>0</v>
      </c>
      <c r="H36" s="135">
        <f>+IFERROR(VLOOKUP($A36,Hoja5N!$A$2:$M$2116,10,FALSE),"")</f>
        <v>0</v>
      </c>
      <c r="I36" s="135">
        <f>+IFERROR(VLOOKUP($A36,Hoja5N!$A$2:$M$2116,11,FALSE),"")</f>
        <v>0.18314077877620882</v>
      </c>
      <c r="J36" s="135">
        <f>+IFERROR(VLOOKUP($A36,Hoja5N!$A$2:$M$2116,12,FALSE),"")</f>
        <v>8.7221979938944616E-4</v>
      </c>
      <c r="K36" s="135">
        <f>+IFERROR(VLOOKUP($A36,Hoja5N!$A$2:$M$2116,13,FALSE),"")</f>
        <v>0</v>
      </c>
      <c r="L36" s="135">
        <f>+IFERROR(VLOOKUP($A36,Hoja5N!$A$2:$N$2116,14,FALSE),"")</f>
        <v>0</v>
      </c>
      <c r="M36" s="135">
        <f>+IFERROR(VLOOKUP($A36,Hoja5N!$A$2:$O$2116,15,FALSE),"")</f>
        <v>4.2625745950554135E-4</v>
      </c>
      <c r="N36" s="259">
        <f>+IFERROR(VLOOKUP($A36,Hoja5N!$A$2:$P$2116,16,FALSE),"")</f>
        <v>0</v>
      </c>
    </row>
    <row r="37" spans="1:14" ht="15" x14ac:dyDescent="0.25">
      <c r="A37" s="121">
        <v>26</v>
      </c>
      <c r="B37" s="33">
        <f>+IFERROR(VLOOKUP($A37,Hoja5N!$A$2:$M$2116,3,FALSE),"")</f>
        <v>47720</v>
      </c>
      <c r="C37" s="33" t="str">
        <f>+IFERROR(VLOOKUP($A37,Hoja5N!$A$2:$M$2116,4,FALSE),"")</f>
        <v>Santa Bárbara de Pinto</v>
      </c>
      <c r="D37" s="135">
        <f>+IFERROR(VLOOKUP($A37,Hoja5N!$A$2:$M$2116,6,FALSE),"")</f>
        <v>0</v>
      </c>
      <c r="E37" s="135">
        <f>+IFERROR(VLOOKUP($A37,Hoja5N!$A$2:$M$2116,7,FALSE),"")</f>
        <v>0</v>
      </c>
      <c r="F37" s="135">
        <f>+IFERROR(VLOOKUP($A37,Hoja5N!$A$2:$M$2116,8,FALSE),"")</f>
        <v>0</v>
      </c>
      <c r="G37" s="135">
        <f>+IFERROR(VLOOKUP($A37,Hoja5N!$A$2:$M$2116,9,FALSE),"")</f>
        <v>0</v>
      </c>
      <c r="H37" s="135">
        <f>+IFERROR(VLOOKUP($A37,Hoja5N!$A$2:$M$2116,10,FALSE),"")</f>
        <v>0</v>
      </c>
      <c r="I37" s="135">
        <f>+IFERROR(VLOOKUP($A37,Hoja5N!$A$2:$M$2116,11,FALSE),"")</f>
        <v>0</v>
      </c>
      <c r="J37" s="135">
        <f>+IFERROR(VLOOKUP($A37,Hoja5N!$A$2:$M$2116,12,FALSE),"")</f>
        <v>0</v>
      </c>
      <c r="K37" s="135">
        <f>+IFERROR(VLOOKUP($A37,Hoja5N!$A$2:$M$2116,13,FALSE),"")</f>
        <v>0</v>
      </c>
      <c r="L37" s="135">
        <f>+IFERROR(VLOOKUP($A37,Hoja5N!$A$2:$N$2116,14,FALSE),"")</f>
        <v>0</v>
      </c>
      <c r="M37" s="135">
        <f>+IFERROR(VLOOKUP($A37,Hoja5N!$A$2:$O$2116,15,FALSE),"")</f>
        <v>0</v>
      </c>
      <c r="N37" s="259">
        <f>+IFERROR(VLOOKUP($A37,Hoja5N!$A$2:$P$2116,16,FALSE),"")</f>
        <v>0</v>
      </c>
    </row>
    <row r="38" spans="1:14" ht="15" x14ac:dyDescent="0.25">
      <c r="A38" s="121">
        <v>27</v>
      </c>
      <c r="B38" s="33">
        <f>+IFERROR(VLOOKUP($A38,Hoja5N!$A$2:$M$2116,3,FALSE),"")</f>
        <v>47745</v>
      </c>
      <c r="C38" s="33" t="str">
        <f>+IFERROR(VLOOKUP($A38,Hoja5N!$A$2:$M$2116,4,FALSE),"")</f>
        <v>Sitionuevo</v>
      </c>
      <c r="D38" s="135">
        <f>+IFERROR(VLOOKUP($A38,Hoja5N!$A$2:$M$2116,6,FALSE),"")</f>
        <v>0</v>
      </c>
      <c r="E38" s="135">
        <f>+IFERROR(VLOOKUP($A38,Hoja5N!$A$2:$M$2116,7,FALSE),"")</f>
        <v>0</v>
      </c>
      <c r="F38" s="135">
        <f>+IFERROR(VLOOKUP($A38,Hoja5N!$A$2:$M$2116,8,FALSE),"")</f>
        <v>0</v>
      </c>
      <c r="G38" s="135">
        <f>+IFERROR(VLOOKUP($A38,Hoja5N!$A$2:$M$2116,9,FALSE),"")</f>
        <v>0</v>
      </c>
      <c r="H38" s="135">
        <f>+IFERROR(VLOOKUP($A38,Hoja5N!$A$2:$M$2116,10,FALSE),"")</f>
        <v>0</v>
      </c>
      <c r="I38" s="135">
        <f>+IFERROR(VLOOKUP($A38,Hoja5N!$A$2:$M$2116,11,FALSE),"")</f>
        <v>0</v>
      </c>
      <c r="J38" s="135">
        <f>+IFERROR(VLOOKUP($A38,Hoja5N!$A$2:$M$2116,12,FALSE),"")</f>
        <v>0</v>
      </c>
      <c r="K38" s="135">
        <f>+IFERROR(VLOOKUP($A38,Hoja5N!$A$2:$M$2116,13,FALSE),"")</f>
        <v>0</v>
      </c>
      <c r="L38" s="135">
        <f>+IFERROR(VLOOKUP($A38,Hoja5N!$A$2:$N$2116,14,FALSE),"")</f>
        <v>0</v>
      </c>
      <c r="M38" s="135">
        <f>+IFERROR(VLOOKUP($A38,Hoja5N!$A$2:$O$2116,15,FALSE),"")</f>
        <v>0</v>
      </c>
      <c r="N38" s="259">
        <f>+IFERROR(VLOOKUP($A38,Hoja5N!$A$2:$P$2116,16,FALSE),"")</f>
        <v>0</v>
      </c>
    </row>
    <row r="39" spans="1:14" ht="15" x14ac:dyDescent="0.25">
      <c r="A39" s="121">
        <v>28</v>
      </c>
      <c r="B39" s="33">
        <f>+IFERROR(VLOOKUP($A39,Hoja5N!$A$2:$M$2116,3,FALSE),"")</f>
        <v>47798</v>
      </c>
      <c r="C39" s="33" t="str">
        <f>+IFERROR(VLOOKUP($A39,Hoja5N!$A$2:$M$2116,4,FALSE),"")</f>
        <v>Tenerife</v>
      </c>
      <c r="D39" s="135">
        <f>+IFERROR(VLOOKUP($A39,Hoja5N!$A$2:$M$2116,6,FALSE),"")</f>
        <v>0</v>
      </c>
      <c r="E39" s="135">
        <f>+IFERROR(VLOOKUP($A39,Hoja5N!$A$2:$M$2116,7,FALSE),"")</f>
        <v>0</v>
      </c>
      <c r="F39" s="135">
        <f>+IFERROR(VLOOKUP($A39,Hoja5N!$A$2:$M$2116,8,FALSE),"")</f>
        <v>0</v>
      </c>
      <c r="G39" s="135">
        <f>+IFERROR(VLOOKUP($A39,Hoja5N!$A$2:$M$2116,9,FALSE),"")</f>
        <v>0</v>
      </c>
      <c r="H39" s="135">
        <f>+IFERROR(VLOOKUP($A39,Hoja5N!$A$2:$M$2116,10,FALSE),"")</f>
        <v>0</v>
      </c>
      <c r="I39" s="135">
        <f>+IFERROR(VLOOKUP($A39,Hoja5N!$A$2:$M$2116,11,FALSE),"")</f>
        <v>0</v>
      </c>
      <c r="J39" s="135">
        <f>+IFERROR(VLOOKUP($A39,Hoja5N!$A$2:$M$2116,12,FALSE),"")</f>
        <v>0</v>
      </c>
      <c r="K39" s="135">
        <f>+IFERROR(VLOOKUP($A39,Hoja5N!$A$2:$M$2116,13,FALSE),"")</f>
        <v>0</v>
      </c>
      <c r="L39" s="135">
        <f>+IFERROR(VLOOKUP($A39,Hoja5N!$A$2:$N$2116,14,FALSE),"")</f>
        <v>8.5324232081911264E-4</v>
      </c>
      <c r="M39" s="135">
        <f>+IFERROR(VLOOKUP($A39,Hoja5N!$A$2:$O$2116,15,FALSE),"")</f>
        <v>0</v>
      </c>
      <c r="N39" s="259">
        <f>+IFERROR(VLOOKUP($A39,Hoja5N!$A$2:$P$2116,16,FALSE),"")</f>
        <v>0</v>
      </c>
    </row>
    <row r="40" spans="1:14" ht="15" x14ac:dyDescent="0.25">
      <c r="A40" s="121">
        <v>29</v>
      </c>
      <c r="B40" s="33">
        <f>+IFERROR(VLOOKUP($A40,Hoja5N!$A$2:$M$2116,3,FALSE),"")</f>
        <v>47960</v>
      </c>
      <c r="C40" s="33" t="str">
        <f>+IFERROR(VLOOKUP($A40,Hoja5N!$A$2:$M$2116,4,FALSE),"")</f>
        <v>Zapayán</v>
      </c>
      <c r="D40" s="135">
        <f>+IFERROR(VLOOKUP($A40,Hoja5N!$A$2:$M$2116,6,FALSE),"")</f>
        <v>0</v>
      </c>
      <c r="E40" s="135">
        <f>+IFERROR(VLOOKUP($A40,Hoja5N!$A$2:$M$2116,7,FALSE),"")</f>
        <v>0</v>
      </c>
      <c r="F40" s="135">
        <f>+IFERROR(VLOOKUP($A40,Hoja5N!$A$2:$M$2116,8,FALSE),"")</f>
        <v>0</v>
      </c>
      <c r="G40" s="135">
        <f>+IFERROR(VLOOKUP($A40,Hoja5N!$A$2:$M$2116,9,FALSE),"")</f>
        <v>0</v>
      </c>
      <c r="H40" s="135">
        <f>+IFERROR(VLOOKUP($A40,Hoja5N!$A$2:$M$2116,10,FALSE),"")</f>
        <v>0</v>
      </c>
      <c r="I40" s="135">
        <f>+IFERROR(VLOOKUP($A40,Hoja5N!$A$2:$M$2116,11,FALSE),"")</f>
        <v>0</v>
      </c>
      <c r="J40" s="135">
        <f>+IFERROR(VLOOKUP($A40,Hoja5N!$A$2:$M$2116,12,FALSE),"")</f>
        <v>0</v>
      </c>
      <c r="K40" s="135">
        <f>+IFERROR(VLOOKUP($A40,Hoja5N!$A$2:$M$2116,13,FALSE),"")</f>
        <v>0</v>
      </c>
      <c r="L40" s="135">
        <f>+IFERROR(VLOOKUP($A40,Hoja5N!$A$2:$N$2116,14,FALSE),"")</f>
        <v>0</v>
      </c>
      <c r="M40" s="135">
        <f>+IFERROR(VLOOKUP($A40,Hoja5N!$A$2:$O$2116,15,FALSE),"")</f>
        <v>0</v>
      </c>
      <c r="N40" s="259">
        <f>+IFERROR(VLOOKUP($A40,Hoja5N!$A$2:$P$2116,16,FALSE),"")</f>
        <v>0</v>
      </c>
    </row>
    <row r="41" spans="1:14" ht="15" x14ac:dyDescent="0.25">
      <c r="A41" s="121">
        <v>30</v>
      </c>
      <c r="B41" s="33">
        <f>+IFERROR(VLOOKUP($A41,Hoja5N!$A$2:$M$2116,3,FALSE),"")</f>
        <v>47980</v>
      </c>
      <c r="C41" s="33" t="str">
        <f>+IFERROR(VLOOKUP($A41,Hoja5N!$A$2:$M$2116,4,FALSE),"")</f>
        <v>Zona Bananera</v>
      </c>
      <c r="D41" s="135">
        <f>+IFERROR(VLOOKUP($A41,Hoja5N!$A$2:$M$2116,6,FALSE),"")</f>
        <v>2.3740590619571511E-2</v>
      </c>
      <c r="E41" s="135">
        <f>+IFERROR(VLOOKUP($A41,Hoja5N!$A$2:$M$2116,7,FALSE),"")</f>
        <v>2.7432808155699723E-2</v>
      </c>
      <c r="F41" s="135">
        <f>+IFERROR(VLOOKUP($A41,Hoja5N!$A$2:$M$2116,8,FALSE),"")</f>
        <v>1.355206847360913E-2</v>
      </c>
      <c r="G41" s="135">
        <f>+IFERROR(VLOOKUP($A41,Hoja5N!$A$2:$M$2116,9,FALSE),"")</f>
        <v>4.4866264020707505E-3</v>
      </c>
      <c r="H41" s="135">
        <f>+IFERROR(VLOOKUP($A41,Hoja5N!$A$2:$M$2116,10,FALSE),"")</f>
        <v>0</v>
      </c>
      <c r="I41" s="135">
        <f>+IFERROR(VLOOKUP($A41,Hoja5N!$A$2:$M$2116,11,FALSE),"")</f>
        <v>0</v>
      </c>
      <c r="J41" s="135">
        <f>+IFERROR(VLOOKUP($A41,Hoja5N!$A$2:$M$2116,12,FALSE),"")</f>
        <v>4.6612802983219391E-4</v>
      </c>
      <c r="K41" s="135">
        <f>+IFERROR(VLOOKUP($A41,Hoja5N!$A$2:$M$2116,13,FALSE),"")</f>
        <v>0</v>
      </c>
      <c r="L41" s="135">
        <f>+IFERROR(VLOOKUP($A41,Hoja5N!$A$2:$N$2116,14,FALSE),"")</f>
        <v>5.0768579890001411E-3</v>
      </c>
      <c r="M41" s="135">
        <f>+IFERROR(VLOOKUP($A41,Hoja5N!$A$2:$O$2116,15,FALSE),"")</f>
        <v>8.1245768449559913E-4</v>
      </c>
      <c r="N41" s="259">
        <f>+IFERROR(VLOOKUP($A41,Hoja5N!$A$2:$P$2116,16,FALSE),"")</f>
        <v>0</v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0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0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0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0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0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0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0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0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0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0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0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0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0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0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0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0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0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0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0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0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0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0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0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0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0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0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0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0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0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0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0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0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0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0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0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0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0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0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0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0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0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0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0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0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0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0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0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0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0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0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0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0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0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0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0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0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0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0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0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0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0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0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0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0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0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0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0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0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0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0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0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0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0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0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0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0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0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0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0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0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0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0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0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0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0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0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0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0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0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0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0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0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0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0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0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0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0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0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0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0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0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0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0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0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0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0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0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0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0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0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0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0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0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0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0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0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0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0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0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0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0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0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0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0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0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0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0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0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0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0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0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0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0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0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0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0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0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0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0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0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0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0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0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0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0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0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0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0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0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0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0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0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0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0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0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0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0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0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0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0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0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0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0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0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0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0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0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0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0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0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0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0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0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0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0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0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0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0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0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0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0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0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0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0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0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0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0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0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0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0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0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0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0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0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0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0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0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0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0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0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0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0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0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0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0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0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0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0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0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0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0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0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0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0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0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0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0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0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0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0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0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0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0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0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0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0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0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0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0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0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0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0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0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0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0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0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0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0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0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0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0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0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0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0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0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0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0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0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0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0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0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1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2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3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4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5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6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7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8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9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10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11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12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13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14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15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16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17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18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19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20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21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22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23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24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25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26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27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28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29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30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30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30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30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30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30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30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30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30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30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30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30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30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30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30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30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30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30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30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30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30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30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30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30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30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30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30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30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30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30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30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30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30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30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30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30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30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30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30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30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30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30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30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30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30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30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30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30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30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30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30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30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30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30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30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30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30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30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30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30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30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30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30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30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30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30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30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30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30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30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30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30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30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30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30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30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30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30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30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30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30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30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30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30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30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30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30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30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30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30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30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30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30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30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30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30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30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30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30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30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30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30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30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30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30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30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30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30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30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30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30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30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30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30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30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30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30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30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30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30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30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30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30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30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30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30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30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30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30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30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30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30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30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30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30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30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30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30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30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30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30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30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30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30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30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30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30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30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30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30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30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30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30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30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30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30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30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30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30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30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30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30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30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30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30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30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30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30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30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30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30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30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30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30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30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30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30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30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30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30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30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30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30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30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30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30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30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30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30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30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30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30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30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30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30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30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30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30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30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30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30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30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30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30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30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30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30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30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30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30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30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30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30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30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30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30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30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30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30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30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30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30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30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30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30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30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30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30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30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30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30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30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30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30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30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30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30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30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30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30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30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30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30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30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30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30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30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30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30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30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30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30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30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30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30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30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30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30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30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30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30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30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30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30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30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30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30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30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30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30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30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30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30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30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30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30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30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30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30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30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30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30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30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30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30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30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30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30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30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30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30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30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30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30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30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30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30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30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30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30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30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30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30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30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30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30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30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30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30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30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30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30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30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30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30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30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30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30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30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30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30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30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30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30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30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30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30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30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30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30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30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30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30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30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30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30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30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30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30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30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30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30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30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30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30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30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30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30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30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30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30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30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30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30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30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30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30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30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30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30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30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30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30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30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30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30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30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30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30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30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30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30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30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30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30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30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30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30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30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30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30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30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30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30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30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30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30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30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30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30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30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30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30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30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30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30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30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30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30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30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30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30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30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30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30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30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30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30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30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30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30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30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30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30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30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30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30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30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30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30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30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30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30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30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30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30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30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30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30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30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30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30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30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30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30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30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30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291" t="str">
        <f>+ESTADISTICAS!B7</f>
        <v>MAGDALENA</v>
      </c>
      <c r="C7" s="291"/>
      <c r="D7" s="291"/>
      <c r="E7" s="291"/>
      <c r="F7" s="291"/>
      <c r="G7" s="291"/>
      <c r="H7" s="291"/>
      <c r="I7" s="291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47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MAGDALENA</v>
      </c>
      <c r="B13" s="355"/>
      <c r="C13" s="356"/>
      <c r="D13" s="165">
        <f>+VLOOKUP($E10,Hoja7!$A$4:$T$37,Hoja7!I$1,FALSE)</f>
        <v>13655</v>
      </c>
      <c r="E13" s="165">
        <f>+VLOOKUP($E10,Hoja7!$A$4:$T$37,Hoja7!J$1,FALSE)</f>
        <v>3656</v>
      </c>
      <c r="F13" s="166">
        <f>+VLOOKUP($E10,Hoja7!$A$4:$T$37,Hoja7!K$1,FALSE)</f>
        <v>0.26774075430245331</v>
      </c>
      <c r="G13" s="165">
        <f>+VLOOKUP($E10,Hoja7!$A$4:$T$37,Hoja7!L$1,FALSE)</f>
        <v>14447</v>
      </c>
      <c r="H13" s="165">
        <f>+VLOOKUP($E10,Hoja7!$A$4:$T$37,Hoja7!M$1,FALSE)</f>
        <v>3576</v>
      </c>
      <c r="I13" s="166">
        <f>+VLOOKUP($E10,Hoja7!$A$4:$T$37,Hoja7!N$1,FALSE)</f>
        <v>0.24752543780715719</v>
      </c>
      <c r="J13" s="165">
        <f>+VLOOKUP($E10,Hoja7!$A$4:$T$37,Hoja7!O$1,FALSE)</f>
        <v>15016</v>
      </c>
      <c r="K13" s="165">
        <f>+VLOOKUP($E10,Hoja7!$A$4:$T$37,Hoja7!P$1,FALSE)</f>
        <v>3800</v>
      </c>
      <c r="L13" s="166">
        <f>+VLOOKUP($E10,Hoja7!$A$4:$T$37,Hoja7!Q$1,FALSE)</f>
        <v>0.25306339904102293</v>
      </c>
      <c r="M13" s="165">
        <f>+VLOOKUP($E10,Hoja7!$A$4:$T$37,Hoja7!R$1,FALSE)</f>
        <v>15377</v>
      </c>
      <c r="N13" s="165">
        <f>+VLOOKUP($E10,Hoja7!$A$4:$T$37,Hoja7!S$1,FALSE)</f>
        <v>3711</v>
      </c>
      <c r="O13" s="166">
        <f>+VLOOKUP($E10,Hoja7!$A$4:$T$37,Hoja7!T$1,FALSE)</f>
        <v>0.24133446055797619</v>
      </c>
      <c r="P13" s="168">
        <f>+VLOOKUP($E10,Hoja7!$A$4:$W$37,Hoja7!U$1,FALSE)</f>
        <v>15418</v>
      </c>
      <c r="Q13" s="167">
        <f>+VLOOKUP($E10,Hoja7!$A$4:$W$37,Hoja7!V$1,FALSE)</f>
        <v>4384</v>
      </c>
      <c r="R13" s="166">
        <f>+VLOOKUP($E10,Hoja7!$A$4:$W$37,Hoja7!W$1,FALSE)</f>
        <v>0.28434297574263845</v>
      </c>
      <c r="S13" s="168">
        <f>+VLOOKUP($E10,Hoja7!$A$4:$ZW$37,24,FALSE)</f>
        <v>15675</v>
      </c>
      <c r="T13" s="167">
        <f>+VLOOKUP($E10,Hoja7!$A$4:$ZW$37,25,FALSE)</f>
        <v>5347</v>
      </c>
      <c r="U13" s="272">
        <f>+VLOOKUP($E10,Hoja7!$A$4:$ZW$37,26,FALSE)</f>
        <v>0.34111642743221693</v>
      </c>
    </row>
    <row r="14" spans="1:21" ht="15" x14ac:dyDescent="0.25">
      <c r="A14" s="120">
        <v>1</v>
      </c>
      <c r="B14" s="33">
        <f>+IFERROR(VLOOKUP($A14,Hoja6!$A$3:$O$1124,3,FALSE),"")</f>
        <v>47001</v>
      </c>
      <c r="C14" s="33" t="str">
        <f>+UPPER(IFERROR(VLOOKUP($A14,Hoja6!$A$3:$O$1124,4,FALSE),""))</f>
        <v>SANTA MARTA</v>
      </c>
      <c r="D14" s="34">
        <f>+IFERROR(VLOOKUP($A14,Hoja6!$A$3:$O$1124,8,FALSE),"")</f>
        <v>5478</v>
      </c>
      <c r="E14" s="34">
        <f>+IFERROR(VLOOKUP($A14,Hoja6!$A$3:$O$1124,9,FALSE),"")</f>
        <v>1940</v>
      </c>
      <c r="F14" s="135">
        <f>+IFERROR(VLOOKUP($A14,Hoja6!$A$3:$O$1124,10,FALSE),"")</f>
        <v>0.35414384811975175</v>
      </c>
      <c r="G14" s="34">
        <f>+IFERROR(VLOOKUP($A14,Hoja6!$A$3:$O$1124,11,FALSE),"")</f>
        <v>5731</v>
      </c>
      <c r="H14" s="34">
        <f>+IFERROR(VLOOKUP($A14,Hoja6!$A$3:$O$1124,12,FALSE),"")</f>
        <v>1754</v>
      </c>
      <c r="I14" s="135">
        <f>+IFERROR(VLOOKUP($A14,Hoja6!$A$3:$O$1124,13,FALSE),"")</f>
        <v>0.30605478974001049</v>
      </c>
      <c r="J14" s="34">
        <f>+IFERROR(VLOOKUP($A14,Hoja6!$A$3:$O$1124,14,FALSE),"")</f>
        <v>5905</v>
      </c>
      <c r="K14" s="125">
        <f>+IFERROR(VLOOKUP($A14,Hoja6!$A$3:$O$1124,15,FALSE),"")</f>
        <v>1800</v>
      </c>
      <c r="L14" s="164">
        <f>+IFERROR(VLOOKUP($A14,Hoja6!$A$3:$P$1124,16,FALSE),"")</f>
        <v>0.30482641828958512</v>
      </c>
      <c r="M14" s="34">
        <f>+IFERROR(VLOOKUP($A14,Hoja6!$A$3:$Y$1124,17,FALSE),"")</f>
        <v>6115</v>
      </c>
      <c r="N14" s="125">
        <f>+IFERROR(VLOOKUP($A14,Hoja6!$A$3:$Y$1124,18,FALSE),"")</f>
        <v>1589</v>
      </c>
      <c r="O14" s="164">
        <f>+IFERROR(VLOOKUP($A14,Hoja6!$A$3:$Y$1124,19,FALSE),"")</f>
        <v>0.25985282093213408</v>
      </c>
      <c r="P14" s="34">
        <f>+IFERROR(VLOOKUP($A14,Hoja6!$A$3:$Y$1124,20,FALSE),"")</f>
        <v>6185</v>
      </c>
      <c r="Q14" s="125">
        <f>+IFERROR(VLOOKUP($A14,Hoja6!$A$3:$Y$1124,21,FALSE),"")</f>
        <v>1957</v>
      </c>
      <c r="R14" s="164">
        <f>+IFERROR(VLOOKUP($A14,Hoja6!$A$3:$Y$1124,22,FALSE),"")</f>
        <v>0.31641067097817299</v>
      </c>
      <c r="S14" s="34">
        <f>+IFERROR(VLOOKUP($A14,Hoja6!$A$3:$ZY$1124,23,FALSE),"")</f>
        <v>6174</v>
      </c>
      <c r="T14" s="125">
        <f>+IFERROR(VLOOKUP($A14,Hoja6!$A$3:$ZY$1124,24,FALSE),"")</f>
        <v>2167</v>
      </c>
      <c r="U14" s="273">
        <f>+IFERROR(VLOOKUP($A14,Hoja6!$A$3:$ZY$1124,25,FALSE),"")</f>
        <v>0.35098801425332038</v>
      </c>
    </row>
    <row r="15" spans="1:21" ht="15" x14ac:dyDescent="0.25">
      <c r="A15" s="121">
        <v>2</v>
      </c>
      <c r="B15" s="33">
        <f>+IFERROR(VLOOKUP($A15,Hoja6!$A$3:$O$1124,3,FALSE),"")</f>
        <v>47030</v>
      </c>
      <c r="C15" s="33" t="str">
        <f>+UPPER(IFERROR(VLOOKUP($A15,Hoja6!$A$3:$O$1124,4,FALSE),""))</f>
        <v>ALGARROBO</v>
      </c>
      <c r="D15" s="34">
        <f>+IFERROR(VLOOKUP($A15,Hoja6!$A$3:$O$1124,8,FALSE),"")</f>
        <v>117</v>
      </c>
      <c r="E15" s="34">
        <f>+IFERROR(VLOOKUP($A15,Hoja6!$A$3:$O$1124,9,FALSE),"")</f>
        <v>11</v>
      </c>
      <c r="F15" s="135">
        <f>+IFERROR(VLOOKUP($A15,Hoja6!$A$3:$O$1124,10,FALSE),"")</f>
        <v>9.4017094017094016E-2</v>
      </c>
      <c r="G15" s="34">
        <f>+IFERROR(VLOOKUP($A15,Hoja6!$A$3:$O$1124,11,FALSE),"")</f>
        <v>138</v>
      </c>
      <c r="H15" s="34">
        <f>+IFERROR(VLOOKUP($A15,Hoja6!$A$3:$O$1124,12,FALSE),"")</f>
        <v>17</v>
      </c>
      <c r="I15" s="135">
        <f>+IFERROR(VLOOKUP($A15,Hoja6!$A$3:$O$1124,13,FALSE),"")</f>
        <v>0.12318840579710146</v>
      </c>
      <c r="J15" s="34">
        <f>+IFERROR(VLOOKUP($A15,Hoja6!$A$3:$O$1124,14,FALSE),"")</f>
        <v>150</v>
      </c>
      <c r="K15" s="125">
        <f>+IFERROR(VLOOKUP($A15,Hoja6!$A$3:$O$1124,15,FALSE),"")</f>
        <v>25</v>
      </c>
      <c r="L15" s="164">
        <f>+IFERROR(VLOOKUP($A15,Hoja6!$A$3:$P$1124,16,FALSE),"")</f>
        <v>0.16666666666666666</v>
      </c>
      <c r="M15" s="34">
        <f>+IFERROR(VLOOKUP($A15,Hoja6!$A$3:$Y$1124,17,FALSE),"")</f>
        <v>166</v>
      </c>
      <c r="N15" s="125">
        <f>+IFERROR(VLOOKUP($A15,Hoja6!$A$3:$Y$1124,18,FALSE),"")</f>
        <v>31</v>
      </c>
      <c r="O15" s="164">
        <f>+IFERROR(VLOOKUP($A15,Hoja6!$A$3:$Y$1124,19,FALSE),"")</f>
        <v>0.18674698795180722</v>
      </c>
      <c r="P15" s="34">
        <f>+IFERROR(VLOOKUP($A15,Hoja6!$A$3:$Y$1124,20,FALSE),"")</f>
        <v>182</v>
      </c>
      <c r="Q15" s="125">
        <f>+IFERROR(VLOOKUP($A15,Hoja6!$A$3:$Y$1124,21,FALSE),"")</f>
        <v>38</v>
      </c>
      <c r="R15" s="164">
        <f>+IFERROR(VLOOKUP($A15,Hoja6!$A$3:$Y$1124,22,FALSE),"")</f>
        <v>0.2087912087912088</v>
      </c>
      <c r="S15" s="34">
        <f>+IFERROR(VLOOKUP($A15,Hoja6!$A$3:$ZY$1124,23,FALSE),"")</f>
        <v>176</v>
      </c>
      <c r="T15" s="125">
        <f>+IFERROR(VLOOKUP($A15,Hoja6!$A$3:$ZY$1124,24,FALSE),"")</f>
        <v>50</v>
      </c>
      <c r="U15" s="273">
        <f>+IFERROR(VLOOKUP($A15,Hoja6!$A$3:$ZY$1124,25,FALSE),"")</f>
        <v>0.28409090909090912</v>
      </c>
    </row>
    <row r="16" spans="1:21" ht="15" x14ac:dyDescent="0.25">
      <c r="A16" s="121">
        <v>3</v>
      </c>
      <c r="B16" s="33">
        <f>+IFERROR(VLOOKUP($A16,Hoja6!$A$3:$O$1124,3,FALSE),"")</f>
        <v>47053</v>
      </c>
      <c r="C16" s="33" t="str">
        <f>+UPPER(IFERROR(VLOOKUP($A16,Hoja6!$A$3:$O$1124,4,FALSE),""))</f>
        <v>ARACATACA  (3)</v>
      </c>
      <c r="D16" s="34">
        <f>+IFERROR(VLOOKUP($A16,Hoja6!$A$3:$O$1124,8,FALSE),"")</f>
        <v>414</v>
      </c>
      <c r="E16" s="34">
        <f>+IFERROR(VLOOKUP($A16,Hoja6!$A$3:$O$1124,9,FALSE),"")</f>
        <v>90</v>
      </c>
      <c r="F16" s="135">
        <f>+IFERROR(VLOOKUP($A16,Hoja6!$A$3:$O$1124,10,FALSE),"")</f>
        <v>0.21739130434782608</v>
      </c>
      <c r="G16" s="34">
        <f>+IFERROR(VLOOKUP($A16,Hoja6!$A$3:$O$1124,11,FALSE),"")</f>
        <v>395</v>
      </c>
      <c r="H16" s="34">
        <f>+IFERROR(VLOOKUP($A16,Hoja6!$A$3:$O$1124,12,FALSE),"")</f>
        <v>67</v>
      </c>
      <c r="I16" s="135">
        <f>+IFERROR(VLOOKUP($A16,Hoja6!$A$3:$O$1124,13,FALSE),"")</f>
        <v>0.16962025316455695</v>
      </c>
      <c r="J16" s="34">
        <f>+IFERROR(VLOOKUP($A16,Hoja6!$A$3:$O$1124,14,FALSE),"")</f>
        <v>379</v>
      </c>
      <c r="K16" s="125">
        <f>+IFERROR(VLOOKUP($A16,Hoja6!$A$3:$O$1124,15,FALSE),"")</f>
        <v>61</v>
      </c>
      <c r="L16" s="164">
        <f>+IFERROR(VLOOKUP($A16,Hoja6!$A$3:$P$1124,16,FALSE),"")</f>
        <v>0.16094986807387862</v>
      </c>
      <c r="M16" s="34">
        <f>+IFERROR(VLOOKUP($A16,Hoja6!$A$3:$Y$1124,17,FALSE),"")</f>
        <v>333</v>
      </c>
      <c r="N16" s="125">
        <f>+IFERROR(VLOOKUP($A16,Hoja6!$A$3:$Y$1124,18,FALSE),"")</f>
        <v>75</v>
      </c>
      <c r="O16" s="164">
        <f>+IFERROR(VLOOKUP($A16,Hoja6!$A$3:$Y$1124,19,FALSE),"")</f>
        <v>0.22522522522522523</v>
      </c>
      <c r="P16" s="34">
        <f>+IFERROR(VLOOKUP($A16,Hoja6!$A$3:$Y$1124,20,FALSE),"")</f>
        <v>362</v>
      </c>
      <c r="Q16" s="125">
        <f>+IFERROR(VLOOKUP($A16,Hoja6!$A$3:$Y$1124,21,FALSE),"")</f>
        <v>75</v>
      </c>
      <c r="R16" s="164">
        <f>+IFERROR(VLOOKUP($A16,Hoja6!$A$3:$Y$1124,22,FALSE),"")</f>
        <v>0.20718232044198895</v>
      </c>
      <c r="S16" s="34">
        <f>+IFERROR(VLOOKUP($A16,Hoja6!$A$3:$ZY$1124,23,FALSE),"")</f>
        <v>366</v>
      </c>
      <c r="T16" s="125">
        <f>+IFERROR(VLOOKUP($A16,Hoja6!$A$3:$ZY$1124,24,FALSE),"")</f>
        <v>101</v>
      </c>
      <c r="U16" s="273">
        <f>+IFERROR(VLOOKUP($A16,Hoja6!$A$3:$ZY$1124,25,FALSE),"")</f>
        <v>0.27595628415300544</v>
      </c>
    </row>
    <row r="17" spans="1:21" ht="15" x14ac:dyDescent="0.25">
      <c r="A17" s="121">
        <v>4</v>
      </c>
      <c r="B17" s="33">
        <f>+IFERROR(VLOOKUP($A17,Hoja6!$A$3:$O$1124,3,FALSE),"")</f>
        <v>47058</v>
      </c>
      <c r="C17" s="33" t="str">
        <f>+UPPER(IFERROR(VLOOKUP($A17,Hoja6!$A$3:$O$1124,4,FALSE),""))</f>
        <v>ARIGUANÍ  (3)</v>
      </c>
      <c r="D17" s="34">
        <f>+IFERROR(VLOOKUP($A17,Hoja6!$A$3:$O$1124,8,FALSE),"")</f>
        <v>324</v>
      </c>
      <c r="E17" s="34">
        <f>+IFERROR(VLOOKUP($A17,Hoja6!$A$3:$O$1124,9,FALSE),"")</f>
        <v>78</v>
      </c>
      <c r="F17" s="135">
        <f>+IFERROR(VLOOKUP($A17,Hoja6!$A$3:$O$1124,10,FALSE),"")</f>
        <v>0.24074074074074073</v>
      </c>
      <c r="G17" s="34">
        <f>+IFERROR(VLOOKUP($A17,Hoja6!$A$3:$O$1124,11,FALSE),"")</f>
        <v>312</v>
      </c>
      <c r="H17" s="34">
        <f>+IFERROR(VLOOKUP($A17,Hoja6!$A$3:$O$1124,12,FALSE),"")</f>
        <v>76</v>
      </c>
      <c r="I17" s="135">
        <f>+IFERROR(VLOOKUP($A17,Hoja6!$A$3:$O$1124,13,FALSE),"")</f>
        <v>0.24358974358974358</v>
      </c>
      <c r="J17" s="34">
        <f>+IFERROR(VLOOKUP($A17,Hoja6!$A$3:$O$1124,14,FALSE),"")</f>
        <v>330</v>
      </c>
      <c r="K17" s="125">
        <f>+IFERROR(VLOOKUP($A17,Hoja6!$A$3:$O$1124,15,FALSE),"")</f>
        <v>76</v>
      </c>
      <c r="L17" s="164">
        <f>+IFERROR(VLOOKUP($A17,Hoja6!$A$3:$P$1124,16,FALSE),"")</f>
        <v>0.23030303030303031</v>
      </c>
      <c r="M17" s="34">
        <f>+IFERROR(VLOOKUP($A17,Hoja6!$A$3:$Y$1124,17,FALSE),"")</f>
        <v>361</v>
      </c>
      <c r="N17" s="125">
        <f>+IFERROR(VLOOKUP($A17,Hoja6!$A$3:$Y$1124,18,FALSE),"")</f>
        <v>85</v>
      </c>
      <c r="O17" s="164">
        <f>+IFERROR(VLOOKUP($A17,Hoja6!$A$3:$Y$1124,19,FALSE),"")</f>
        <v>0.23545706371191136</v>
      </c>
      <c r="P17" s="34">
        <f>+IFERROR(VLOOKUP($A17,Hoja6!$A$3:$Y$1124,20,FALSE),"")</f>
        <v>340</v>
      </c>
      <c r="Q17" s="125">
        <f>+IFERROR(VLOOKUP($A17,Hoja6!$A$3:$Y$1124,21,FALSE),"")</f>
        <v>63</v>
      </c>
      <c r="R17" s="164">
        <f>+IFERROR(VLOOKUP($A17,Hoja6!$A$3:$Y$1124,22,FALSE),"")</f>
        <v>0.18529411764705883</v>
      </c>
      <c r="S17" s="34">
        <f>+IFERROR(VLOOKUP($A17,Hoja6!$A$3:$ZY$1124,23,FALSE),"")</f>
        <v>373</v>
      </c>
      <c r="T17" s="125">
        <f>+IFERROR(VLOOKUP($A17,Hoja6!$A$3:$ZY$1124,24,FALSE),"")</f>
        <v>105</v>
      </c>
      <c r="U17" s="273">
        <f>+IFERROR(VLOOKUP($A17,Hoja6!$A$3:$ZY$1124,25,FALSE),"")</f>
        <v>0.28150134048257375</v>
      </c>
    </row>
    <row r="18" spans="1:21" ht="15" x14ac:dyDescent="0.25">
      <c r="A18" s="121">
        <v>5</v>
      </c>
      <c r="B18" s="33">
        <f>+IFERROR(VLOOKUP($A18,Hoja6!$A$3:$O$1124,3,FALSE),"")</f>
        <v>47161</v>
      </c>
      <c r="C18" s="33" t="str">
        <f>+UPPER(IFERROR(VLOOKUP($A18,Hoja6!$A$3:$O$1124,4,FALSE),""))</f>
        <v>CERRO SAN ANTONIO  (3)</v>
      </c>
      <c r="D18" s="34">
        <f>+IFERROR(VLOOKUP($A18,Hoja6!$A$3:$O$1124,8,FALSE),"")</f>
        <v>87</v>
      </c>
      <c r="E18" s="34">
        <f>+IFERROR(VLOOKUP($A18,Hoja6!$A$3:$O$1124,9,FALSE),"")</f>
        <v>20</v>
      </c>
      <c r="F18" s="135">
        <f>+IFERROR(VLOOKUP($A18,Hoja6!$A$3:$O$1124,10,FALSE),"")</f>
        <v>0.22988505747126436</v>
      </c>
      <c r="G18" s="34">
        <f>+IFERROR(VLOOKUP($A18,Hoja6!$A$3:$O$1124,11,FALSE),"")</f>
        <v>54</v>
      </c>
      <c r="H18" s="34">
        <f>+IFERROR(VLOOKUP($A18,Hoja6!$A$3:$O$1124,12,FALSE),"")</f>
        <v>14</v>
      </c>
      <c r="I18" s="135">
        <f>+IFERROR(VLOOKUP($A18,Hoja6!$A$3:$O$1124,13,FALSE),"")</f>
        <v>0.25925925925925924</v>
      </c>
      <c r="J18" s="34">
        <f>+IFERROR(VLOOKUP($A18,Hoja6!$A$3:$O$1124,14,FALSE),"")</f>
        <v>60</v>
      </c>
      <c r="K18" s="125">
        <f>+IFERROR(VLOOKUP($A18,Hoja6!$A$3:$O$1124,15,FALSE),"")</f>
        <v>10</v>
      </c>
      <c r="L18" s="164">
        <f>+IFERROR(VLOOKUP($A18,Hoja6!$A$3:$P$1124,16,FALSE),"")</f>
        <v>0.16666666666666666</v>
      </c>
      <c r="M18" s="34">
        <f>+IFERROR(VLOOKUP($A18,Hoja6!$A$3:$Y$1124,17,FALSE),"")</f>
        <v>81</v>
      </c>
      <c r="N18" s="125">
        <f>+IFERROR(VLOOKUP($A18,Hoja6!$A$3:$Y$1124,18,FALSE),"")</f>
        <v>21</v>
      </c>
      <c r="O18" s="164">
        <f>+IFERROR(VLOOKUP($A18,Hoja6!$A$3:$Y$1124,19,FALSE),"")</f>
        <v>0.25925925925925924</v>
      </c>
      <c r="P18" s="34">
        <f>+IFERROR(VLOOKUP($A18,Hoja6!$A$3:$Y$1124,20,FALSE),"")</f>
        <v>90</v>
      </c>
      <c r="Q18" s="125">
        <f>+IFERROR(VLOOKUP($A18,Hoja6!$A$3:$Y$1124,21,FALSE),"")</f>
        <v>15</v>
      </c>
      <c r="R18" s="164">
        <f>+IFERROR(VLOOKUP($A18,Hoja6!$A$3:$Y$1124,22,FALSE),"")</f>
        <v>0.16666666666666666</v>
      </c>
      <c r="S18" s="34">
        <f>+IFERROR(VLOOKUP($A18,Hoja6!$A$3:$ZY$1124,23,FALSE),"")</f>
        <v>90</v>
      </c>
      <c r="T18" s="125">
        <f>+IFERROR(VLOOKUP($A18,Hoja6!$A$3:$ZY$1124,24,FALSE),"")</f>
        <v>21</v>
      </c>
      <c r="U18" s="273">
        <f>+IFERROR(VLOOKUP($A18,Hoja6!$A$3:$ZY$1124,25,FALSE),"")</f>
        <v>0.23333333333333334</v>
      </c>
    </row>
    <row r="19" spans="1:21" ht="15" x14ac:dyDescent="0.25">
      <c r="A19" s="121">
        <v>6</v>
      </c>
      <c r="B19" s="33">
        <f>+IFERROR(VLOOKUP($A19,Hoja6!$A$3:$O$1124,3,FALSE),"")</f>
        <v>47170</v>
      </c>
      <c r="C19" s="33" t="str">
        <f>+UPPER(IFERROR(VLOOKUP($A19,Hoja6!$A$3:$O$1124,4,FALSE),""))</f>
        <v>CHIVOLO (3)</v>
      </c>
      <c r="D19" s="34">
        <f>+IFERROR(VLOOKUP($A19,Hoja6!$A$3:$O$1124,8,FALSE),"")</f>
        <v>132</v>
      </c>
      <c r="E19" s="34">
        <f>+IFERROR(VLOOKUP($A19,Hoja6!$A$3:$O$1124,9,FALSE),"")</f>
        <v>27</v>
      </c>
      <c r="F19" s="135">
        <f>+IFERROR(VLOOKUP($A19,Hoja6!$A$3:$O$1124,10,FALSE),"")</f>
        <v>0.20454545454545456</v>
      </c>
      <c r="G19" s="34">
        <f>+IFERROR(VLOOKUP($A19,Hoja6!$A$3:$O$1124,11,FALSE),"")</f>
        <v>187</v>
      </c>
      <c r="H19" s="34">
        <f>+IFERROR(VLOOKUP($A19,Hoja6!$A$3:$O$1124,12,FALSE),"")</f>
        <v>49</v>
      </c>
      <c r="I19" s="135">
        <f>+IFERROR(VLOOKUP($A19,Hoja6!$A$3:$O$1124,13,FALSE),"")</f>
        <v>0.26203208556149732</v>
      </c>
      <c r="J19" s="34">
        <f>+IFERROR(VLOOKUP($A19,Hoja6!$A$3:$O$1124,14,FALSE),"")</f>
        <v>185</v>
      </c>
      <c r="K19" s="125">
        <f>+IFERROR(VLOOKUP($A19,Hoja6!$A$3:$O$1124,15,FALSE),"")</f>
        <v>48</v>
      </c>
      <c r="L19" s="164">
        <f>+IFERROR(VLOOKUP($A19,Hoja6!$A$3:$P$1124,16,FALSE),"")</f>
        <v>0.25945945945945947</v>
      </c>
      <c r="M19" s="34">
        <f>+IFERROR(VLOOKUP($A19,Hoja6!$A$3:$Y$1124,17,FALSE),"")</f>
        <v>206</v>
      </c>
      <c r="N19" s="125">
        <f>+IFERROR(VLOOKUP($A19,Hoja6!$A$3:$Y$1124,18,FALSE),"")</f>
        <v>47</v>
      </c>
      <c r="O19" s="164">
        <f>+IFERROR(VLOOKUP($A19,Hoja6!$A$3:$Y$1124,19,FALSE),"")</f>
        <v>0.22815533980582525</v>
      </c>
      <c r="P19" s="34">
        <f>+IFERROR(VLOOKUP($A19,Hoja6!$A$3:$Y$1124,20,FALSE),"")</f>
        <v>175</v>
      </c>
      <c r="Q19" s="125">
        <f>+IFERROR(VLOOKUP($A19,Hoja6!$A$3:$Y$1124,21,FALSE),"")</f>
        <v>44</v>
      </c>
      <c r="R19" s="164">
        <f>+IFERROR(VLOOKUP($A19,Hoja6!$A$3:$Y$1124,22,FALSE),"")</f>
        <v>0.25142857142857145</v>
      </c>
      <c r="S19" s="34">
        <f>+IFERROR(VLOOKUP($A19,Hoja6!$A$3:$ZY$1124,23,FALSE),"")</f>
        <v>205</v>
      </c>
      <c r="T19" s="125">
        <f>+IFERROR(VLOOKUP($A19,Hoja6!$A$3:$ZY$1124,24,FALSE),"")</f>
        <v>74</v>
      </c>
      <c r="U19" s="273">
        <f>+IFERROR(VLOOKUP($A19,Hoja6!$A$3:$ZY$1124,25,FALSE),"")</f>
        <v>0.36097560975609755</v>
      </c>
    </row>
    <row r="20" spans="1:21" ht="15" x14ac:dyDescent="0.25">
      <c r="A20" s="121">
        <v>7</v>
      </c>
      <c r="B20" s="33">
        <f>+IFERROR(VLOOKUP($A20,Hoja6!$A$3:$O$1124,3,FALSE),"")</f>
        <v>47189</v>
      </c>
      <c r="C20" s="33" t="str">
        <f>+UPPER(IFERROR(VLOOKUP($A20,Hoja6!$A$3:$O$1124,4,FALSE),""))</f>
        <v>CIÉNAGA(3)</v>
      </c>
      <c r="D20" s="34">
        <f>+IFERROR(VLOOKUP($A20,Hoja6!$A$3:$O$1124,8,FALSE),"")</f>
        <v>1246</v>
      </c>
      <c r="E20" s="34">
        <f>+IFERROR(VLOOKUP($A20,Hoja6!$A$3:$O$1124,9,FALSE),"")</f>
        <v>381</v>
      </c>
      <c r="F20" s="135">
        <f>+IFERROR(VLOOKUP($A20,Hoja6!$A$3:$O$1124,10,FALSE),"")</f>
        <v>0.3057784911717496</v>
      </c>
      <c r="G20" s="34">
        <f>+IFERROR(VLOOKUP($A20,Hoja6!$A$3:$O$1124,11,FALSE),"")</f>
        <v>1363</v>
      </c>
      <c r="H20" s="34">
        <f>+IFERROR(VLOOKUP($A20,Hoja6!$A$3:$O$1124,12,FALSE),"")</f>
        <v>374</v>
      </c>
      <c r="I20" s="135">
        <f>+IFERROR(VLOOKUP($A20,Hoja6!$A$3:$O$1124,13,FALSE),"")</f>
        <v>0.27439471753484962</v>
      </c>
      <c r="J20" s="34">
        <f>+IFERROR(VLOOKUP($A20,Hoja6!$A$3:$O$1124,14,FALSE),"")</f>
        <v>1415</v>
      </c>
      <c r="K20" s="125">
        <f>+IFERROR(VLOOKUP($A20,Hoja6!$A$3:$O$1124,15,FALSE),"")</f>
        <v>417</v>
      </c>
      <c r="L20" s="164">
        <f>+IFERROR(VLOOKUP($A20,Hoja6!$A$3:$P$1124,16,FALSE),"")</f>
        <v>0.29469964664310955</v>
      </c>
      <c r="M20" s="34">
        <f>+IFERROR(VLOOKUP($A20,Hoja6!$A$3:$Y$1124,17,FALSE),"")</f>
        <v>1361</v>
      </c>
      <c r="N20" s="125">
        <f>+IFERROR(VLOOKUP($A20,Hoja6!$A$3:$Y$1124,18,FALSE),"")</f>
        <v>437</v>
      </c>
      <c r="O20" s="164">
        <f>+IFERROR(VLOOKUP($A20,Hoja6!$A$3:$Y$1124,19,FALSE),"")</f>
        <v>0.32108743570903747</v>
      </c>
      <c r="P20" s="34">
        <f>+IFERROR(VLOOKUP($A20,Hoja6!$A$3:$Y$1124,20,FALSE),"")</f>
        <v>1260</v>
      </c>
      <c r="Q20" s="125">
        <f>+IFERROR(VLOOKUP($A20,Hoja6!$A$3:$Y$1124,21,FALSE),"")</f>
        <v>523</v>
      </c>
      <c r="R20" s="164">
        <f>+IFERROR(VLOOKUP($A20,Hoja6!$A$3:$Y$1124,22,FALSE),"")</f>
        <v>0.4150793650793651</v>
      </c>
      <c r="S20" s="34">
        <f>+IFERROR(VLOOKUP($A20,Hoja6!$A$3:$ZY$1124,23,FALSE),"")</f>
        <v>1259</v>
      </c>
      <c r="T20" s="125">
        <f>+IFERROR(VLOOKUP($A20,Hoja6!$A$3:$ZY$1124,24,FALSE),"")</f>
        <v>663</v>
      </c>
      <c r="U20" s="273">
        <f>+IFERROR(VLOOKUP($A20,Hoja6!$A$3:$ZY$1124,25,FALSE),"")</f>
        <v>0.52660841938046066</v>
      </c>
    </row>
    <row r="21" spans="1:21" ht="15" x14ac:dyDescent="0.25">
      <c r="A21" s="121">
        <v>8</v>
      </c>
      <c r="B21" s="33">
        <f>+IFERROR(VLOOKUP($A21,Hoja6!$A$3:$O$1124,3,FALSE),"")</f>
        <v>47205</v>
      </c>
      <c r="C21" s="33" t="str">
        <f>+UPPER(IFERROR(VLOOKUP($A21,Hoja6!$A$3:$O$1124,4,FALSE),""))</f>
        <v>CONCORDIA</v>
      </c>
      <c r="D21" s="34">
        <f>+IFERROR(VLOOKUP($A21,Hoja6!$A$3:$O$1124,8,FALSE),"")</f>
        <v>133</v>
      </c>
      <c r="E21" s="34">
        <f>+IFERROR(VLOOKUP($A21,Hoja6!$A$3:$O$1124,9,FALSE),"")</f>
        <v>31</v>
      </c>
      <c r="F21" s="135">
        <f>+IFERROR(VLOOKUP($A21,Hoja6!$A$3:$O$1124,10,FALSE),"")</f>
        <v>0.23308270676691728</v>
      </c>
      <c r="G21" s="34">
        <f>+IFERROR(VLOOKUP($A21,Hoja6!$A$3:$O$1124,11,FALSE),"")</f>
        <v>185</v>
      </c>
      <c r="H21" s="34">
        <f>+IFERROR(VLOOKUP($A21,Hoja6!$A$3:$O$1124,12,FALSE),"")</f>
        <v>43</v>
      </c>
      <c r="I21" s="135">
        <f>+IFERROR(VLOOKUP($A21,Hoja6!$A$3:$O$1124,13,FALSE),"")</f>
        <v>0.23243243243243245</v>
      </c>
      <c r="J21" s="34">
        <f>+IFERROR(VLOOKUP($A21,Hoja6!$A$3:$O$1124,14,FALSE),"")</f>
        <v>151</v>
      </c>
      <c r="K21" s="125">
        <f>+IFERROR(VLOOKUP($A21,Hoja6!$A$3:$O$1124,15,FALSE),"")</f>
        <v>29</v>
      </c>
      <c r="L21" s="164">
        <f>+IFERROR(VLOOKUP($A21,Hoja6!$A$3:$P$1124,16,FALSE),"")</f>
        <v>0.19205298013245034</v>
      </c>
      <c r="M21" s="34">
        <f>+IFERROR(VLOOKUP($A21,Hoja6!$A$3:$Y$1124,17,FALSE),"")</f>
        <v>159</v>
      </c>
      <c r="N21" s="125">
        <f>+IFERROR(VLOOKUP($A21,Hoja6!$A$3:$Y$1124,18,FALSE),"")</f>
        <v>49</v>
      </c>
      <c r="O21" s="164">
        <f>+IFERROR(VLOOKUP($A21,Hoja6!$A$3:$Y$1124,19,FALSE),"")</f>
        <v>0.3081761006289308</v>
      </c>
      <c r="P21" s="34">
        <f>+IFERROR(VLOOKUP($A21,Hoja6!$A$3:$Y$1124,20,FALSE),"")</f>
        <v>153</v>
      </c>
      <c r="Q21" s="125">
        <f>+IFERROR(VLOOKUP($A21,Hoja6!$A$3:$Y$1124,21,FALSE),"")</f>
        <v>32</v>
      </c>
      <c r="R21" s="164">
        <f>+IFERROR(VLOOKUP($A21,Hoja6!$A$3:$Y$1124,22,FALSE),"")</f>
        <v>0.20915032679738563</v>
      </c>
      <c r="S21" s="34">
        <f>+IFERROR(VLOOKUP($A21,Hoja6!$A$3:$ZY$1124,23,FALSE),"")</f>
        <v>162</v>
      </c>
      <c r="T21" s="125">
        <f>+IFERROR(VLOOKUP($A21,Hoja6!$A$3:$ZY$1124,24,FALSE),"")</f>
        <v>38</v>
      </c>
      <c r="U21" s="273">
        <f>+IFERROR(VLOOKUP($A21,Hoja6!$A$3:$ZY$1124,25,FALSE),"")</f>
        <v>0.23456790123456789</v>
      </c>
    </row>
    <row r="22" spans="1:21" ht="15" x14ac:dyDescent="0.25">
      <c r="A22" s="121">
        <v>9</v>
      </c>
      <c r="B22" s="33">
        <f>+IFERROR(VLOOKUP($A22,Hoja6!$A$3:$O$1124,3,FALSE),"")</f>
        <v>47245</v>
      </c>
      <c r="C22" s="33" t="str">
        <f>+UPPER(IFERROR(VLOOKUP($A22,Hoja6!$A$3:$O$1124,4,FALSE),""))</f>
        <v>EL BANCO</v>
      </c>
      <c r="D22" s="34">
        <f>+IFERROR(VLOOKUP($A22,Hoja6!$A$3:$O$1124,8,FALSE),"")</f>
        <v>676</v>
      </c>
      <c r="E22" s="34">
        <f>+IFERROR(VLOOKUP($A22,Hoja6!$A$3:$O$1124,9,FALSE),"")</f>
        <v>126</v>
      </c>
      <c r="F22" s="135">
        <f>+IFERROR(VLOOKUP($A22,Hoja6!$A$3:$O$1124,10,FALSE),"")</f>
        <v>0.18639053254437871</v>
      </c>
      <c r="G22" s="34">
        <f>+IFERROR(VLOOKUP($A22,Hoja6!$A$3:$O$1124,11,FALSE),"")</f>
        <v>692</v>
      </c>
      <c r="H22" s="34">
        <f>+IFERROR(VLOOKUP($A22,Hoja6!$A$3:$O$1124,12,FALSE),"")</f>
        <v>167</v>
      </c>
      <c r="I22" s="135">
        <f>+IFERROR(VLOOKUP($A22,Hoja6!$A$3:$O$1124,13,FALSE),"")</f>
        <v>0.24132947976878613</v>
      </c>
      <c r="J22" s="34">
        <f>+IFERROR(VLOOKUP($A22,Hoja6!$A$3:$O$1124,14,FALSE),"")</f>
        <v>779</v>
      </c>
      <c r="K22" s="125">
        <f>+IFERROR(VLOOKUP($A22,Hoja6!$A$3:$O$1124,15,FALSE),"")</f>
        <v>158</v>
      </c>
      <c r="L22" s="164">
        <f>+IFERROR(VLOOKUP($A22,Hoja6!$A$3:$P$1124,16,FALSE),"")</f>
        <v>0.20282413350449294</v>
      </c>
      <c r="M22" s="34">
        <f>+IFERROR(VLOOKUP($A22,Hoja6!$A$3:$Y$1124,17,FALSE),"")</f>
        <v>739</v>
      </c>
      <c r="N22" s="125">
        <f>+IFERROR(VLOOKUP($A22,Hoja6!$A$3:$Y$1124,18,FALSE),"")</f>
        <v>153</v>
      </c>
      <c r="O22" s="164">
        <f>+IFERROR(VLOOKUP($A22,Hoja6!$A$3:$Y$1124,19,FALSE),"")</f>
        <v>0.20703653585926929</v>
      </c>
      <c r="P22" s="34">
        <f>+IFERROR(VLOOKUP($A22,Hoja6!$A$3:$Y$1124,20,FALSE),"")</f>
        <v>758</v>
      </c>
      <c r="Q22" s="125">
        <f>+IFERROR(VLOOKUP($A22,Hoja6!$A$3:$Y$1124,21,FALSE),"")</f>
        <v>156</v>
      </c>
      <c r="R22" s="164">
        <f>+IFERROR(VLOOKUP($A22,Hoja6!$A$3:$Y$1124,22,FALSE),"")</f>
        <v>0.20580474934036938</v>
      </c>
      <c r="S22" s="34">
        <f>+IFERROR(VLOOKUP($A22,Hoja6!$A$3:$ZY$1124,23,FALSE),"")</f>
        <v>850</v>
      </c>
      <c r="T22" s="125">
        <f>+IFERROR(VLOOKUP($A22,Hoja6!$A$3:$ZY$1124,24,FALSE),"")</f>
        <v>241</v>
      </c>
      <c r="U22" s="273">
        <f>+IFERROR(VLOOKUP($A22,Hoja6!$A$3:$ZY$1124,25,FALSE),"")</f>
        <v>0.28352941176470586</v>
      </c>
    </row>
    <row r="23" spans="1:21" ht="15" x14ac:dyDescent="0.25">
      <c r="A23" s="121">
        <v>10</v>
      </c>
      <c r="B23" s="33">
        <f>+IFERROR(VLOOKUP($A23,Hoja6!$A$3:$O$1124,3,FALSE),"")</f>
        <v>47258</v>
      </c>
      <c r="C23" s="33" t="str">
        <f>+UPPER(IFERROR(VLOOKUP($A23,Hoja6!$A$3:$O$1124,4,FALSE),""))</f>
        <v>EL PIÑON  (3)</v>
      </c>
      <c r="D23" s="34">
        <f>+IFERROR(VLOOKUP($A23,Hoja6!$A$3:$O$1124,8,FALSE),"")</f>
        <v>205</v>
      </c>
      <c r="E23" s="34">
        <f>+IFERROR(VLOOKUP($A23,Hoja6!$A$3:$O$1124,9,FALSE),"")</f>
        <v>32</v>
      </c>
      <c r="F23" s="135">
        <f>+IFERROR(VLOOKUP($A23,Hoja6!$A$3:$O$1124,10,FALSE),"")</f>
        <v>0.15609756097560976</v>
      </c>
      <c r="G23" s="34">
        <f>+IFERROR(VLOOKUP($A23,Hoja6!$A$3:$O$1124,11,FALSE),"")</f>
        <v>231</v>
      </c>
      <c r="H23" s="34">
        <f>+IFERROR(VLOOKUP($A23,Hoja6!$A$3:$O$1124,12,FALSE),"")</f>
        <v>28</v>
      </c>
      <c r="I23" s="135">
        <f>+IFERROR(VLOOKUP($A23,Hoja6!$A$3:$O$1124,13,FALSE),"")</f>
        <v>0.12121212121212122</v>
      </c>
      <c r="J23" s="34">
        <f>+IFERROR(VLOOKUP($A23,Hoja6!$A$3:$O$1124,14,FALSE),"")</f>
        <v>225</v>
      </c>
      <c r="K23" s="125">
        <f>+IFERROR(VLOOKUP($A23,Hoja6!$A$3:$O$1124,15,FALSE),"")</f>
        <v>46</v>
      </c>
      <c r="L23" s="164">
        <f>+IFERROR(VLOOKUP($A23,Hoja6!$A$3:$P$1124,16,FALSE),"")</f>
        <v>0.20444444444444446</v>
      </c>
      <c r="M23" s="34">
        <f>+IFERROR(VLOOKUP($A23,Hoja6!$A$3:$Y$1124,17,FALSE),"")</f>
        <v>207</v>
      </c>
      <c r="N23" s="125">
        <f>+IFERROR(VLOOKUP($A23,Hoja6!$A$3:$Y$1124,18,FALSE),"")</f>
        <v>40</v>
      </c>
      <c r="O23" s="164">
        <f>+IFERROR(VLOOKUP($A23,Hoja6!$A$3:$Y$1124,19,FALSE),"")</f>
        <v>0.19323671497584541</v>
      </c>
      <c r="P23" s="34">
        <f>+IFERROR(VLOOKUP($A23,Hoja6!$A$3:$Y$1124,20,FALSE),"")</f>
        <v>222</v>
      </c>
      <c r="Q23" s="125">
        <f>+IFERROR(VLOOKUP($A23,Hoja6!$A$3:$Y$1124,21,FALSE),"")</f>
        <v>46</v>
      </c>
      <c r="R23" s="164">
        <f>+IFERROR(VLOOKUP($A23,Hoja6!$A$3:$Y$1124,22,FALSE),"")</f>
        <v>0.2072072072072072</v>
      </c>
      <c r="S23" s="34">
        <f>+IFERROR(VLOOKUP($A23,Hoja6!$A$3:$ZY$1124,23,FALSE),"")</f>
        <v>232</v>
      </c>
      <c r="T23" s="125">
        <f>+IFERROR(VLOOKUP($A23,Hoja6!$A$3:$ZY$1124,24,FALSE),"")</f>
        <v>74</v>
      </c>
      <c r="U23" s="273">
        <f>+IFERROR(VLOOKUP($A23,Hoja6!$A$3:$ZY$1124,25,FALSE),"")</f>
        <v>0.31896551724137934</v>
      </c>
    </row>
    <row r="24" spans="1:21" ht="15" x14ac:dyDescent="0.25">
      <c r="A24" s="121">
        <v>11</v>
      </c>
      <c r="B24" s="33">
        <f>+IFERROR(VLOOKUP($A24,Hoja6!$A$3:$O$1124,3,FALSE),"")</f>
        <v>47268</v>
      </c>
      <c r="C24" s="33" t="str">
        <f>+UPPER(IFERROR(VLOOKUP($A24,Hoja6!$A$3:$O$1124,4,FALSE),""))</f>
        <v>EL RETÉN</v>
      </c>
      <c r="D24" s="34">
        <f>+IFERROR(VLOOKUP($A24,Hoja6!$A$3:$O$1124,8,FALSE),"")</f>
        <v>241</v>
      </c>
      <c r="E24" s="34">
        <f>+IFERROR(VLOOKUP($A24,Hoja6!$A$3:$O$1124,9,FALSE),"")</f>
        <v>22</v>
      </c>
      <c r="F24" s="135">
        <f>+IFERROR(VLOOKUP($A24,Hoja6!$A$3:$O$1124,10,FALSE),"")</f>
        <v>9.1286307053941904E-2</v>
      </c>
      <c r="G24" s="34">
        <f>+IFERROR(VLOOKUP($A24,Hoja6!$A$3:$O$1124,11,FALSE),"")</f>
        <v>289</v>
      </c>
      <c r="H24" s="34">
        <f>+IFERROR(VLOOKUP($A24,Hoja6!$A$3:$O$1124,12,FALSE),"")</f>
        <v>30</v>
      </c>
      <c r="I24" s="135">
        <f>+IFERROR(VLOOKUP($A24,Hoja6!$A$3:$O$1124,13,FALSE),"")</f>
        <v>0.10380622837370242</v>
      </c>
      <c r="J24" s="34">
        <f>+IFERROR(VLOOKUP($A24,Hoja6!$A$3:$O$1124,14,FALSE),"")</f>
        <v>318</v>
      </c>
      <c r="K24" s="125">
        <f>+IFERROR(VLOOKUP($A24,Hoja6!$A$3:$O$1124,15,FALSE),"")</f>
        <v>56</v>
      </c>
      <c r="L24" s="164">
        <f>+IFERROR(VLOOKUP($A24,Hoja6!$A$3:$P$1124,16,FALSE),"")</f>
        <v>0.1761006289308176</v>
      </c>
      <c r="M24" s="34">
        <f>+IFERROR(VLOOKUP($A24,Hoja6!$A$3:$Y$1124,17,FALSE),"")</f>
        <v>296</v>
      </c>
      <c r="N24" s="125">
        <f>+IFERROR(VLOOKUP($A24,Hoja6!$A$3:$Y$1124,18,FALSE),"")</f>
        <v>39</v>
      </c>
      <c r="O24" s="164">
        <f>+IFERROR(VLOOKUP($A24,Hoja6!$A$3:$Y$1124,19,FALSE),"")</f>
        <v>0.13175675675675674</v>
      </c>
      <c r="P24" s="34">
        <f>+IFERROR(VLOOKUP($A24,Hoja6!$A$3:$Y$1124,20,FALSE),"")</f>
        <v>271</v>
      </c>
      <c r="Q24" s="125">
        <f>+IFERROR(VLOOKUP($A24,Hoja6!$A$3:$Y$1124,21,FALSE),"")</f>
        <v>70</v>
      </c>
      <c r="R24" s="164">
        <f>+IFERROR(VLOOKUP($A24,Hoja6!$A$3:$Y$1124,22,FALSE),"")</f>
        <v>0.25830258302583026</v>
      </c>
      <c r="S24" s="34">
        <f>+IFERROR(VLOOKUP($A24,Hoja6!$A$3:$ZY$1124,23,FALSE),"")</f>
        <v>248</v>
      </c>
      <c r="T24" s="125">
        <f>+IFERROR(VLOOKUP($A24,Hoja6!$A$3:$ZY$1124,24,FALSE),"")</f>
        <v>67</v>
      </c>
      <c r="U24" s="273">
        <f>+IFERROR(VLOOKUP($A24,Hoja6!$A$3:$ZY$1124,25,FALSE),"")</f>
        <v>0.27016129032258063</v>
      </c>
    </row>
    <row r="25" spans="1:21" ht="15" x14ac:dyDescent="0.25">
      <c r="A25" s="121">
        <v>12</v>
      </c>
      <c r="B25" s="33">
        <f>+IFERROR(VLOOKUP($A25,Hoja6!$A$3:$O$1124,3,FALSE),"")</f>
        <v>47288</v>
      </c>
      <c r="C25" s="33" t="str">
        <f>+UPPER(IFERROR(VLOOKUP($A25,Hoja6!$A$3:$O$1124,4,FALSE),""))</f>
        <v>FUNDACIÓN  (3)</v>
      </c>
      <c r="D25" s="34">
        <f>+IFERROR(VLOOKUP($A25,Hoja6!$A$3:$O$1124,8,FALSE),"")</f>
        <v>736</v>
      </c>
      <c r="E25" s="34">
        <f>+IFERROR(VLOOKUP($A25,Hoja6!$A$3:$O$1124,9,FALSE),"")</f>
        <v>183</v>
      </c>
      <c r="F25" s="135">
        <f>+IFERROR(VLOOKUP($A25,Hoja6!$A$3:$O$1124,10,FALSE),"")</f>
        <v>0.24864130434782608</v>
      </c>
      <c r="G25" s="34">
        <f>+IFERROR(VLOOKUP($A25,Hoja6!$A$3:$O$1124,11,FALSE),"")</f>
        <v>789</v>
      </c>
      <c r="H25" s="34">
        <f>+IFERROR(VLOOKUP($A25,Hoja6!$A$3:$O$1124,12,FALSE),"")</f>
        <v>192</v>
      </c>
      <c r="I25" s="135">
        <f>+IFERROR(VLOOKUP($A25,Hoja6!$A$3:$O$1124,13,FALSE),"")</f>
        <v>0.24334600760456274</v>
      </c>
      <c r="J25" s="34">
        <f>+IFERROR(VLOOKUP($A25,Hoja6!$A$3:$O$1124,14,FALSE),"")</f>
        <v>758</v>
      </c>
      <c r="K25" s="125">
        <f>+IFERROR(VLOOKUP($A25,Hoja6!$A$3:$O$1124,15,FALSE),"")</f>
        <v>189</v>
      </c>
      <c r="L25" s="164">
        <f>+IFERROR(VLOOKUP($A25,Hoja6!$A$3:$P$1124,16,FALSE),"")</f>
        <v>0.24934036939313983</v>
      </c>
      <c r="M25" s="34">
        <f>+IFERROR(VLOOKUP($A25,Hoja6!$A$3:$Y$1124,17,FALSE),"")</f>
        <v>890</v>
      </c>
      <c r="N25" s="125">
        <f>+IFERROR(VLOOKUP($A25,Hoja6!$A$3:$Y$1124,18,FALSE),"")</f>
        <v>200</v>
      </c>
      <c r="O25" s="164">
        <f>+IFERROR(VLOOKUP($A25,Hoja6!$A$3:$Y$1124,19,FALSE),"")</f>
        <v>0.2247191011235955</v>
      </c>
      <c r="P25" s="34">
        <f>+IFERROR(VLOOKUP($A25,Hoja6!$A$3:$Y$1124,20,FALSE),"")</f>
        <v>914</v>
      </c>
      <c r="Q25" s="125">
        <f>+IFERROR(VLOOKUP($A25,Hoja6!$A$3:$Y$1124,21,FALSE),"")</f>
        <v>327</v>
      </c>
      <c r="R25" s="164">
        <f>+IFERROR(VLOOKUP($A25,Hoja6!$A$3:$Y$1124,22,FALSE),"")</f>
        <v>0.35776805251641136</v>
      </c>
      <c r="S25" s="34">
        <f>+IFERROR(VLOOKUP($A25,Hoja6!$A$3:$ZY$1124,23,FALSE),"")</f>
        <v>994</v>
      </c>
      <c r="T25" s="125">
        <f>+IFERROR(VLOOKUP($A25,Hoja6!$A$3:$ZY$1124,24,FALSE),"")</f>
        <v>367</v>
      </c>
      <c r="U25" s="273">
        <f>+IFERROR(VLOOKUP($A25,Hoja6!$A$3:$ZY$1124,25,FALSE),"")</f>
        <v>0.36921529175050299</v>
      </c>
    </row>
    <row r="26" spans="1:21" ht="15" x14ac:dyDescent="0.25">
      <c r="A26" s="121">
        <v>13</v>
      </c>
      <c r="B26" s="33">
        <f>+IFERROR(VLOOKUP($A26,Hoja6!$A$3:$O$1124,3,FALSE),"")</f>
        <v>47318</v>
      </c>
      <c r="C26" s="33" t="str">
        <f>+UPPER(IFERROR(VLOOKUP($A26,Hoja6!$A$3:$O$1124,4,FALSE),""))</f>
        <v>GUAMAL</v>
      </c>
      <c r="D26" s="34">
        <f>+IFERROR(VLOOKUP($A26,Hoja6!$A$3:$O$1124,8,FALSE),"")</f>
        <v>401</v>
      </c>
      <c r="E26" s="34">
        <f>+IFERROR(VLOOKUP($A26,Hoja6!$A$3:$O$1124,9,FALSE),"")</f>
        <v>45</v>
      </c>
      <c r="F26" s="135">
        <f>+IFERROR(VLOOKUP($A26,Hoja6!$A$3:$O$1124,10,FALSE),"")</f>
        <v>0.11221945137157108</v>
      </c>
      <c r="G26" s="34">
        <f>+IFERROR(VLOOKUP($A26,Hoja6!$A$3:$O$1124,11,FALSE),"")</f>
        <v>378</v>
      </c>
      <c r="H26" s="34">
        <f>+IFERROR(VLOOKUP($A26,Hoja6!$A$3:$O$1124,12,FALSE),"")</f>
        <v>60</v>
      </c>
      <c r="I26" s="135">
        <f>+IFERROR(VLOOKUP($A26,Hoja6!$A$3:$O$1124,13,FALSE),"")</f>
        <v>0.15873015873015872</v>
      </c>
      <c r="J26" s="34">
        <f>+IFERROR(VLOOKUP($A26,Hoja6!$A$3:$O$1124,14,FALSE),"")</f>
        <v>372</v>
      </c>
      <c r="K26" s="125">
        <f>+IFERROR(VLOOKUP($A26,Hoja6!$A$3:$O$1124,15,FALSE),"")</f>
        <v>66</v>
      </c>
      <c r="L26" s="164">
        <f>+IFERROR(VLOOKUP($A26,Hoja6!$A$3:$P$1124,16,FALSE),"")</f>
        <v>0.17741935483870969</v>
      </c>
      <c r="M26" s="34">
        <f>+IFERROR(VLOOKUP($A26,Hoja6!$A$3:$Y$1124,17,FALSE),"")</f>
        <v>399</v>
      </c>
      <c r="N26" s="125">
        <f>+IFERROR(VLOOKUP($A26,Hoja6!$A$3:$Y$1124,18,FALSE),"")</f>
        <v>74</v>
      </c>
      <c r="O26" s="164">
        <f>+IFERROR(VLOOKUP($A26,Hoja6!$A$3:$Y$1124,19,FALSE),"")</f>
        <v>0.18546365914786966</v>
      </c>
      <c r="P26" s="34">
        <f>+IFERROR(VLOOKUP($A26,Hoja6!$A$3:$Y$1124,20,FALSE),"")</f>
        <v>395</v>
      </c>
      <c r="Q26" s="125">
        <f>+IFERROR(VLOOKUP($A26,Hoja6!$A$3:$Y$1124,21,FALSE),"")</f>
        <v>78</v>
      </c>
      <c r="R26" s="164">
        <f>+IFERROR(VLOOKUP($A26,Hoja6!$A$3:$Y$1124,22,FALSE),"")</f>
        <v>0.19746835443037974</v>
      </c>
      <c r="S26" s="34">
        <f>+IFERROR(VLOOKUP($A26,Hoja6!$A$3:$ZY$1124,23,FALSE),"")</f>
        <v>376</v>
      </c>
      <c r="T26" s="125">
        <f>+IFERROR(VLOOKUP($A26,Hoja6!$A$3:$ZY$1124,24,FALSE),"")</f>
        <v>92</v>
      </c>
      <c r="U26" s="273">
        <f>+IFERROR(VLOOKUP($A26,Hoja6!$A$3:$ZY$1124,25,FALSE),"")</f>
        <v>0.24468085106382978</v>
      </c>
    </row>
    <row r="27" spans="1:21" ht="15" x14ac:dyDescent="0.25">
      <c r="A27" s="121">
        <v>14</v>
      </c>
      <c r="B27" s="33">
        <f>+IFERROR(VLOOKUP($A27,Hoja6!$A$3:$O$1124,3,FALSE),"")</f>
        <v>47460</v>
      </c>
      <c r="C27" s="33" t="str">
        <f>+UPPER(IFERROR(VLOOKUP($A27,Hoja6!$A$3:$O$1124,4,FALSE),""))</f>
        <v>NUEVA GRANADA</v>
      </c>
      <c r="D27" s="34">
        <f>+IFERROR(VLOOKUP($A27,Hoja6!$A$3:$O$1124,8,FALSE),"")</f>
        <v>153</v>
      </c>
      <c r="E27" s="34">
        <f>+IFERROR(VLOOKUP($A27,Hoja6!$A$3:$O$1124,9,FALSE),"")</f>
        <v>27</v>
      </c>
      <c r="F27" s="135">
        <f>+IFERROR(VLOOKUP($A27,Hoja6!$A$3:$O$1124,10,FALSE),"")</f>
        <v>0.17647058823529413</v>
      </c>
      <c r="G27" s="34">
        <f>+IFERROR(VLOOKUP($A27,Hoja6!$A$3:$O$1124,11,FALSE),"")</f>
        <v>152</v>
      </c>
      <c r="H27" s="34">
        <f>+IFERROR(VLOOKUP($A27,Hoja6!$A$3:$O$1124,12,FALSE),"")</f>
        <v>21</v>
      </c>
      <c r="I27" s="135">
        <f>+IFERROR(VLOOKUP($A27,Hoja6!$A$3:$O$1124,13,FALSE),"")</f>
        <v>0.13815789473684212</v>
      </c>
      <c r="J27" s="34">
        <f>+IFERROR(VLOOKUP($A27,Hoja6!$A$3:$O$1124,14,FALSE),"")</f>
        <v>235</v>
      </c>
      <c r="K27" s="125">
        <f>+IFERROR(VLOOKUP($A27,Hoja6!$A$3:$O$1124,15,FALSE),"")</f>
        <v>55</v>
      </c>
      <c r="L27" s="164">
        <f>+IFERROR(VLOOKUP($A27,Hoja6!$A$3:$P$1124,16,FALSE),"")</f>
        <v>0.23404255319148937</v>
      </c>
      <c r="M27" s="34">
        <f>+IFERROR(VLOOKUP($A27,Hoja6!$A$3:$Y$1124,17,FALSE),"")</f>
        <v>225</v>
      </c>
      <c r="N27" s="125">
        <f>+IFERROR(VLOOKUP($A27,Hoja6!$A$3:$Y$1124,18,FALSE),"")</f>
        <v>39</v>
      </c>
      <c r="O27" s="164">
        <f>+IFERROR(VLOOKUP($A27,Hoja6!$A$3:$Y$1124,19,FALSE),"")</f>
        <v>0.17333333333333334</v>
      </c>
      <c r="P27" s="34">
        <f>+IFERROR(VLOOKUP($A27,Hoja6!$A$3:$Y$1124,20,FALSE),"")</f>
        <v>222</v>
      </c>
      <c r="Q27" s="125">
        <f>+IFERROR(VLOOKUP($A27,Hoja6!$A$3:$Y$1124,21,FALSE),"")</f>
        <v>38</v>
      </c>
      <c r="R27" s="164">
        <f>+IFERROR(VLOOKUP($A27,Hoja6!$A$3:$Y$1124,22,FALSE),"")</f>
        <v>0.17117117117117117</v>
      </c>
      <c r="S27" s="34">
        <f>+IFERROR(VLOOKUP($A27,Hoja6!$A$3:$ZY$1124,23,FALSE),"")</f>
        <v>189</v>
      </c>
      <c r="T27" s="125">
        <f>+IFERROR(VLOOKUP($A27,Hoja6!$A$3:$ZY$1124,24,FALSE),"")</f>
        <v>48</v>
      </c>
      <c r="U27" s="273">
        <f>+IFERROR(VLOOKUP($A27,Hoja6!$A$3:$ZY$1124,25,FALSE),"")</f>
        <v>0.25396825396825395</v>
      </c>
    </row>
    <row r="28" spans="1:21" ht="15" x14ac:dyDescent="0.25">
      <c r="A28" s="121">
        <v>15</v>
      </c>
      <c r="B28" s="33">
        <f>+IFERROR(VLOOKUP($A28,Hoja6!$A$3:$O$1124,3,FALSE),"")</f>
        <v>47541</v>
      </c>
      <c r="C28" s="33" t="str">
        <f>+UPPER(IFERROR(VLOOKUP($A28,Hoja6!$A$3:$O$1124,4,FALSE),""))</f>
        <v>PEDRAZA  (3)</v>
      </c>
      <c r="D28" s="34">
        <f>+IFERROR(VLOOKUP($A28,Hoja6!$A$3:$O$1124,8,FALSE),"")</f>
        <v>100</v>
      </c>
      <c r="E28" s="34">
        <f>+IFERROR(VLOOKUP($A28,Hoja6!$A$3:$O$1124,9,FALSE),"")</f>
        <v>18</v>
      </c>
      <c r="F28" s="135">
        <f>+IFERROR(VLOOKUP($A28,Hoja6!$A$3:$O$1124,10,FALSE),"")</f>
        <v>0.18</v>
      </c>
      <c r="G28" s="34">
        <f>+IFERROR(VLOOKUP($A28,Hoja6!$A$3:$O$1124,11,FALSE),"")</f>
        <v>89</v>
      </c>
      <c r="H28" s="34">
        <f>+IFERROR(VLOOKUP($A28,Hoja6!$A$3:$O$1124,12,FALSE),"")</f>
        <v>16</v>
      </c>
      <c r="I28" s="135">
        <f>+IFERROR(VLOOKUP($A28,Hoja6!$A$3:$O$1124,13,FALSE),"")</f>
        <v>0.1797752808988764</v>
      </c>
      <c r="J28" s="34">
        <f>+IFERROR(VLOOKUP($A28,Hoja6!$A$3:$O$1124,14,FALSE),"")</f>
        <v>99</v>
      </c>
      <c r="K28" s="125">
        <f>+IFERROR(VLOOKUP($A28,Hoja6!$A$3:$O$1124,15,FALSE),"")</f>
        <v>21</v>
      </c>
      <c r="L28" s="164">
        <f>+IFERROR(VLOOKUP($A28,Hoja6!$A$3:$P$1124,16,FALSE),"")</f>
        <v>0.21212121212121213</v>
      </c>
      <c r="M28" s="34">
        <f>+IFERROR(VLOOKUP($A28,Hoja6!$A$3:$Y$1124,17,FALSE),"")</f>
        <v>97</v>
      </c>
      <c r="N28" s="125">
        <f>+IFERROR(VLOOKUP($A28,Hoja6!$A$3:$Y$1124,18,FALSE),"")</f>
        <v>18</v>
      </c>
      <c r="O28" s="164">
        <f>+IFERROR(VLOOKUP($A28,Hoja6!$A$3:$Y$1124,19,FALSE),"")</f>
        <v>0.18556701030927836</v>
      </c>
      <c r="P28" s="34">
        <f>+IFERROR(VLOOKUP($A28,Hoja6!$A$3:$Y$1124,20,FALSE),"")</f>
        <v>100</v>
      </c>
      <c r="Q28" s="125">
        <f>+IFERROR(VLOOKUP($A28,Hoja6!$A$3:$Y$1124,21,FALSE),"")</f>
        <v>17</v>
      </c>
      <c r="R28" s="164">
        <f>+IFERROR(VLOOKUP($A28,Hoja6!$A$3:$Y$1124,22,FALSE),"")</f>
        <v>0.17</v>
      </c>
      <c r="S28" s="34">
        <f>+IFERROR(VLOOKUP($A28,Hoja6!$A$3:$ZY$1124,23,FALSE),"")</f>
        <v>116</v>
      </c>
      <c r="T28" s="125">
        <f>+IFERROR(VLOOKUP($A28,Hoja6!$A$3:$ZY$1124,24,FALSE),"")</f>
        <v>33</v>
      </c>
      <c r="U28" s="273">
        <f>+IFERROR(VLOOKUP($A28,Hoja6!$A$3:$ZY$1124,25,FALSE),"")</f>
        <v>0.28448275862068967</v>
      </c>
    </row>
    <row r="29" spans="1:21" ht="15" x14ac:dyDescent="0.25">
      <c r="A29" s="121">
        <v>16</v>
      </c>
      <c r="B29" s="33">
        <f>+IFERROR(VLOOKUP($A29,Hoja6!$A$3:$O$1124,3,FALSE),"")</f>
        <v>47545</v>
      </c>
      <c r="C29" s="33" t="str">
        <f>+UPPER(IFERROR(VLOOKUP($A29,Hoja6!$A$3:$O$1124,4,FALSE),""))</f>
        <v>PIJIÑO DEL CARMEN</v>
      </c>
      <c r="D29" s="34">
        <f>+IFERROR(VLOOKUP($A29,Hoja6!$A$3:$O$1124,8,FALSE),"")</f>
        <v>114</v>
      </c>
      <c r="E29" s="34">
        <f>+IFERROR(VLOOKUP($A29,Hoja6!$A$3:$O$1124,9,FALSE),"")</f>
        <v>24</v>
      </c>
      <c r="F29" s="135">
        <f>+IFERROR(VLOOKUP($A29,Hoja6!$A$3:$O$1124,10,FALSE),"")</f>
        <v>0.21052631578947367</v>
      </c>
      <c r="G29" s="34">
        <f>+IFERROR(VLOOKUP($A29,Hoja6!$A$3:$O$1124,11,FALSE),"")</f>
        <v>115</v>
      </c>
      <c r="H29" s="34">
        <f>+IFERROR(VLOOKUP($A29,Hoja6!$A$3:$O$1124,12,FALSE),"")</f>
        <v>30</v>
      </c>
      <c r="I29" s="135">
        <f>+IFERROR(VLOOKUP($A29,Hoja6!$A$3:$O$1124,13,FALSE),"")</f>
        <v>0.2608695652173913</v>
      </c>
      <c r="J29" s="34">
        <f>+IFERROR(VLOOKUP($A29,Hoja6!$A$3:$O$1124,14,FALSE),"")</f>
        <v>134</v>
      </c>
      <c r="K29" s="125">
        <f>+IFERROR(VLOOKUP($A29,Hoja6!$A$3:$O$1124,15,FALSE),"")</f>
        <v>26</v>
      </c>
      <c r="L29" s="164">
        <f>+IFERROR(VLOOKUP($A29,Hoja6!$A$3:$P$1124,16,FALSE),"")</f>
        <v>0.19402985074626866</v>
      </c>
      <c r="M29" s="34">
        <f>+IFERROR(VLOOKUP($A29,Hoja6!$A$3:$Y$1124,17,FALSE),"")</f>
        <v>148</v>
      </c>
      <c r="N29" s="125">
        <f>+IFERROR(VLOOKUP($A29,Hoja6!$A$3:$Y$1124,18,FALSE),"")</f>
        <v>34</v>
      </c>
      <c r="O29" s="164">
        <f>+IFERROR(VLOOKUP($A29,Hoja6!$A$3:$Y$1124,19,FALSE),"")</f>
        <v>0.22972972972972974</v>
      </c>
      <c r="P29" s="34">
        <f>+IFERROR(VLOOKUP($A29,Hoja6!$A$3:$Y$1124,20,FALSE),"")</f>
        <v>150</v>
      </c>
      <c r="Q29" s="125">
        <f>+IFERROR(VLOOKUP($A29,Hoja6!$A$3:$Y$1124,21,FALSE),"")</f>
        <v>36</v>
      </c>
      <c r="R29" s="164">
        <f>+IFERROR(VLOOKUP($A29,Hoja6!$A$3:$Y$1124,22,FALSE),"")</f>
        <v>0.24</v>
      </c>
      <c r="S29" s="34">
        <f>+IFERROR(VLOOKUP($A29,Hoja6!$A$3:$ZY$1124,23,FALSE),"")</f>
        <v>178</v>
      </c>
      <c r="T29" s="125">
        <f>+IFERROR(VLOOKUP($A29,Hoja6!$A$3:$ZY$1124,24,FALSE),"")</f>
        <v>49</v>
      </c>
      <c r="U29" s="273">
        <f>+IFERROR(VLOOKUP($A29,Hoja6!$A$3:$ZY$1124,25,FALSE),"")</f>
        <v>0.2752808988764045</v>
      </c>
    </row>
    <row r="30" spans="1:21" ht="15" x14ac:dyDescent="0.25">
      <c r="A30" s="121">
        <v>17</v>
      </c>
      <c r="B30" s="33">
        <f>+IFERROR(VLOOKUP($A30,Hoja6!$A$3:$O$1124,3,FALSE),"")</f>
        <v>47551</v>
      </c>
      <c r="C30" s="33" t="str">
        <f>+UPPER(IFERROR(VLOOKUP($A30,Hoja6!$A$3:$O$1124,4,FALSE),""))</f>
        <v>PIVIJAY  (3)</v>
      </c>
      <c r="D30" s="34">
        <f>+IFERROR(VLOOKUP($A30,Hoja6!$A$3:$O$1124,8,FALSE),"")</f>
        <v>401</v>
      </c>
      <c r="E30" s="34">
        <f>+IFERROR(VLOOKUP($A30,Hoja6!$A$3:$O$1124,9,FALSE),"")</f>
        <v>80</v>
      </c>
      <c r="F30" s="135">
        <f>+IFERROR(VLOOKUP($A30,Hoja6!$A$3:$O$1124,10,FALSE),"")</f>
        <v>0.19950124688279303</v>
      </c>
      <c r="G30" s="34">
        <f>+IFERROR(VLOOKUP($A30,Hoja6!$A$3:$O$1124,11,FALSE),"")</f>
        <v>341</v>
      </c>
      <c r="H30" s="34">
        <f>+IFERROR(VLOOKUP($A30,Hoja6!$A$3:$O$1124,12,FALSE),"")</f>
        <v>89</v>
      </c>
      <c r="I30" s="135">
        <f>+IFERROR(VLOOKUP($A30,Hoja6!$A$3:$O$1124,13,FALSE),"")</f>
        <v>0.26099706744868034</v>
      </c>
      <c r="J30" s="34">
        <f>+IFERROR(VLOOKUP($A30,Hoja6!$A$3:$O$1124,14,FALSE),"")</f>
        <v>387</v>
      </c>
      <c r="K30" s="125">
        <f>+IFERROR(VLOOKUP($A30,Hoja6!$A$3:$O$1124,15,FALSE),"")</f>
        <v>88</v>
      </c>
      <c r="L30" s="164">
        <f>+IFERROR(VLOOKUP($A30,Hoja6!$A$3:$P$1124,16,FALSE),"")</f>
        <v>0.22739018087855298</v>
      </c>
      <c r="M30" s="34">
        <f>+IFERROR(VLOOKUP($A30,Hoja6!$A$3:$Y$1124,17,FALSE),"")</f>
        <v>368</v>
      </c>
      <c r="N30" s="125">
        <f>+IFERROR(VLOOKUP($A30,Hoja6!$A$3:$Y$1124,18,FALSE),"")</f>
        <v>88</v>
      </c>
      <c r="O30" s="164">
        <f>+IFERROR(VLOOKUP($A30,Hoja6!$A$3:$Y$1124,19,FALSE),"")</f>
        <v>0.2391304347826087</v>
      </c>
      <c r="P30" s="34">
        <f>+IFERROR(VLOOKUP($A30,Hoja6!$A$3:$Y$1124,20,FALSE),"")</f>
        <v>407</v>
      </c>
      <c r="Q30" s="125">
        <f>+IFERROR(VLOOKUP($A30,Hoja6!$A$3:$Y$1124,21,FALSE),"")</f>
        <v>97</v>
      </c>
      <c r="R30" s="164">
        <f>+IFERROR(VLOOKUP($A30,Hoja6!$A$3:$Y$1124,22,FALSE),"")</f>
        <v>0.23832923832923833</v>
      </c>
      <c r="S30" s="34">
        <f>+IFERROR(VLOOKUP($A30,Hoja6!$A$3:$ZY$1124,23,FALSE),"")</f>
        <v>376</v>
      </c>
      <c r="T30" s="125">
        <f>+IFERROR(VLOOKUP($A30,Hoja6!$A$3:$ZY$1124,24,FALSE),"")</f>
        <v>122</v>
      </c>
      <c r="U30" s="273">
        <f>+IFERROR(VLOOKUP($A30,Hoja6!$A$3:$ZY$1124,25,FALSE),"")</f>
        <v>0.32446808510638298</v>
      </c>
    </row>
    <row r="31" spans="1:21" ht="15" x14ac:dyDescent="0.25">
      <c r="A31" s="121">
        <v>18</v>
      </c>
      <c r="B31" s="33">
        <f>+IFERROR(VLOOKUP($A31,Hoja6!$A$3:$O$1124,3,FALSE),"")</f>
        <v>47555</v>
      </c>
      <c r="C31" s="33" t="str">
        <f>+UPPER(IFERROR(VLOOKUP($A31,Hoja6!$A$3:$O$1124,4,FALSE),""))</f>
        <v>PLATO  (3)</v>
      </c>
      <c r="D31" s="34">
        <f>+IFERROR(VLOOKUP($A31,Hoja6!$A$3:$O$1124,8,FALSE),"")</f>
        <v>497</v>
      </c>
      <c r="E31" s="34">
        <f>+IFERROR(VLOOKUP($A31,Hoja6!$A$3:$O$1124,9,FALSE),"")</f>
        <v>102</v>
      </c>
      <c r="F31" s="135">
        <f>+IFERROR(VLOOKUP($A31,Hoja6!$A$3:$O$1124,10,FALSE),"")</f>
        <v>0.20523138832997989</v>
      </c>
      <c r="G31" s="34">
        <f>+IFERROR(VLOOKUP($A31,Hoja6!$A$3:$O$1124,11,FALSE),"")</f>
        <v>500</v>
      </c>
      <c r="H31" s="34">
        <f>+IFERROR(VLOOKUP($A31,Hoja6!$A$3:$O$1124,12,FALSE),"")</f>
        <v>109</v>
      </c>
      <c r="I31" s="135">
        <f>+IFERROR(VLOOKUP($A31,Hoja6!$A$3:$O$1124,13,FALSE),"")</f>
        <v>0.218</v>
      </c>
      <c r="J31" s="34">
        <f>+IFERROR(VLOOKUP($A31,Hoja6!$A$3:$O$1124,14,FALSE),"")</f>
        <v>628</v>
      </c>
      <c r="K31" s="125">
        <f>+IFERROR(VLOOKUP($A31,Hoja6!$A$3:$O$1124,15,FALSE),"")</f>
        <v>124</v>
      </c>
      <c r="L31" s="164">
        <f>+IFERROR(VLOOKUP($A31,Hoja6!$A$3:$P$1124,16,FALSE),"")</f>
        <v>0.19745222929936307</v>
      </c>
      <c r="M31" s="34">
        <f>+IFERROR(VLOOKUP($A31,Hoja6!$A$3:$Y$1124,17,FALSE),"")</f>
        <v>634</v>
      </c>
      <c r="N31" s="125">
        <f>+IFERROR(VLOOKUP($A31,Hoja6!$A$3:$Y$1124,18,FALSE),"")</f>
        <v>123</v>
      </c>
      <c r="O31" s="164">
        <f>+IFERROR(VLOOKUP($A31,Hoja6!$A$3:$Y$1124,19,FALSE),"")</f>
        <v>0.19400630914826497</v>
      </c>
      <c r="P31" s="34">
        <f>+IFERROR(VLOOKUP($A31,Hoja6!$A$3:$Y$1124,20,FALSE),"")</f>
        <v>587</v>
      </c>
      <c r="Q31" s="125">
        <f>+IFERROR(VLOOKUP($A31,Hoja6!$A$3:$Y$1124,21,FALSE),"")</f>
        <v>136</v>
      </c>
      <c r="R31" s="164">
        <f>+IFERROR(VLOOKUP($A31,Hoja6!$A$3:$Y$1124,22,FALSE),"")</f>
        <v>0.23168654173764908</v>
      </c>
      <c r="S31" s="34">
        <f>+IFERROR(VLOOKUP($A31,Hoja6!$A$3:$ZY$1124,23,FALSE),"")</f>
        <v>634</v>
      </c>
      <c r="T31" s="125">
        <f>+IFERROR(VLOOKUP($A31,Hoja6!$A$3:$ZY$1124,24,FALSE),"")</f>
        <v>171</v>
      </c>
      <c r="U31" s="273">
        <f>+IFERROR(VLOOKUP($A31,Hoja6!$A$3:$ZY$1124,25,FALSE),"")</f>
        <v>0.2697160883280757</v>
      </c>
    </row>
    <row r="32" spans="1:21" ht="15" x14ac:dyDescent="0.25">
      <c r="A32" s="121">
        <v>19</v>
      </c>
      <c r="B32" s="33">
        <f>+IFERROR(VLOOKUP($A32,Hoja6!$A$3:$O$1124,3,FALSE),"")</f>
        <v>47570</v>
      </c>
      <c r="C32" s="33" t="str">
        <f>+UPPER(IFERROR(VLOOKUP($A32,Hoja6!$A$3:$O$1124,4,FALSE),""))</f>
        <v>PUEBLOVIEJO</v>
      </c>
      <c r="D32" s="34">
        <f>+IFERROR(VLOOKUP($A32,Hoja6!$A$3:$O$1124,8,FALSE),"")</f>
        <v>235</v>
      </c>
      <c r="E32" s="34">
        <f>+IFERROR(VLOOKUP($A32,Hoja6!$A$3:$O$1124,9,FALSE),"")</f>
        <v>21</v>
      </c>
      <c r="F32" s="135">
        <f>+IFERROR(VLOOKUP($A32,Hoja6!$A$3:$O$1124,10,FALSE),"")</f>
        <v>8.9361702127659579E-2</v>
      </c>
      <c r="G32" s="34">
        <f>+IFERROR(VLOOKUP($A32,Hoja6!$A$3:$O$1124,11,FALSE),"")</f>
        <v>244</v>
      </c>
      <c r="H32" s="34">
        <f>+IFERROR(VLOOKUP($A32,Hoja6!$A$3:$O$1124,12,FALSE),"")</f>
        <v>45</v>
      </c>
      <c r="I32" s="135">
        <f>+IFERROR(VLOOKUP($A32,Hoja6!$A$3:$O$1124,13,FALSE),"")</f>
        <v>0.18442622950819673</v>
      </c>
      <c r="J32" s="34">
        <f>+IFERROR(VLOOKUP($A32,Hoja6!$A$3:$O$1124,14,FALSE),"")</f>
        <v>257</v>
      </c>
      <c r="K32" s="125">
        <f>+IFERROR(VLOOKUP($A32,Hoja6!$A$3:$O$1124,15,FALSE),"")</f>
        <v>32</v>
      </c>
      <c r="L32" s="164">
        <f>+IFERROR(VLOOKUP($A32,Hoja6!$A$3:$P$1124,16,FALSE),"")</f>
        <v>0.1245136186770428</v>
      </c>
      <c r="M32" s="34">
        <f>+IFERROR(VLOOKUP($A32,Hoja6!$A$3:$Y$1124,17,FALSE),"")</f>
        <v>272</v>
      </c>
      <c r="N32" s="125">
        <f>+IFERROR(VLOOKUP($A32,Hoja6!$A$3:$Y$1124,18,FALSE),"")</f>
        <v>41</v>
      </c>
      <c r="O32" s="164">
        <f>+IFERROR(VLOOKUP($A32,Hoja6!$A$3:$Y$1124,19,FALSE),"")</f>
        <v>0.15073529411764705</v>
      </c>
      <c r="P32" s="34">
        <f>+IFERROR(VLOOKUP($A32,Hoja6!$A$3:$Y$1124,20,FALSE),"")</f>
        <v>260</v>
      </c>
      <c r="Q32" s="125">
        <f>+IFERROR(VLOOKUP($A32,Hoja6!$A$3:$Y$1124,21,FALSE),"")</f>
        <v>65</v>
      </c>
      <c r="R32" s="164">
        <f>+IFERROR(VLOOKUP($A32,Hoja6!$A$3:$Y$1124,22,FALSE),"")</f>
        <v>0.25</v>
      </c>
      <c r="S32" s="34">
        <f>+IFERROR(VLOOKUP($A32,Hoja6!$A$3:$ZY$1124,23,FALSE),"")</f>
        <v>226</v>
      </c>
      <c r="T32" s="125">
        <f>+IFERROR(VLOOKUP($A32,Hoja6!$A$3:$ZY$1124,24,FALSE),"")</f>
        <v>83</v>
      </c>
      <c r="U32" s="273">
        <f>+IFERROR(VLOOKUP($A32,Hoja6!$A$3:$ZY$1124,25,FALSE),"")</f>
        <v>0.36725663716814161</v>
      </c>
    </row>
    <row r="33" spans="1:21" ht="15" x14ac:dyDescent="0.25">
      <c r="A33" s="121">
        <v>20</v>
      </c>
      <c r="B33" s="33">
        <f>+IFERROR(VLOOKUP($A33,Hoja6!$A$3:$O$1124,3,FALSE),"")</f>
        <v>47605</v>
      </c>
      <c r="C33" s="33" t="str">
        <f>+UPPER(IFERROR(VLOOKUP($A33,Hoja6!$A$3:$O$1124,4,FALSE),""))</f>
        <v>REMOLINO</v>
      </c>
      <c r="D33" s="34">
        <f>+IFERROR(VLOOKUP($A33,Hoja6!$A$3:$O$1124,8,FALSE),"")</f>
        <v>60</v>
      </c>
      <c r="E33" s="34">
        <f>+IFERROR(VLOOKUP($A33,Hoja6!$A$3:$O$1124,9,FALSE),"")</f>
        <v>12</v>
      </c>
      <c r="F33" s="135">
        <f>+IFERROR(VLOOKUP($A33,Hoja6!$A$3:$O$1124,10,FALSE),"")</f>
        <v>0.2</v>
      </c>
      <c r="G33" s="34">
        <f>+IFERROR(VLOOKUP($A33,Hoja6!$A$3:$O$1124,11,FALSE),"")</f>
        <v>63</v>
      </c>
      <c r="H33" s="34">
        <f>+IFERROR(VLOOKUP($A33,Hoja6!$A$3:$O$1124,12,FALSE),"")</f>
        <v>11</v>
      </c>
      <c r="I33" s="135">
        <f>+IFERROR(VLOOKUP($A33,Hoja6!$A$3:$O$1124,13,FALSE),"")</f>
        <v>0.17460317460317459</v>
      </c>
      <c r="J33" s="34">
        <f>+IFERROR(VLOOKUP($A33,Hoja6!$A$3:$O$1124,14,FALSE),"")</f>
        <v>89</v>
      </c>
      <c r="K33" s="125">
        <f>+IFERROR(VLOOKUP($A33,Hoja6!$A$3:$O$1124,15,FALSE),"")</f>
        <v>8</v>
      </c>
      <c r="L33" s="164">
        <f>+IFERROR(VLOOKUP($A33,Hoja6!$A$3:$P$1124,16,FALSE),"")</f>
        <v>8.98876404494382E-2</v>
      </c>
      <c r="M33" s="34">
        <f>+IFERROR(VLOOKUP($A33,Hoja6!$A$3:$Y$1124,17,FALSE),"")</f>
        <v>78</v>
      </c>
      <c r="N33" s="125">
        <f>+IFERROR(VLOOKUP($A33,Hoja6!$A$3:$Y$1124,18,FALSE),"")</f>
        <v>16</v>
      </c>
      <c r="O33" s="164">
        <f>+IFERROR(VLOOKUP($A33,Hoja6!$A$3:$Y$1124,19,FALSE),"")</f>
        <v>0.20512820512820512</v>
      </c>
      <c r="P33" s="34">
        <f>+IFERROR(VLOOKUP($A33,Hoja6!$A$3:$Y$1124,20,FALSE),"")</f>
        <v>75</v>
      </c>
      <c r="Q33" s="125">
        <f>+IFERROR(VLOOKUP($A33,Hoja6!$A$3:$Y$1124,21,FALSE),"")</f>
        <v>14</v>
      </c>
      <c r="R33" s="164">
        <f>+IFERROR(VLOOKUP($A33,Hoja6!$A$3:$Y$1124,22,FALSE),"")</f>
        <v>0.18666666666666668</v>
      </c>
      <c r="S33" s="34">
        <f>+IFERROR(VLOOKUP($A33,Hoja6!$A$3:$ZY$1124,23,FALSE),"")</f>
        <v>79</v>
      </c>
      <c r="T33" s="125">
        <f>+IFERROR(VLOOKUP($A33,Hoja6!$A$3:$ZY$1124,24,FALSE),"")</f>
        <v>19</v>
      </c>
      <c r="U33" s="273">
        <f>+IFERROR(VLOOKUP($A33,Hoja6!$A$3:$ZY$1124,25,FALSE),"")</f>
        <v>0.24050632911392406</v>
      </c>
    </row>
    <row r="34" spans="1:21" ht="15" x14ac:dyDescent="0.25">
      <c r="A34" s="121">
        <v>21</v>
      </c>
      <c r="B34" s="33">
        <f>+IFERROR(VLOOKUP($A34,Hoja6!$A$3:$O$1124,3,FALSE),"")</f>
        <v>47660</v>
      </c>
      <c r="C34" s="33" t="str">
        <f>+UPPER(IFERROR(VLOOKUP($A34,Hoja6!$A$3:$O$1124,4,FALSE),""))</f>
        <v>SABANAS DE SAN ANGEL</v>
      </c>
      <c r="D34" s="34">
        <f>+IFERROR(VLOOKUP($A34,Hoja6!$A$3:$O$1124,8,FALSE),"")</f>
        <v>88</v>
      </c>
      <c r="E34" s="34">
        <f>+IFERROR(VLOOKUP($A34,Hoja6!$A$3:$O$1124,9,FALSE),"")</f>
        <v>16</v>
      </c>
      <c r="F34" s="135">
        <f>+IFERROR(VLOOKUP($A34,Hoja6!$A$3:$O$1124,10,FALSE),"")</f>
        <v>0.18181818181818182</v>
      </c>
      <c r="G34" s="34">
        <f>+IFERROR(VLOOKUP($A34,Hoja6!$A$3:$O$1124,11,FALSE),"")</f>
        <v>97</v>
      </c>
      <c r="H34" s="34">
        <f>+IFERROR(VLOOKUP($A34,Hoja6!$A$3:$O$1124,12,FALSE),"")</f>
        <v>23</v>
      </c>
      <c r="I34" s="135">
        <f>+IFERROR(VLOOKUP($A34,Hoja6!$A$3:$O$1124,13,FALSE),"")</f>
        <v>0.23711340206185566</v>
      </c>
      <c r="J34" s="34">
        <f>+IFERROR(VLOOKUP($A34,Hoja6!$A$3:$O$1124,14,FALSE),"")</f>
        <v>91</v>
      </c>
      <c r="K34" s="125">
        <f>+IFERROR(VLOOKUP($A34,Hoja6!$A$3:$O$1124,15,FALSE),"")</f>
        <v>21</v>
      </c>
      <c r="L34" s="164">
        <f>+IFERROR(VLOOKUP($A34,Hoja6!$A$3:$P$1124,16,FALSE),"")</f>
        <v>0.23076923076923078</v>
      </c>
      <c r="M34" s="34">
        <f>+IFERROR(VLOOKUP($A34,Hoja6!$A$3:$Y$1124,17,FALSE),"")</f>
        <v>141</v>
      </c>
      <c r="N34" s="125">
        <f>+IFERROR(VLOOKUP($A34,Hoja6!$A$3:$Y$1124,18,FALSE),"")</f>
        <v>23</v>
      </c>
      <c r="O34" s="164">
        <f>+IFERROR(VLOOKUP($A34,Hoja6!$A$3:$Y$1124,19,FALSE),"")</f>
        <v>0.16312056737588654</v>
      </c>
      <c r="P34" s="34">
        <f>+IFERROR(VLOOKUP($A34,Hoja6!$A$3:$Y$1124,20,FALSE),"")</f>
        <v>164</v>
      </c>
      <c r="Q34" s="125">
        <f>+IFERROR(VLOOKUP($A34,Hoja6!$A$3:$Y$1124,21,FALSE),"")</f>
        <v>34</v>
      </c>
      <c r="R34" s="164">
        <f>+IFERROR(VLOOKUP($A34,Hoja6!$A$3:$Y$1124,22,FALSE),"")</f>
        <v>0.2073170731707317</v>
      </c>
      <c r="S34" s="34">
        <f>+IFERROR(VLOOKUP($A34,Hoja6!$A$3:$ZY$1124,23,FALSE),"")</f>
        <v>145</v>
      </c>
      <c r="T34" s="125">
        <f>+IFERROR(VLOOKUP($A34,Hoja6!$A$3:$ZY$1124,24,FALSE),"")</f>
        <v>43</v>
      </c>
      <c r="U34" s="273">
        <f>+IFERROR(VLOOKUP($A34,Hoja6!$A$3:$ZY$1124,25,FALSE),"")</f>
        <v>0.29655172413793102</v>
      </c>
    </row>
    <row r="35" spans="1:21" ht="15" x14ac:dyDescent="0.25">
      <c r="A35" s="121">
        <v>22</v>
      </c>
      <c r="B35" s="33">
        <f>+IFERROR(VLOOKUP($A35,Hoja6!$A$3:$O$1124,3,FALSE),"")</f>
        <v>47675</v>
      </c>
      <c r="C35" s="33" t="str">
        <f>+UPPER(IFERROR(VLOOKUP($A35,Hoja6!$A$3:$O$1124,4,FALSE),""))</f>
        <v>SALAMINA</v>
      </c>
      <c r="D35" s="34">
        <f>+IFERROR(VLOOKUP($A35,Hoja6!$A$3:$O$1124,8,FALSE),"")</f>
        <v>111</v>
      </c>
      <c r="E35" s="34">
        <f>+IFERROR(VLOOKUP($A35,Hoja6!$A$3:$O$1124,9,FALSE),"")</f>
        <v>30</v>
      </c>
      <c r="F35" s="135">
        <f>+IFERROR(VLOOKUP($A35,Hoja6!$A$3:$O$1124,10,FALSE),"")</f>
        <v>0.27027027027027029</v>
      </c>
      <c r="G35" s="34">
        <f>+IFERROR(VLOOKUP($A35,Hoja6!$A$3:$O$1124,11,FALSE),"")</f>
        <v>134</v>
      </c>
      <c r="H35" s="34">
        <f>+IFERROR(VLOOKUP($A35,Hoja6!$A$3:$O$1124,12,FALSE),"")</f>
        <v>43</v>
      </c>
      <c r="I35" s="135">
        <f>+IFERROR(VLOOKUP($A35,Hoja6!$A$3:$O$1124,13,FALSE),"")</f>
        <v>0.32089552238805968</v>
      </c>
      <c r="J35" s="34">
        <f>+IFERROR(VLOOKUP($A35,Hoja6!$A$3:$O$1124,14,FALSE),"")</f>
        <v>135</v>
      </c>
      <c r="K35" s="125">
        <f>+IFERROR(VLOOKUP($A35,Hoja6!$A$3:$O$1124,15,FALSE),"")</f>
        <v>31</v>
      </c>
      <c r="L35" s="164">
        <f>+IFERROR(VLOOKUP($A35,Hoja6!$A$3:$P$1124,16,FALSE),"")</f>
        <v>0.22962962962962963</v>
      </c>
      <c r="M35" s="34">
        <f>+IFERROR(VLOOKUP($A35,Hoja6!$A$3:$Y$1124,17,FALSE),"")</f>
        <v>102</v>
      </c>
      <c r="N35" s="125">
        <f>+IFERROR(VLOOKUP($A35,Hoja6!$A$3:$Y$1124,18,FALSE),"")</f>
        <v>22</v>
      </c>
      <c r="O35" s="164">
        <f>+IFERROR(VLOOKUP($A35,Hoja6!$A$3:$Y$1124,19,FALSE),"")</f>
        <v>0.21568627450980393</v>
      </c>
      <c r="P35" s="34">
        <f>+IFERROR(VLOOKUP($A35,Hoja6!$A$3:$Y$1124,20,FALSE),"")</f>
        <v>101</v>
      </c>
      <c r="Q35" s="125">
        <f>+IFERROR(VLOOKUP($A35,Hoja6!$A$3:$Y$1124,21,FALSE),"")</f>
        <v>27</v>
      </c>
      <c r="R35" s="164">
        <f>+IFERROR(VLOOKUP($A35,Hoja6!$A$3:$Y$1124,22,FALSE),"")</f>
        <v>0.26732673267326734</v>
      </c>
      <c r="S35" s="34">
        <f>+IFERROR(VLOOKUP($A35,Hoja6!$A$3:$ZY$1124,23,FALSE),"")</f>
        <v>133</v>
      </c>
      <c r="T35" s="125">
        <f>+IFERROR(VLOOKUP($A35,Hoja6!$A$3:$ZY$1124,24,FALSE),"")</f>
        <v>23</v>
      </c>
      <c r="U35" s="273">
        <f>+IFERROR(VLOOKUP($A35,Hoja6!$A$3:$ZY$1124,25,FALSE),"")</f>
        <v>0.17293233082706766</v>
      </c>
    </row>
    <row r="36" spans="1:21" ht="15" x14ac:dyDescent="0.25">
      <c r="A36" s="121">
        <v>23</v>
      </c>
      <c r="B36" s="33">
        <f>+IFERROR(VLOOKUP($A36,Hoja6!$A$3:$O$1124,3,FALSE),"")</f>
        <v>47692</v>
      </c>
      <c r="C36" s="33" t="str">
        <f>+UPPER(IFERROR(VLOOKUP($A36,Hoja6!$A$3:$O$1124,4,FALSE),""))</f>
        <v>SAN SEBASTIÁN DE BUENAVISTA</v>
      </c>
      <c r="D36" s="34">
        <f>+IFERROR(VLOOKUP($A36,Hoja6!$A$3:$O$1124,8,FALSE),"")</f>
        <v>213</v>
      </c>
      <c r="E36" s="34">
        <f>+IFERROR(VLOOKUP($A36,Hoja6!$A$3:$O$1124,9,FALSE),"")</f>
        <v>47</v>
      </c>
      <c r="F36" s="135">
        <f>+IFERROR(VLOOKUP($A36,Hoja6!$A$3:$O$1124,10,FALSE),"")</f>
        <v>0.22065727699530516</v>
      </c>
      <c r="G36" s="34">
        <f>+IFERROR(VLOOKUP($A36,Hoja6!$A$3:$O$1124,11,FALSE),"")</f>
        <v>263</v>
      </c>
      <c r="H36" s="34">
        <f>+IFERROR(VLOOKUP($A36,Hoja6!$A$3:$O$1124,12,FALSE),"")</f>
        <v>45</v>
      </c>
      <c r="I36" s="135">
        <f>+IFERROR(VLOOKUP($A36,Hoja6!$A$3:$O$1124,13,FALSE),"")</f>
        <v>0.17110266159695817</v>
      </c>
      <c r="J36" s="34">
        <f>+IFERROR(VLOOKUP($A36,Hoja6!$A$3:$O$1124,14,FALSE),"")</f>
        <v>337</v>
      </c>
      <c r="K36" s="125">
        <f>+IFERROR(VLOOKUP($A36,Hoja6!$A$3:$O$1124,15,FALSE),"")</f>
        <v>75</v>
      </c>
      <c r="L36" s="164">
        <f>+IFERROR(VLOOKUP($A36,Hoja6!$A$3:$P$1124,16,FALSE),"")</f>
        <v>0.22255192878338279</v>
      </c>
      <c r="M36" s="34">
        <f>+IFERROR(VLOOKUP($A36,Hoja6!$A$3:$Y$1124,17,FALSE),"")</f>
        <v>269</v>
      </c>
      <c r="N36" s="125">
        <f>+IFERROR(VLOOKUP($A36,Hoja6!$A$3:$Y$1124,18,FALSE),"")</f>
        <v>62</v>
      </c>
      <c r="O36" s="164">
        <f>+IFERROR(VLOOKUP($A36,Hoja6!$A$3:$Y$1124,19,FALSE),"")</f>
        <v>0.23048327137546468</v>
      </c>
      <c r="P36" s="34">
        <f>+IFERROR(VLOOKUP($A36,Hoja6!$A$3:$Y$1124,20,FALSE),"")</f>
        <v>291</v>
      </c>
      <c r="Q36" s="125">
        <f>+IFERROR(VLOOKUP($A36,Hoja6!$A$3:$Y$1124,21,FALSE),"")</f>
        <v>80</v>
      </c>
      <c r="R36" s="164">
        <f>+IFERROR(VLOOKUP($A36,Hoja6!$A$3:$Y$1124,22,FALSE),"")</f>
        <v>0.27491408934707906</v>
      </c>
      <c r="S36" s="34">
        <f>+IFERROR(VLOOKUP($A36,Hoja6!$A$3:$ZY$1124,23,FALSE),"")</f>
        <v>220</v>
      </c>
      <c r="T36" s="125">
        <f>+IFERROR(VLOOKUP($A36,Hoja6!$A$3:$ZY$1124,24,FALSE),"")</f>
        <v>81</v>
      </c>
      <c r="U36" s="273">
        <f>+IFERROR(VLOOKUP($A36,Hoja6!$A$3:$ZY$1124,25,FALSE),"")</f>
        <v>0.36818181818181817</v>
      </c>
    </row>
    <row r="37" spans="1:21" ht="15" x14ac:dyDescent="0.25">
      <c r="A37" s="121">
        <v>24</v>
      </c>
      <c r="B37" s="33">
        <f>+IFERROR(VLOOKUP($A37,Hoja6!$A$3:$O$1124,3,FALSE),"")</f>
        <v>47703</v>
      </c>
      <c r="C37" s="33" t="str">
        <f>+UPPER(IFERROR(VLOOKUP($A37,Hoja6!$A$3:$O$1124,4,FALSE),""))</f>
        <v>SAN ZENÓN</v>
      </c>
      <c r="D37" s="34">
        <f>+IFERROR(VLOOKUP($A37,Hoja6!$A$3:$O$1124,8,FALSE),"")</f>
        <v>104</v>
      </c>
      <c r="E37" s="34">
        <f>+IFERROR(VLOOKUP($A37,Hoja6!$A$3:$O$1124,9,FALSE),"")</f>
        <v>13</v>
      </c>
      <c r="F37" s="135">
        <f>+IFERROR(VLOOKUP($A37,Hoja6!$A$3:$O$1124,10,FALSE),"")</f>
        <v>0.125</v>
      </c>
      <c r="G37" s="34">
        <f>+IFERROR(VLOOKUP($A37,Hoja6!$A$3:$O$1124,11,FALSE),"")</f>
        <v>202</v>
      </c>
      <c r="H37" s="34">
        <f>+IFERROR(VLOOKUP($A37,Hoja6!$A$3:$O$1124,12,FALSE),"")</f>
        <v>21</v>
      </c>
      <c r="I37" s="135">
        <f>+IFERROR(VLOOKUP($A37,Hoja6!$A$3:$O$1124,13,FALSE),"")</f>
        <v>0.10396039603960396</v>
      </c>
      <c r="J37" s="34">
        <f>+IFERROR(VLOOKUP($A37,Hoja6!$A$3:$O$1124,14,FALSE),"")</f>
        <v>118</v>
      </c>
      <c r="K37" s="125">
        <f>+IFERROR(VLOOKUP($A37,Hoja6!$A$3:$O$1124,15,FALSE),"")</f>
        <v>29</v>
      </c>
      <c r="L37" s="164">
        <f>+IFERROR(VLOOKUP($A37,Hoja6!$A$3:$P$1124,16,FALSE),"")</f>
        <v>0.24576271186440679</v>
      </c>
      <c r="M37" s="34">
        <f>+IFERROR(VLOOKUP($A37,Hoja6!$A$3:$Y$1124,17,FALSE),"")</f>
        <v>150</v>
      </c>
      <c r="N37" s="125">
        <f>+IFERROR(VLOOKUP($A37,Hoja6!$A$3:$Y$1124,18,FALSE),"")</f>
        <v>41</v>
      </c>
      <c r="O37" s="164">
        <f>+IFERROR(VLOOKUP($A37,Hoja6!$A$3:$Y$1124,19,FALSE),"")</f>
        <v>0.27333333333333332</v>
      </c>
      <c r="P37" s="34">
        <f>+IFERROR(VLOOKUP($A37,Hoja6!$A$3:$Y$1124,20,FALSE),"")</f>
        <v>118</v>
      </c>
      <c r="Q37" s="125">
        <f>+IFERROR(VLOOKUP($A37,Hoja6!$A$3:$Y$1124,21,FALSE),"")</f>
        <v>34</v>
      </c>
      <c r="R37" s="164">
        <f>+IFERROR(VLOOKUP($A37,Hoja6!$A$3:$Y$1124,22,FALSE),"")</f>
        <v>0.28813559322033899</v>
      </c>
      <c r="S37" s="34">
        <f>+IFERROR(VLOOKUP($A37,Hoja6!$A$3:$ZY$1124,23,FALSE),"")</f>
        <v>135</v>
      </c>
      <c r="T37" s="125">
        <f>+IFERROR(VLOOKUP($A37,Hoja6!$A$3:$ZY$1124,24,FALSE),"")</f>
        <v>45</v>
      </c>
      <c r="U37" s="273">
        <f>+IFERROR(VLOOKUP($A37,Hoja6!$A$3:$ZY$1124,25,FALSE),"")</f>
        <v>0.33333333333333331</v>
      </c>
    </row>
    <row r="38" spans="1:21" ht="15" x14ac:dyDescent="0.25">
      <c r="A38" s="121">
        <v>25</v>
      </c>
      <c r="B38" s="33">
        <f>+IFERROR(VLOOKUP($A38,Hoja6!$A$3:$O$1124,3,FALSE),"")</f>
        <v>47707</v>
      </c>
      <c r="C38" s="33" t="str">
        <f>+UPPER(IFERROR(VLOOKUP($A38,Hoja6!$A$3:$O$1124,4,FALSE),""))</f>
        <v>SANTA ANA  (3)</v>
      </c>
      <c r="D38" s="34">
        <f>+IFERROR(VLOOKUP($A38,Hoja6!$A$3:$O$1124,8,FALSE),"")</f>
        <v>272</v>
      </c>
      <c r="E38" s="34">
        <f>+IFERROR(VLOOKUP($A38,Hoja6!$A$3:$O$1124,9,FALSE),"")</f>
        <v>62</v>
      </c>
      <c r="F38" s="135">
        <f>+IFERROR(VLOOKUP($A38,Hoja6!$A$3:$O$1124,10,FALSE),"")</f>
        <v>0.22794117647058823</v>
      </c>
      <c r="G38" s="34">
        <f>+IFERROR(VLOOKUP($A38,Hoja6!$A$3:$O$1124,11,FALSE),"")</f>
        <v>288</v>
      </c>
      <c r="H38" s="34">
        <f>+IFERROR(VLOOKUP($A38,Hoja6!$A$3:$O$1124,12,FALSE),"")</f>
        <v>59</v>
      </c>
      <c r="I38" s="135">
        <f>+IFERROR(VLOOKUP($A38,Hoja6!$A$3:$O$1124,13,FALSE),"")</f>
        <v>0.2048611111111111</v>
      </c>
      <c r="J38" s="34">
        <f>+IFERROR(VLOOKUP($A38,Hoja6!$A$3:$O$1124,14,FALSE),"")</f>
        <v>239</v>
      </c>
      <c r="K38" s="125">
        <f>+IFERROR(VLOOKUP($A38,Hoja6!$A$3:$O$1124,15,FALSE),"")</f>
        <v>55</v>
      </c>
      <c r="L38" s="164">
        <f>+IFERROR(VLOOKUP($A38,Hoja6!$A$3:$P$1124,16,FALSE),"")</f>
        <v>0.23012552301255229</v>
      </c>
      <c r="M38" s="34">
        <f>+IFERROR(VLOOKUP($A38,Hoja6!$A$3:$Y$1124,17,FALSE),"")</f>
        <v>268</v>
      </c>
      <c r="N38" s="125">
        <f>+IFERROR(VLOOKUP($A38,Hoja6!$A$3:$Y$1124,18,FALSE),"")</f>
        <v>82</v>
      </c>
      <c r="O38" s="164">
        <f>+IFERROR(VLOOKUP($A38,Hoja6!$A$3:$Y$1124,19,FALSE),"")</f>
        <v>0.30597014925373134</v>
      </c>
      <c r="P38" s="34">
        <f>+IFERROR(VLOOKUP($A38,Hoja6!$A$3:$Y$1124,20,FALSE),"")</f>
        <v>316</v>
      </c>
      <c r="Q38" s="125">
        <f>+IFERROR(VLOOKUP($A38,Hoja6!$A$3:$Y$1124,21,FALSE),"")</f>
        <v>68</v>
      </c>
      <c r="R38" s="164">
        <f>+IFERROR(VLOOKUP($A38,Hoja6!$A$3:$Y$1124,22,FALSE),"")</f>
        <v>0.21518987341772153</v>
      </c>
      <c r="S38" s="34">
        <f>+IFERROR(VLOOKUP($A38,Hoja6!$A$3:$ZY$1124,23,FALSE),"")</f>
        <v>338</v>
      </c>
      <c r="T38" s="125">
        <f>+IFERROR(VLOOKUP($A38,Hoja6!$A$3:$ZY$1124,24,FALSE),"")</f>
        <v>97</v>
      </c>
      <c r="U38" s="273">
        <f>+IFERROR(VLOOKUP($A38,Hoja6!$A$3:$ZY$1124,25,FALSE),"")</f>
        <v>0.28698224852071008</v>
      </c>
    </row>
    <row r="39" spans="1:21" ht="15" x14ac:dyDescent="0.25">
      <c r="A39" s="121">
        <v>26</v>
      </c>
      <c r="B39" s="33">
        <f>+IFERROR(VLOOKUP($A39,Hoja6!$A$3:$O$1124,3,FALSE),"")</f>
        <v>47720</v>
      </c>
      <c r="C39" s="33" t="str">
        <f>+UPPER(IFERROR(VLOOKUP($A39,Hoja6!$A$3:$O$1124,4,FALSE),""))</f>
        <v>SANTA BÁRBARA DE PINTO</v>
      </c>
      <c r="D39" s="34">
        <f>+IFERROR(VLOOKUP($A39,Hoja6!$A$3:$O$1124,8,FALSE),"")</f>
        <v>87</v>
      </c>
      <c r="E39" s="34">
        <f>+IFERROR(VLOOKUP($A39,Hoja6!$A$3:$O$1124,9,FALSE),"")</f>
        <v>13</v>
      </c>
      <c r="F39" s="135">
        <f>+IFERROR(VLOOKUP($A39,Hoja6!$A$3:$O$1124,10,FALSE),"")</f>
        <v>0.14942528735632185</v>
      </c>
      <c r="G39" s="34">
        <f>+IFERROR(VLOOKUP($A39,Hoja6!$A$3:$O$1124,11,FALSE),"")</f>
        <v>92</v>
      </c>
      <c r="H39" s="34">
        <f>+IFERROR(VLOOKUP($A39,Hoja6!$A$3:$O$1124,12,FALSE),"")</f>
        <v>16</v>
      </c>
      <c r="I39" s="135">
        <f>+IFERROR(VLOOKUP($A39,Hoja6!$A$3:$O$1124,13,FALSE),"")</f>
        <v>0.17391304347826086</v>
      </c>
      <c r="J39" s="34">
        <f>+IFERROR(VLOOKUP($A39,Hoja6!$A$3:$O$1124,14,FALSE),"")</f>
        <v>108</v>
      </c>
      <c r="K39" s="125">
        <f>+IFERROR(VLOOKUP($A39,Hoja6!$A$3:$O$1124,15,FALSE),"")</f>
        <v>17</v>
      </c>
      <c r="L39" s="164">
        <f>+IFERROR(VLOOKUP($A39,Hoja6!$A$3:$P$1124,16,FALSE),"")</f>
        <v>0.15740740740740741</v>
      </c>
      <c r="M39" s="34">
        <f>+IFERROR(VLOOKUP($A39,Hoja6!$A$3:$Y$1124,17,FALSE),"")</f>
        <v>108</v>
      </c>
      <c r="N39" s="125">
        <f>+IFERROR(VLOOKUP($A39,Hoja6!$A$3:$Y$1124,18,FALSE),"")</f>
        <v>26</v>
      </c>
      <c r="O39" s="164">
        <f>+IFERROR(VLOOKUP($A39,Hoja6!$A$3:$Y$1124,19,FALSE),"")</f>
        <v>0.24074074074074073</v>
      </c>
      <c r="P39" s="34">
        <f>+IFERROR(VLOOKUP($A39,Hoja6!$A$3:$Y$1124,20,FALSE),"")</f>
        <v>102</v>
      </c>
      <c r="Q39" s="125">
        <f>+IFERROR(VLOOKUP($A39,Hoja6!$A$3:$Y$1124,21,FALSE),"")</f>
        <v>19</v>
      </c>
      <c r="R39" s="164">
        <f>+IFERROR(VLOOKUP($A39,Hoja6!$A$3:$Y$1124,22,FALSE),"")</f>
        <v>0.18627450980392157</v>
      </c>
      <c r="S39" s="34">
        <f>+IFERROR(VLOOKUP($A39,Hoja6!$A$3:$ZY$1124,23,FALSE),"")</f>
        <v>125</v>
      </c>
      <c r="T39" s="125">
        <f>+IFERROR(VLOOKUP($A39,Hoja6!$A$3:$ZY$1124,24,FALSE),"")</f>
        <v>54</v>
      </c>
      <c r="U39" s="273">
        <f>+IFERROR(VLOOKUP($A39,Hoja6!$A$3:$ZY$1124,25,FALSE),"")</f>
        <v>0.432</v>
      </c>
    </row>
    <row r="40" spans="1:21" ht="15" x14ac:dyDescent="0.25">
      <c r="A40" s="121">
        <v>27</v>
      </c>
      <c r="B40" s="33">
        <f>+IFERROR(VLOOKUP($A40,Hoja6!$A$3:$O$1124,3,FALSE),"")</f>
        <v>47745</v>
      </c>
      <c r="C40" s="33" t="str">
        <f>+UPPER(IFERROR(VLOOKUP($A40,Hoja6!$A$3:$O$1124,4,FALSE),""))</f>
        <v>SITIONUEVO</v>
      </c>
      <c r="D40" s="34">
        <f>+IFERROR(VLOOKUP($A40,Hoja6!$A$3:$O$1124,8,FALSE),"")</f>
        <v>129</v>
      </c>
      <c r="E40" s="34">
        <f>+IFERROR(VLOOKUP($A40,Hoja6!$A$3:$O$1124,9,FALSE),"")</f>
        <v>46</v>
      </c>
      <c r="F40" s="135">
        <f>+IFERROR(VLOOKUP($A40,Hoja6!$A$3:$O$1124,10,FALSE),"")</f>
        <v>0.35658914728682173</v>
      </c>
      <c r="G40" s="34">
        <f>+IFERROR(VLOOKUP($A40,Hoja6!$A$3:$O$1124,11,FALSE),"")</f>
        <v>179</v>
      </c>
      <c r="H40" s="34">
        <f>+IFERROR(VLOOKUP($A40,Hoja6!$A$3:$O$1124,12,FALSE),"")</f>
        <v>57</v>
      </c>
      <c r="I40" s="135">
        <f>+IFERROR(VLOOKUP($A40,Hoja6!$A$3:$O$1124,13,FALSE),"")</f>
        <v>0.31843575418994413</v>
      </c>
      <c r="J40" s="34">
        <f>+IFERROR(VLOOKUP($A40,Hoja6!$A$3:$O$1124,14,FALSE),"")</f>
        <v>182</v>
      </c>
      <c r="K40" s="125">
        <f>+IFERROR(VLOOKUP($A40,Hoja6!$A$3:$O$1124,15,FALSE),"")</f>
        <v>37</v>
      </c>
      <c r="L40" s="164">
        <f>+IFERROR(VLOOKUP($A40,Hoja6!$A$3:$P$1124,16,FALSE),"")</f>
        <v>0.2032967032967033</v>
      </c>
      <c r="M40" s="34">
        <f>+IFERROR(VLOOKUP($A40,Hoja6!$A$3:$Y$1124,17,FALSE),"")</f>
        <v>167</v>
      </c>
      <c r="N40" s="125">
        <f>+IFERROR(VLOOKUP($A40,Hoja6!$A$3:$Y$1124,18,FALSE),"")</f>
        <v>57</v>
      </c>
      <c r="O40" s="164">
        <f>+IFERROR(VLOOKUP($A40,Hoja6!$A$3:$Y$1124,19,FALSE),"")</f>
        <v>0.3413173652694611</v>
      </c>
      <c r="P40" s="34">
        <f>+IFERROR(VLOOKUP($A40,Hoja6!$A$3:$Y$1124,20,FALSE),"")</f>
        <v>211</v>
      </c>
      <c r="Q40" s="125">
        <f>+IFERROR(VLOOKUP($A40,Hoja6!$A$3:$Y$1124,21,FALSE),"")</f>
        <v>59</v>
      </c>
      <c r="R40" s="164">
        <f>+IFERROR(VLOOKUP($A40,Hoja6!$A$3:$Y$1124,22,FALSE),"")</f>
        <v>0.27962085308056872</v>
      </c>
      <c r="S40" s="34">
        <f>+IFERROR(VLOOKUP($A40,Hoja6!$A$3:$ZY$1124,23,FALSE),"")</f>
        <v>189</v>
      </c>
      <c r="T40" s="125">
        <f>+IFERROR(VLOOKUP($A40,Hoja6!$A$3:$ZY$1124,24,FALSE),"")</f>
        <v>54</v>
      </c>
      <c r="U40" s="273">
        <f>+IFERROR(VLOOKUP($A40,Hoja6!$A$3:$ZY$1124,25,FALSE),"")</f>
        <v>0.2857142857142857</v>
      </c>
    </row>
    <row r="41" spans="1:21" ht="15" x14ac:dyDescent="0.25">
      <c r="A41" s="121">
        <v>28</v>
      </c>
      <c r="B41" s="33">
        <f>+IFERROR(VLOOKUP($A41,Hoja6!$A$3:$O$1124,3,FALSE),"")</f>
        <v>47798</v>
      </c>
      <c r="C41" s="33" t="str">
        <f>+UPPER(IFERROR(VLOOKUP($A41,Hoja6!$A$3:$O$1124,4,FALSE),""))</f>
        <v>TENERIFE  (3)</v>
      </c>
      <c r="D41" s="34">
        <f>+IFERROR(VLOOKUP($A41,Hoja6!$A$3:$O$1124,8,FALSE),"")</f>
        <v>141</v>
      </c>
      <c r="E41" s="34">
        <f>+IFERROR(VLOOKUP($A41,Hoja6!$A$3:$O$1124,9,FALSE),"")</f>
        <v>18</v>
      </c>
      <c r="F41" s="135">
        <f>+IFERROR(VLOOKUP($A41,Hoja6!$A$3:$O$1124,10,FALSE),"")</f>
        <v>0.1276595744680851</v>
      </c>
      <c r="G41" s="34">
        <f>+IFERROR(VLOOKUP($A41,Hoja6!$A$3:$O$1124,11,FALSE),"")</f>
        <v>159</v>
      </c>
      <c r="H41" s="34">
        <f>+IFERROR(VLOOKUP($A41,Hoja6!$A$3:$O$1124,12,FALSE),"")</f>
        <v>10</v>
      </c>
      <c r="I41" s="135">
        <f>+IFERROR(VLOOKUP($A41,Hoja6!$A$3:$O$1124,13,FALSE),"")</f>
        <v>6.2893081761006289E-2</v>
      </c>
      <c r="J41" s="34">
        <f>+IFERROR(VLOOKUP($A41,Hoja6!$A$3:$O$1124,14,FALSE),"")</f>
        <v>154</v>
      </c>
      <c r="K41" s="125">
        <f>+IFERROR(VLOOKUP($A41,Hoja6!$A$3:$O$1124,15,FALSE),"")</f>
        <v>48</v>
      </c>
      <c r="L41" s="164">
        <f>+IFERROR(VLOOKUP($A41,Hoja6!$A$3:$P$1124,16,FALSE),"")</f>
        <v>0.31168831168831168</v>
      </c>
      <c r="M41" s="34">
        <f>+IFERROR(VLOOKUP($A41,Hoja6!$A$3:$Y$1124,17,FALSE),"")</f>
        <v>187</v>
      </c>
      <c r="N41" s="125">
        <f>+IFERROR(VLOOKUP($A41,Hoja6!$A$3:$Y$1124,18,FALSE),"")</f>
        <v>35</v>
      </c>
      <c r="O41" s="164">
        <f>+IFERROR(VLOOKUP($A41,Hoja6!$A$3:$Y$1124,19,FALSE),"")</f>
        <v>0.18716577540106952</v>
      </c>
      <c r="P41" s="34">
        <f>+IFERROR(VLOOKUP($A41,Hoja6!$A$3:$Y$1124,20,FALSE),"")</f>
        <v>190</v>
      </c>
      <c r="Q41" s="125">
        <f>+IFERROR(VLOOKUP($A41,Hoja6!$A$3:$Y$1124,21,FALSE),"")</f>
        <v>31</v>
      </c>
      <c r="R41" s="164">
        <f>+IFERROR(VLOOKUP($A41,Hoja6!$A$3:$Y$1124,22,FALSE),"")</f>
        <v>0.16315789473684211</v>
      </c>
      <c r="S41" s="34">
        <f>+IFERROR(VLOOKUP($A41,Hoja6!$A$3:$ZY$1124,23,FALSE),"")</f>
        <v>191</v>
      </c>
      <c r="T41" s="125">
        <f>+IFERROR(VLOOKUP($A41,Hoja6!$A$3:$ZY$1124,24,FALSE),"")</f>
        <v>47</v>
      </c>
      <c r="U41" s="273">
        <f>+IFERROR(VLOOKUP($A41,Hoja6!$A$3:$ZY$1124,25,FALSE),"")</f>
        <v>0.24607329842931938</v>
      </c>
    </row>
    <row r="42" spans="1:21" ht="15" x14ac:dyDescent="0.25">
      <c r="A42" s="121">
        <v>29</v>
      </c>
      <c r="B42" s="33">
        <f>+IFERROR(VLOOKUP($A42,Hoja6!$A$3:$O$1124,3,FALSE),"")</f>
        <v>47960</v>
      </c>
      <c r="C42" s="33" t="str">
        <f>+UPPER(IFERROR(VLOOKUP($A42,Hoja6!$A$3:$O$1124,4,FALSE),""))</f>
        <v>ZAPAYÁN</v>
      </c>
      <c r="D42" s="34">
        <f>+IFERROR(VLOOKUP($A42,Hoja6!$A$3:$O$1124,8,FALSE),"")</f>
        <v>89</v>
      </c>
      <c r="E42" s="34">
        <f>+IFERROR(VLOOKUP($A42,Hoja6!$A$3:$O$1124,9,FALSE),"")</f>
        <v>12</v>
      </c>
      <c r="F42" s="135">
        <f>+IFERROR(VLOOKUP($A42,Hoja6!$A$3:$O$1124,10,FALSE),"")</f>
        <v>0.1348314606741573</v>
      </c>
      <c r="G42" s="34">
        <f>+IFERROR(VLOOKUP($A42,Hoja6!$A$3:$O$1124,11,FALSE),"")</f>
        <v>92</v>
      </c>
      <c r="H42" s="34">
        <f>+IFERROR(VLOOKUP($A42,Hoja6!$A$3:$O$1124,12,FALSE),"")</f>
        <v>13</v>
      </c>
      <c r="I42" s="135">
        <f>+IFERROR(VLOOKUP($A42,Hoja6!$A$3:$O$1124,13,FALSE),"")</f>
        <v>0.14130434782608695</v>
      </c>
      <c r="J42" s="34">
        <f>+IFERROR(VLOOKUP($A42,Hoja6!$A$3:$O$1124,14,FALSE),"")</f>
        <v>80</v>
      </c>
      <c r="K42" s="125">
        <f>+IFERROR(VLOOKUP($A42,Hoja6!$A$3:$O$1124,15,FALSE),"")</f>
        <v>25</v>
      </c>
      <c r="L42" s="164">
        <f>+IFERROR(VLOOKUP($A42,Hoja6!$A$3:$P$1124,16,FALSE),"")</f>
        <v>0.3125</v>
      </c>
      <c r="M42" s="34">
        <f>+IFERROR(VLOOKUP($A42,Hoja6!$A$3:$Y$1124,17,FALSE),"")</f>
        <v>95</v>
      </c>
      <c r="N42" s="125">
        <f>+IFERROR(VLOOKUP($A42,Hoja6!$A$3:$Y$1124,18,FALSE),"")</f>
        <v>24</v>
      </c>
      <c r="O42" s="164">
        <f>+IFERROR(VLOOKUP($A42,Hoja6!$A$3:$Y$1124,19,FALSE),"")</f>
        <v>0.25263157894736843</v>
      </c>
      <c r="P42" s="34">
        <f>+IFERROR(VLOOKUP($A42,Hoja6!$A$3:$Y$1124,20,FALSE),"")</f>
        <v>79</v>
      </c>
      <c r="Q42" s="125">
        <f>+IFERROR(VLOOKUP($A42,Hoja6!$A$3:$Y$1124,21,FALSE),"")</f>
        <v>22</v>
      </c>
      <c r="R42" s="164">
        <f>+IFERROR(VLOOKUP($A42,Hoja6!$A$3:$Y$1124,22,FALSE),"")</f>
        <v>0.27848101265822783</v>
      </c>
      <c r="S42" s="34">
        <f>+IFERROR(VLOOKUP($A42,Hoja6!$A$3:$ZY$1124,23,FALSE),"")</f>
        <v>100</v>
      </c>
      <c r="T42" s="125">
        <f>+IFERROR(VLOOKUP($A42,Hoja6!$A$3:$ZY$1124,24,FALSE),"")</f>
        <v>44</v>
      </c>
      <c r="U42" s="273">
        <f>+IFERROR(VLOOKUP($A42,Hoja6!$A$3:$ZY$1124,25,FALSE),"")</f>
        <v>0.44</v>
      </c>
    </row>
    <row r="43" spans="1:21" ht="15" x14ac:dyDescent="0.25">
      <c r="A43" s="121">
        <v>30</v>
      </c>
      <c r="B43" s="33">
        <f>+IFERROR(VLOOKUP($A43,Hoja6!$A$3:$O$1124,3,FALSE),"")</f>
        <v>47980</v>
      </c>
      <c r="C43" s="33" t="str">
        <f>+UPPER(IFERROR(VLOOKUP($A43,Hoja6!$A$3:$O$1124,4,FALSE),""))</f>
        <v>ZONA BANANERA</v>
      </c>
      <c r="D43" s="34">
        <f>+IFERROR(VLOOKUP($A43,Hoja6!$A$3:$O$1124,8,FALSE),"")</f>
        <v>671</v>
      </c>
      <c r="E43" s="34">
        <f>+IFERROR(VLOOKUP($A43,Hoja6!$A$3:$O$1124,9,FALSE),"")</f>
        <v>129</v>
      </c>
      <c r="F43" s="135">
        <f>+IFERROR(VLOOKUP($A43,Hoja6!$A$3:$O$1124,10,FALSE),"")</f>
        <v>0.19225037257824143</v>
      </c>
      <c r="G43" s="34">
        <f>+IFERROR(VLOOKUP($A43,Hoja6!$A$3:$O$1124,11,FALSE),"")</f>
        <v>693</v>
      </c>
      <c r="H43" s="34">
        <f>+IFERROR(VLOOKUP($A43,Hoja6!$A$3:$O$1124,12,FALSE),"")</f>
        <v>97</v>
      </c>
      <c r="I43" s="135">
        <f>+IFERROR(VLOOKUP($A43,Hoja6!$A$3:$O$1124,13,FALSE),"")</f>
        <v>0.13997113997113997</v>
      </c>
      <c r="J43" s="34">
        <f>+IFERROR(VLOOKUP($A43,Hoja6!$A$3:$O$1124,14,FALSE),"")</f>
        <v>716</v>
      </c>
      <c r="K43" s="125">
        <f>+IFERROR(VLOOKUP($A43,Hoja6!$A$3:$O$1124,15,FALSE),"")</f>
        <v>127</v>
      </c>
      <c r="L43" s="164">
        <f>+IFERROR(VLOOKUP($A43,Hoja6!$A$3:$P$1124,16,FALSE),"")</f>
        <v>0.17737430167597765</v>
      </c>
      <c r="M43" s="34">
        <f>+IFERROR(VLOOKUP($A43,Hoja6!$A$3:$Y$1124,17,FALSE),"")</f>
        <v>755</v>
      </c>
      <c r="N43" s="125">
        <f>+IFERROR(VLOOKUP($A43,Hoja6!$A$3:$Y$1124,18,FALSE),"")</f>
        <v>140</v>
      </c>
      <c r="O43" s="164">
        <f>+IFERROR(VLOOKUP($A43,Hoja6!$A$3:$Y$1124,19,FALSE),"")</f>
        <v>0.18543046357615894</v>
      </c>
      <c r="P43" s="34">
        <f>+IFERROR(VLOOKUP($A43,Hoja6!$A$3:$Y$1124,20,FALSE),"")</f>
        <v>738</v>
      </c>
      <c r="Q43" s="125">
        <f>+IFERROR(VLOOKUP($A43,Hoja6!$A$3:$Y$1124,21,FALSE),"")</f>
        <v>183</v>
      </c>
      <c r="R43" s="164">
        <f>+IFERROR(VLOOKUP($A43,Hoja6!$A$3:$Y$1124,22,FALSE),"")</f>
        <v>0.24796747967479674</v>
      </c>
      <c r="S43" s="34">
        <f>+IFERROR(VLOOKUP($A43,Hoja6!$A$3:$ZY$1124,23,FALSE),"")</f>
        <v>796</v>
      </c>
      <c r="T43" s="125">
        <f>+IFERROR(VLOOKUP($A43,Hoja6!$A$3:$ZY$1124,24,FALSE),"")</f>
        <v>274</v>
      </c>
      <c r="U43" s="273">
        <f>+IFERROR(VLOOKUP($A43,Hoja6!$A$3:$ZY$1124,25,FALSE),"")</f>
        <v>0.34422110552763818</v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0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0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0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0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0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0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0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0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0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0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0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0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0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0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0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0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0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0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0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0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0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0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0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0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0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0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0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0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0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0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0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0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0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0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0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0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0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0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0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0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0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0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0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0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0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0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0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0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0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0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0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0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0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0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0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0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0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0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0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0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0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0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0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0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0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0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0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0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0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0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0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0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0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0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0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0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0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0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0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0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0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0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0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0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0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0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0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0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0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0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0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0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0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0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0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0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0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0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0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0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0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0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0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0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0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0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0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0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0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0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0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0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0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0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0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0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0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0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0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0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0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0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0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0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0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0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0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0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0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0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0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0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0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0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0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0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0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0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0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0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0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0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0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0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0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0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0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0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0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0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0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0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0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0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0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0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0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0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0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0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0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0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0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0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0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0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0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0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0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0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0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0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0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0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0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0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0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0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0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0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0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0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0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0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0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0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0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0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0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0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0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0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0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0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0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0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0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0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0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0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0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0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0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0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0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0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0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0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0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0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0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0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0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0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0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0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0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0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0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0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0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0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0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0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0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0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0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0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0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0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0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0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0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0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0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0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0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0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0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0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0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0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0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0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0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0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0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0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0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0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0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1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2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3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4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5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6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7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8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9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10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11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12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13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14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15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16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17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18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19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20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21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22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23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24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25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26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27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28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29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30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30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30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30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30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30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30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30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30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30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30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30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30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30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30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30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30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30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30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30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30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30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30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30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30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30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30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30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30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30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30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30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30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30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30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30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30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30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30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30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30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30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30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30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30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30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30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30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30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30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30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30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30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30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30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30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30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30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30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30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30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30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30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30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30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30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30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30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30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30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30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30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30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30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30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30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30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30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30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30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30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30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30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30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30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30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30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30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30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30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30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30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30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30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30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30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30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30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30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30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30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30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30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30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30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30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30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30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30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30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30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30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30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30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30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30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30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30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30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30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30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30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30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30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30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30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30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30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30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30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30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30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30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30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30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30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30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30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30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30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30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30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30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30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30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30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30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30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30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30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30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30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30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30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30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30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30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30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30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30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30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30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30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30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30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30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30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30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30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30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30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30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30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30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30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30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30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30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30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30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30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30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30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30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30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30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30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30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30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30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30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30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30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30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30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30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30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30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30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30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30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30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30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30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30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30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30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30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30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30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30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30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30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30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30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30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30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30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30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30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30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30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30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30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30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30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30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30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30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30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30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30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30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30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30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30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30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30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30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30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30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30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30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30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30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30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30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30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30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30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30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30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30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30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30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30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30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30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30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30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30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30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30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30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30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30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30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30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30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30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30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30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30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30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30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30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30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30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30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30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30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30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30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30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30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30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30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30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30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30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30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30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30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30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30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30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30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30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30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30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30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30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30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30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30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30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30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30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30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30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30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30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30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30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30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30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30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30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30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30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30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30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30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30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30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30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30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30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30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30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30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30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30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30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30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30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30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30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30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30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30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30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30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30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30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30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30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30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30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30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30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30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30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30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30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30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30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30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30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30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30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30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30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30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30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30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30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30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30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30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30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30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30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30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30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30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30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30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30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30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30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30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30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30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30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30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30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30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30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30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30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30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30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30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30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30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30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30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30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30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30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30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30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30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30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30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30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30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30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30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30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30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30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30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30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30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30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30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30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30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30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30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30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30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30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30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30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30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30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30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30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30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30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30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30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30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30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2022-07-19T17:13:28Z</dcterms:modified>
</cp:coreProperties>
</file>