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9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larios\Desktop\OneDrive - Universidad del Norte\Asistente\2023\Informe Estadísticas poblacionales 2023-1\"/>
    </mc:Choice>
  </mc:AlternateContent>
  <xr:revisionPtr revIDLastSave="16" documentId="11_B627C69B72BA0A9DCCEA3ABD26A04E2C26CC2EF3" xr6:coauthVersionLast="36" xr6:coauthVersionMax="36" xr10:uidLastSave="{6CBB82A4-74C7-438F-9EC3-F69AB9B31AA2}"/>
  <bookViews>
    <workbookView xWindow="0" yWindow="0" windowWidth="20490" windowHeight="7620" tabRatio="776" xr2:uid="{00000000-000D-0000-FFFF-FFFF00000000}"/>
  </bookViews>
  <sheets>
    <sheet name="Inicio" sheetId="87" r:id="rId1"/>
    <sheet name="Serie 2014-2023" sheetId="111" r:id="rId2"/>
    <sheet name="Serie de Inscritos" sheetId="96" r:id="rId3"/>
    <sheet name="Inscritos y Admitidos" sheetId="98" r:id="rId4"/>
    <sheet name="Inscritos y matriculados nuevos" sheetId="53" r:id="rId5"/>
    <sheet name="TA Ins, Adm, MN y MT" sheetId="101" r:id="rId6"/>
    <sheet name="Inscritos por género" sheetId="63" r:id="rId7"/>
    <sheet name="Inscritos por género y división" sheetId="64" r:id="rId8"/>
    <sheet name="Inscritos por género y div-prog" sheetId="32" r:id="rId9"/>
    <sheet name="Inscritos por Edades" sheetId="65" r:id="rId10"/>
    <sheet name="Inscritos por Estrato" sheetId="104" r:id="rId11"/>
    <sheet name="Detalle Inscritos Estrato" sheetId="105" r:id="rId12"/>
    <sheet name="Comparativo Inscritos" sheetId="67" r:id="rId13"/>
    <sheet name="Detalle Comp. Inscritos" sheetId="54" r:id="rId14"/>
    <sheet name="Dist Geog Inscritos" sheetId="68" r:id="rId15"/>
    <sheet name="Detalle Insc Depto" sheetId="46" r:id="rId16"/>
    <sheet name="Serie 2014-2023-1" sheetId="90" r:id="rId17"/>
    <sheet name="Serie de Admitidos" sheetId="97" r:id="rId18"/>
    <sheet name="Tasa absorción nuevos_Adm" sheetId="86" r:id="rId19"/>
    <sheet name="TA Ins, Adm, MN y MT (2)" sheetId="117" r:id="rId20"/>
    <sheet name="Admitidos por Género Uni" sheetId="69" r:id="rId21"/>
    <sheet name="Adm por División Genero" sheetId="70" r:id="rId22"/>
    <sheet name="Detalles Admitidos" sheetId="44" r:id="rId23"/>
    <sheet name="Serie de Nuevos" sheetId="91" r:id="rId24"/>
    <sheet name="Mat Nuevos Genero U" sheetId="72" r:id="rId25"/>
    <sheet name="Mat Nuevos Género División" sheetId="71" r:id="rId26"/>
    <sheet name="Detalle Mat Nuevos" sheetId="30" r:id="rId27"/>
    <sheet name="Mat nuevos por Estrato " sheetId="106" r:id="rId28"/>
    <sheet name="Detalle Mat Nuevos Estrato " sheetId="107" r:id="rId29"/>
    <sheet name="Mat Nuevo Por DPTO" sheetId="74" r:id="rId30"/>
    <sheet name="Detalle Mat Nuevo Por Dpto" sheetId="20" r:id="rId31"/>
    <sheet name="Mat Nuevo por edades" sheetId="31" r:id="rId32"/>
    <sheet name="Comparativo Mat Nuevo" sheetId="75" r:id="rId33"/>
    <sheet name="Detalle Comparativo Mat Nuevos" sheetId="55" r:id="rId34"/>
    <sheet name="Serie de Matriculados" sheetId="57" r:id="rId35"/>
    <sheet name="Comparativo Mat Totales" sheetId="76" r:id="rId36"/>
    <sheet name="Detalle Comparativo Mat Totales" sheetId="58" r:id="rId37"/>
    <sheet name="Mat Totales Uni por género" sheetId="78" r:id="rId38"/>
    <sheet name="Mat Totales por División" sheetId="77" r:id="rId39"/>
    <sheet name="Detalle Mat Totales Por Género" sheetId="59" r:id="rId40"/>
    <sheet name="Mat totales por Estrato" sheetId="108" r:id="rId41"/>
    <sheet name="Detalle Mat Totales Estrato" sheetId="110" r:id="rId42"/>
    <sheet name="Mat Tot Por DPTO" sheetId="113" r:id="rId43"/>
    <sheet name="Detalle tot Por Dpto" sheetId="114" r:id="rId44"/>
    <sheet name="Mat Totales por Tipo Estudiante" sheetId="79" r:id="rId45"/>
    <sheet name="Detalle Desc Tipo de Estudiante" sheetId="60" r:id="rId46"/>
    <sheet name="Graduados Totales" sheetId="93" r:id="rId47"/>
    <sheet name="Graduados Semestre" sheetId="92" r:id="rId48"/>
    <sheet name="Graduados Pregrado" sheetId="95" r:id="rId49"/>
    <sheet name="Graduados Posgrado" sheetId="94" r:id="rId50"/>
    <sheet name="Egresados Totales" sheetId="116" r:id="rId51"/>
    <sheet name="Distribución de Prog Registrado" sheetId="83" r:id="rId52"/>
    <sheet name="Programas Registrados" sheetId="82" r:id="rId53"/>
    <sheet name="Programas en Funcionamiento" sheetId="61" r:id="rId54"/>
  </sheets>
  <definedNames>
    <definedName name="_xlnm._FilterDatabase" localSheetId="15" hidden="1">'Detalle Insc Depto'!$D$8:$F$8</definedName>
    <definedName name="_xlnm._FilterDatabase" localSheetId="14" hidden="1">'Dist Geog Inscritos'!$D$13:$F$13</definedName>
    <definedName name="_xlnm._FilterDatabase" localSheetId="49" hidden="1">'Graduados Posgrado'!$D$2:$D$265</definedName>
    <definedName name="_xlnm._FilterDatabase" localSheetId="48" hidden="1">'Graduados Pregrado'!$D$2:$D$253</definedName>
    <definedName name="_xlnm._FilterDatabase" localSheetId="47" hidden="1">'Graduados Semestre'!$F$16:$H$16</definedName>
    <definedName name="_xlnm._FilterDatabase" localSheetId="46" hidden="1">'Graduados Totales'!$F$16:$H$16</definedName>
    <definedName name="_xlnm._FilterDatabase" localSheetId="29" hidden="1">'Mat Nuevo Por DPTO'!$F$14:$H$28</definedName>
    <definedName name="_xlnm._FilterDatabase" localSheetId="42" hidden="1">'Mat Tot Por DPTO'!$F$14:$H$28</definedName>
    <definedName name="A_impresión_IM" localSheetId="13">#REF!</definedName>
    <definedName name="A_impresión_IM" localSheetId="33">#REF!</definedName>
    <definedName name="A_impresión_IM" localSheetId="36">#REF!</definedName>
    <definedName name="A_impresión_IM" localSheetId="45">#REF!</definedName>
    <definedName name="A_impresión_IM" localSheetId="11">#REF!</definedName>
    <definedName name="A_impresión_IM" localSheetId="28">#REF!</definedName>
    <definedName name="A_impresión_IM" localSheetId="41">#REF!</definedName>
    <definedName name="A_impresión_IM" localSheetId="39">#REF!</definedName>
    <definedName name="A_impresión_IM" localSheetId="50">#REF!</definedName>
    <definedName name="A_impresión_IM" localSheetId="46">#REF!</definedName>
    <definedName name="A_impresión_IM" localSheetId="10">#REF!</definedName>
    <definedName name="A_impresión_IM" localSheetId="3">#REF!</definedName>
    <definedName name="A_impresión_IM" localSheetId="4">#REF!</definedName>
    <definedName name="A_impresión_IM" localSheetId="27">#REF!</definedName>
    <definedName name="A_impresión_IM" localSheetId="40">#REF!</definedName>
    <definedName name="A_impresión_IM" localSheetId="1">#REF!</definedName>
    <definedName name="A_impresión_IM" localSheetId="17">#REF!</definedName>
    <definedName name="A_impresión_IM" localSheetId="2">#REF!</definedName>
    <definedName name="A_impresión_IM" localSheetId="34">#REF!</definedName>
    <definedName name="A_impresión_IM" localSheetId="23">#REF!</definedName>
    <definedName name="A_impresión_IM" localSheetId="5">#REF!</definedName>
    <definedName name="A_impresión_IM" localSheetId="19">#REF!</definedName>
    <definedName name="A_impresión_IM">#REF!</definedName>
    <definedName name="_xlnm.Print_Area" localSheetId="36">'Detalle Comparativo Mat Totales'!$D$4:$G$52</definedName>
    <definedName name="_xlnm.Print_Area" localSheetId="45">'Detalle Desc Tipo de Estudiante'!$D$4:$K$56</definedName>
    <definedName name="_xlnm.Print_Area" localSheetId="15">'Detalle Insc Depto'!$D$4:$F$37</definedName>
    <definedName name="_xlnm.Print_Area" localSheetId="30">'Detalle Mat Nuevo Por Dpto'!$D$4:$F$5</definedName>
    <definedName name="_xlnm.Print_Area" localSheetId="26">'Detalle Mat Nuevos'!$E$6:$J$56</definedName>
    <definedName name="_xlnm.Print_Area" localSheetId="43">'Detalle tot Por Dpto'!$D$4:$F$5</definedName>
    <definedName name="_xlnm.Print_Area" localSheetId="22">'Detalles Admitidos'!$E$2:$J$57</definedName>
    <definedName name="_xlnm.Print_Area" localSheetId="10">'Inscritos por Estrato'!$C$4:$J$30</definedName>
    <definedName name="_xlnm.Print_Area" localSheetId="8">'Inscritos por género y div-prog'!$E$3:$J$61</definedName>
    <definedName name="_xlnm.Print_Area" localSheetId="31">'Mat Nuevo por edades'!$B$2:$U$45</definedName>
    <definedName name="_xlnm.Print_Area" localSheetId="27">'Mat nuevos por Estrato '!$C$4:$J$30</definedName>
    <definedName name="_xlnm.Print_Area" localSheetId="40">'Mat totales por Estrato'!$C$4:$J$30</definedName>
    <definedName name="_xlnm.Print_Area" localSheetId="17">'Serie de Admitidos'!$C$4:$J$30</definedName>
    <definedName name="_xlnm.Print_Area" localSheetId="2">'Serie de Inscritos'!$C$4:$J$30</definedName>
    <definedName name="_xlnm.Print_Area" localSheetId="34">'Serie de Matriculados'!$C$4:$J$30</definedName>
    <definedName name="_xlnm.Print_Area" localSheetId="23">'Serie de Nuevos'!$C$4:$J$30</definedName>
  </definedNames>
  <calcPr calcId="191029"/>
</workbook>
</file>

<file path=xl/calcChain.xml><?xml version="1.0" encoding="utf-8"?>
<calcChain xmlns="http://schemas.openxmlformats.org/spreadsheetml/2006/main">
  <c r="H22" i="74" l="1"/>
  <c r="H21" i="74"/>
  <c r="F48" i="95" l="1"/>
  <c r="E48" i="95"/>
  <c r="G53" i="58" l="1"/>
  <c r="E42" i="55" l="1"/>
  <c r="E18" i="55"/>
  <c r="E22" i="55"/>
  <c r="E29" i="55"/>
  <c r="E34" i="55"/>
  <c r="E38" i="55"/>
  <c r="E23" i="20" l="1"/>
  <c r="F16" i="20" s="1"/>
  <c r="H23" i="74"/>
  <c r="F51" i="117" l="1"/>
  <c r="E51" i="117"/>
  <c r="C51" i="117"/>
  <c r="F50" i="117"/>
  <c r="E50" i="117"/>
  <c r="C50" i="117"/>
  <c r="F48" i="117"/>
  <c r="E48" i="117"/>
  <c r="C48" i="117"/>
  <c r="H47" i="117"/>
  <c r="G47" i="117"/>
  <c r="D47" i="117"/>
  <c r="B47" i="117"/>
  <c r="C47" i="117" s="1"/>
  <c r="F46" i="117"/>
  <c r="E46" i="117"/>
  <c r="C46" i="117"/>
  <c r="H45" i="117"/>
  <c r="G45" i="117"/>
  <c r="D45" i="117"/>
  <c r="B45" i="117"/>
  <c r="F44" i="117"/>
  <c r="E44" i="117"/>
  <c r="C44" i="117"/>
  <c r="F43" i="117"/>
  <c r="E43" i="117"/>
  <c r="C43" i="117"/>
  <c r="F42" i="117"/>
  <c r="E42" i="117"/>
  <c r="C42" i="117"/>
  <c r="H41" i="117"/>
  <c r="G41" i="117"/>
  <c r="D41" i="117"/>
  <c r="E41" i="117" s="1"/>
  <c r="B41" i="117"/>
  <c r="F40" i="117"/>
  <c r="E40" i="117"/>
  <c r="C40" i="117"/>
  <c r="F39" i="117"/>
  <c r="E39" i="117"/>
  <c r="C39" i="117"/>
  <c r="F38" i="117"/>
  <c r="E38" i="117"/>
  <c r="C38" i="117"/>
  <c r="H37" i="117"/>
  <c r="G37" i="117"/>
  <c r="D37" i="117"/>
  <c r="E37" i="117" s="1"/>
  <c r="B37" i="117"/>
  <c r="C37" i="117" s="1"/>
  <c r="F34" i="117"/>
  <c r="E34" i="117"/>
  <c r="C34" i="117"/>
  <c r="H33" i="117"/>
  <c r="G33" i="117"/>
  <c r="D33" i="117"/>
  <c r="B33" i="117"/>
  <c r="F32" i="117"/>
  <c r="E32" i="117"/>
  <c r="C32" i="117"/>
  <c r="F31" i="117"/>
  <c r="E31" i="117"/>
  <c r="C31" i="117"/>
  <c r="F30" i="117"/>
  <c r="E30" i="117"/>
  <c r="C30" i="117"/>
  <c r="F29" i="117"/>
  <c r="E29" i="117"/>
  <c r="C29" i="117"/>
  <c r="H28" i="117"/>
  <c r="G28" i="117"/>
  <c r="D28" i="117"/>
  <c r="B28" i="117"/>
  <c r="F27" i="117"/>
  <c r="E27" i="117"/>
  <c r="C27" i="117"/>
  <c r="F26" i="117"/>
  <c r="E26" i="117"/>
  <c r="C26" i="117"/>
  <c r="F25" i="117"/>
  <c r="E25" i="117"/>
  <c r="C25" i="117"/>
  <c r="F24" i="117"/>
  <c r="E24" i="117"/>
  <c r="C24" i="117"/>
  <c r="F23" i="117"/>
  <c r="E23" i="117"/>
  <c r="C23" i="117"/>
  <c r="F22" i="117"/>
  <c r="E22" i="117"/>
  <c r="C22" i="117"/>
  <c r="H21" i="117"/>
  <c r="G21" i="117"/>
  <c r="D21" i="117"/>
  <c r="B21" i="117"/>
  <c r="C21" i="117" s="1"/>
  <c r="F20" i="117"/>
  <c r="E20" i="117"/>
  <c r="C20" i="117"/>
  <c r="F19" i="117"/>
  <c r="E19" i="117"/>
  <c r="C19" i="117"/>
  <c r="F18" i="117"/>
  <c r="E18" i="117"/>
  <c r="C18" i="117"/>
  <c r="H17" i="117"/>
  <c r="G17" i="117"/>
  <c r="D17" i="117"/>
  <c r="B17" i="117"/>
  <c r="C17" i="117" s="1"/>
  <c r="F16" i="117"/>
  <c r="E16" i="117"/>
  <c r="C16" i="117"/>
  <c r="F15" i="117"/>
  <c r="E15" i="117"/>
  <c r="C15" i="117"/>
  <c r="F14" i="117"/>
  <c r="E14" i="117"/>
  <c r="C14" i="117"/>
  <c r="H13" i="117"/>
  <c r="G13" i="117"/>
  <c r="D13" i="117"/>
  <c r="B13" i="117"/>
  <c r="C13" i="117" s="1"/>
  <c r="F12" i="117"/>
  <c r="E12" i="117"/>
  <c r="C12" i="117"/>
  <c r="F11" i="117"/>
  <c r="E11" i="117"/>
  <c r="C11" i="117"/>
  <c r="F10" i="117"/>
  <c r="E10" i="117"/>
  <c r="C10" i="117"/>
  <c r="H9" i="117"/>
  <c r="G9" i="117"/>
  <c r="D9" i="117"/>
  <c r="B9" i="117"/>
  <c r="AB44" i="86"/>
  <c r="C9" i="117" l="1"/>
  <c r="C41" i="117"/>
  <c r="F9" i="117"/>
  <c r="E9" i="117"/>
  <c r="F13" i="117"/>
  <c r="E13" i="117"/>
  <c r="F17" i="117"/>
  <c r="E17" i="117"/>
  <c r="F21" i="117"/>
  <c r="H49" i="117"/>
  <c r="H54" i="117" s="1"/>
  <c r="F28" i="117"/>
  <c r="E28" i="117"/>
  <c r="F33" i="117"/>
  <c r="C33" i="117"/>
  <c r="B49" i="117"/>
  <c r="B54" i="117" s="1"/>
  <c r="D49" i="117"/>
  <c r="F49" i="117" s="1"/>
  <c r="F47" i="117"/>
  <c r="E47" i="117"/>
  <c r="E33" i="117"/>
  <c r="C45" i="117"/>
  <c r="G49" i="117"/>
  <c r="C28" i="117"/>
  <c r="F37" i="117"/>
  <c r="F41" i="117"/>
  <c r="F45" i="117"/>
  <c r="E21" i="117"/>
  <c r="E45" i="117"/>
  <c r="D54" i="117" l="1"/>
  <c r="F54" i="117" s="1"/>
  <c r="E49" i="117"/>
  <c r="G54" i="117"/>
  <c r="C49" i="117"/>
  <c r="E54" i="117" l="1"/>
  <c r="C54" i="117"/>
  <c r="BY47" i="90" l="1"/>
  <c r="BX47" i="90"/>
  <c r="BW47" i="90"/>
  <c r="BV47" i="90"/>
  <c r="BY45" i="90"/>
  <c r="BX45" i="90"/>
  <c r="BW45" i="90"/>
  <c r="BV45" i="90"/>
  <c r="BY41" i="90"/>
  <c r="BX41" i="90"/>
  <c r="BW41" i="90"/>
  <c r="BV41" i="90"/>
  <c r="BY37" i="90"/>
  <c r="BX37" i="90"/>
  <c r="BW37" i="90"/>
  <c r="BV37" i="90"/>
  <c r="BY33" i="90"/>
  <c r="BX33" i="90"/>
  <c r="BW33" i="90"/>
  <c r="BV33" i="90"/>
  <c r="BY28" i="90"/>
  <c r="BX28" i="90"/>
  <c r="BW28" i="90"/>
  <c r="BV28" i="90"/>
  <c r="BY21" i="90"/>
  <c r="BX21" i="90"/>
  <c r="BW21" i="90"/>
  <c r="BV21" i="90"/>
  <c r="BY17" i="90"/>
  <c r="BX17" i="90"/>
  <c r="BW17" i="90"/>
  <c r="BV17" i="90"/>
  <c r="BY13" i="90"/>
  <c r="BX13" i="90"/>
  <c r="BW13" i="90"/>
  <c r="BV13" i="90"/>
  <c r="BY9" i="90"/>
  <c r="BX9" i="90"/>
  <c r="BW9" i="90"/>
  <c r="BV9" i="90"/>
  <c r="H52" i="54"/>
  <c r="H51" i="54"/>
  <c r="BV49" i="90" l="1"/>
  <c r="BV54" i="90" s="1"/>
  <c r="BW49" i="90"/>
  <c r="BW54" i="90" s="1"/>
  <c r="BX49" i="90"/>
  <c r="BX54" i="90" s="1"/>
  <c r="BY49" i="90"/>
  <c r="BY54" i="90" s="1"/>
  <c r="K56" i="32"/>
  <c r="G33" i="101" l="1"/>
  <c r="H33" i="101"/>
  <c r="C51" i="101"/>
  <c r="Z30" i="53" l="1"/>
  <c r="Z31" i="53"/>
  <c r="Z32" i="53"/>
  <c r="Z33" i="53"/>
  <c r="Z34" i="53"/>
  <c r="Z35" i="53"/>
  <c r="Z36" i="53"/>
  <c r="Z37" i="53"/>
  <c r="Z38" i="53"/>
  <c r="Z39" i="53"/>
  <c r="Z30" i="98"/>
  <c r="Z31" i="98"/>
  <c r="Z32" i="98"/>
  <c r="Z33" i="98"/>
  <c r="Z34" i="98"/>
  <c r="Z35" i="98"/>
  <c r="Z36" i="98"/>
  <c r="Z37" i="98"/>
  <c r="Z38" i="98"/>
  <c r="Z39" i="98"/>
  <c r="BY47" i="111" l="1"/>
  <c r="BX47" i="111"/>
  <c r="BW47" i="111"/>
  <c r="BV47" i="111"/>
  <c r="BY45" i="111"/>
  <c r="BX45" i="111"/>
  <c r="BW45" i="111"/>
  <c r="BV45" i="111"/>
  <c r="BY41" i="111"/>
  <c r="BX41" i="111"/>
  <c r="BW41" i="111"/>
  <c r="BV41" i="111"/>
  <c r="BY37" i="111"/>
  <c r="BX37" i="111"/>
  <c r="BW37" i="111"/>
  <c r="BV37" i="111"/>
  <c r="BY33" i="111"/>
  <c r="BX33" i="111"/>
  <c r="BW33" i="111"/>
  <c r="BV33" i="111"/>
  <c r="BW28" i="111"/>
  <c r="BX28" i="111"/>
  <c r="BY28" i="111"/>
  <c r="BV28" i="111"/>
  <c r="BY21" i="111"/>
  <c r="BX21" i="111"/>
  <c r="BW21" i="111"/>
  <c r="BV21" i="111"/>
  <c r="BY17" i="111"/>
  <c r="BX17" i="111"/>
  <c r="BW17" i="111"/>
  <c r="BV17" i="111"/>
  <c r="BY13" i="111"/>
  <c r="BX13" i="111"/>
  <c r="BW13" i="111"/>
  <c r="BV13" i="111"/>
  <c r="BY9" i="111"/>
  <c r="BX9" i="111"/>
  <c r="BW9" i="111"/>
  <c r="BV9" i="111"/>
  <c r="BV49" i="111" l="1"/>
  <c r="BV54" i="111" s="1"/>
  <c r="BW49" i="111"/>
  <c r="BW54" i="111" s="1"/>
  <c r="BX49" i="111"/>
  <c r="BX54" i="111" s="1"/>
  <c r="BY49" i="111"/>
  <c r="BY54" i="111" s="1"/>
  <c r="G40" i="61"/>
  <c r="J55" i="44" l="1"/>
  <c r="L55" i="44" s="1"/>
  <c r="H55" i="44" l="1"/>
  <c r="K55" i="44"/>
  <c r="I55" i="44"/>
  <c r="E13" i="116" l="1"/>
  <c r="E184" i="94" l="1"/>
  <c r="F52" i="95" l="1"/>
  <c r="E52" i="95"/>
  <c r="K54" i="60" l="1"/>
  <c r="L53" i="110" l="1"/>
  <c r="I54" i="59"/>
  <c r="G54" i="59" s="1"/>
  <c r="M54" i="59" l="1"/>
  <c r="N54" i="59"/>
  <c r="H54" i="59"/>
  <c r="E41" i="58" l="1"/>
  <c r="G52" i="58"/>
  <c r="G37" i="55" l="1"/>
  <c r="G36" i="55"/>
  <c r="G53" i="55"/>
  <c r="G54" i="55"/>
  <c r="F34" i="55"/>
  <c r="E48" i="55"/>
  <c r="G34" i="55" l="1"/>
  <c r="H15" i="74" l="1"/>
  <c r="H17" i="74"/>
  <c r="H16" i="74"/>
  <c r="H18" i="74"/>
  <c r="H19" i="74"/>
  <c r="H20" i="74"/>
  <c r="H27" i="74"/>
  <c r="H24" i="74"/>
  <c r="H26" i="74"/>
  <c r="H25" i="74"/>
  <c r="H28" i="74"/>
  <c r="J55" i="30" l="1"/>
  <c r="L51" i="107" l="1"/>
  <c r="E37" i="46" l="1"/>
  <c r="F36" i="46" l="1"/>
  <c r="F25" i="46"/>
  <c r="F35" i="46"/>
  <c r="BU47" i="90"/>
  <c r="BT47" i="90"/>
  <c r="BS47" i="90"/>
  <c r="BR47" i="90"/>
  <c r="BU45" i="90"/>
  <c r="BT45" i="90"/>
  <c r="BS45" i="90"/>
  <c r="BR45" i="90"/>
  <c r="BU41" i="90"/>
  <c r="BT41" i="90"/>
  <c r="BS41" i="90"/>
  <c r="BR41" i="90"/>
  <c r="BU37" i="90"/>
  <c r="BT37" i="90"/>
  <c r="BS37" i="90"/>
  <c r="BR37" i="90"/>
  <c r="BU33" i="90"/>
  <c r="BT33" i="90"/>
  <c r="BS33" i="90"/>
  <c r="BR33" i="90"/>
  <c r="BU28" i="90"/>
  <c r="BT28" i="90"/>
  <c r="BS28" i="90"/>
  <c r="BR28" i="90"/>
  <c r="BU21" i="90"/>
  <c r="BT21" i="90"/>
  <c r="BS21" i="90"/>
  <c r="BR21" i="90"/>
  <c r="BU17" i="90"/>
  <c r="BT17" i="90"/>
  <c r="BS17" i="90"/>
  <c r="BR17" i="90"/>
  <c r="BU13" i="90"/>
  <c r="BT13" i="90"/>
  <c r="BS13" i="90"/>
  <c r="BR13" i="90"/>
  <c r="BU9" i="90"/>
  <c r="BT9" i="90"/>
  <c r="BS9" i="90"/>
  <c r="BR9" i="90"/>
  <c r="H23" i="54"/>
  <c r="F40" i="54"/>
  <c r="BS49" i="90" l="1"/>
  <c r="BS54" i="90" s="1"/>
  <c r="BT49" i="90"/>
  <c r="BT54" i="90" s="1"/>
  <c r="BU49" i="90"/>
  <c r="BU54" i="90" s="1"/>
  <c r="BR49" i="90"/>
  <c r="BR54" i="90" s="1"/>
  <c r="L51" i="105"/>
  <c r="K15" i="104"/>
  <c r="L100" i="105" l="1"/>
  <c r="J100" i="105"/>
  <c r="I100" i="105"/>
  <c r="K100" i="105"/>
  <c r="H100" i="105"/>
  <c r="G100" i="105"/>
  <c r="F100" i="105"/>
  <c r="J55" i="32" l="1"/>
  <c r="K55" i="32" l="1"/>
  <c r="H55" i="32"/>
  <c r="I55" i="32"/>
  <c r="BU47" i="111"/>
  <c r="BT47" i="111"/>
  <c r="BS47" i="111"/>
  <c r="BR47" i="111"/>
  <c r="BU45" i="111"/>
  <c r="BT45" i="111"/>
  <c r="BS45" i="111"/>
  <c r="BR45" i="111"/>
  <c r="BU41" i="111"/>
  <c r="BT41" i="111"/>
  <c r="BS41" i="111"/>
  <c r="BR41" i="111"/>
  <c r="BU37" i="111"/>
  <c r="BT37" i="111"/>
  <c r="BS37" i="111"/>
  <c r="BR37" i="111"/>
  <c r="BU33" i="111"/>
  <c r="BT33" i="111"/>
  <c r="BS33" i="111"/>
  <c r="BR33" i="111"/>
  <c r="BU28" i="111"/>
  <c r="BT28" i="111"/>
  <c r="BS28" i="111"/>
  <c r="BR28" i="111"/>
  <c r="BU21" i="111"/>
  <c r="BT21" i="111"/>
  <c r="BS21" i="111"/>
  <c r="BR21" i="111"/>
  <c r="BU17" i="111"/>
  <c r="BT17" i="111"/>
  <c r="BS17" i="111"/>
  <c r="BR17" i="111"/>
  <c r="BU13" i="111"/>
  <c r="BT13" i="111"/>
  <c r="BS13" i="111"/>
  <c r="BR13" i="111"/>
  <c r="BU9" i="111"/>
  <c r="BT9" i="111"/>
  <c r="BS9" i="111"/>
  <c r="BR9" i="111"/>
  <c r="BT49" i="111" l="1"/>
  <c r="BT54" i="111" s="1"/>
  <c r="BS49" i="111"/>
  <c r="BS54" i="111" s="1"/>
  <c r="BU49" i="111"/>
  <c r="BU54" i="111" s="1"/>
  <c r="BR49" i="111"/>
  <c r="BR54" i="111" s="1"/>
  <c r="G29" i="113"/>
  <c r="H25" i="113" s="1"/>
  <c r="E23" i="114"/>
  <c r="F21" i="114" s="1"/>
  <c r="F17" i="114" l="1"/>
  <c r="F18" i="114"/>
  <c r="F22" i="114"/>
  <c r="F16" i="114"/>
  <c r="F13" i="114"/>
  <c r="F14" i="114"/>
  <c r="F15" i="114"/>
  <c r="F9" i="114"/>
  <c r="F10" i="114"/>
  <c r="F11" i="114"/>
  <c r="F19" i="114"/>
  <c r="F12" i="114"/>
  <c r="F20" i="114"/>
  <c r="H27" i="113"/>
  <c r="H17" i="113"/>
  <c r="H18" i="113"/>
  <c r="H26" i="113"/>
  <c r="H16" i="113"/>
  <c r="H19" i="113"/>
  <c r="H23" i="113"/>
  <c r="H22" i="113"/>
  <c r="H20" i="113"/>
  <c r="H24" i="113"/>
  <c r="H21" i="113"/>
  <c r="H15" i="113"/>
  <c r="H28" i="113"/>
  <c r="H29" i="113"/>
  <c r="F23" i="114"/>
  <c r="F184" i="94"/>
  <c r="E232" i="94"/>
  <c r="F232" i="94"/>
  <c r="E243" i="94"/>
  <c r="F243" i="94"/>
  <c r="E246" i="94"/>
  <c r="F246" i="94"/>
  <c r="F151" i="94" l="1"/>
  <c r="E151" i="94"/>
  <c r="F113" i="94"/>
  <c r="E113" i="94"/>
  <c r="F46" i="94"/>
  <c r="E46" i="94"/>
  <c r="F34" i="94"/>
  <c r="E34" i="94"/>
  <c r="F10" i="94"/>
  <c r="E10" i="94"/>
  <c r="E251" i="94" l="1"/>
  <c r="F251" i="94"/>
  <c r="G172" i="94" s="1"/>
  <c r="G246" i="94" l="1"/>
  <c r="G146" i="94"/>
  <c r="G184" i="94"/>
  <c r="G225" i="94"/>
  <c r="G200" i="94"/>
  <c r="G188" i="94"/>
  <c r="G221" i="94"/>
  <c r="G196" i="94"/>
  <c r="G224" i="94"/>
  <c r="G220" i="94"/>
  <c r="G215" i="94"/>
  <c r="G193" i="94"/>
  <c r="G190" i="94"/>
  <c r="G218" i="94"/>
  <c r="G198" i="94"/>
  <c r="G226" i="94"/>
  <c r="G189" i="94"/>
  <c r="G206" i="94"/>
  <c r="G187" i="94"/>
  <c r="G195" i="94"/>
  <c r="G203" i="94"/>
  <c r="G211" i="94"/>
  <c r="G223" i="94"/>
  <c r="G213" i="94"/>
  <c r="G191" i="94"/>
  <c r="G202" i="94"/>
  <c r="G204" i="94"/>
  <c r="G229" i="94"/>
  <c r="G210" i="94"/>
  <c r="G212" i="94"/>
  <c r="G201" i="94"/>
  <c r="G231" i="94"/>
  <c r="G209" i="94"/>
  <c r="G217" i="94"/>
  <c r="G192" i="94"/>
  <c r="G186" i="94"/>
  <c r="G194" i="94"/>
  <c r="G208" i="94"/>
  <c r="G197" i="94"/>
  <c r="G214" i="94"/>
  <c r="G205" i="94"/>
  <c r="G222" i="94"/>
  <c r="G185" i="94"/>
  <c r="G230" i="94"/>
  <c r="G228" i="94"/>
  <c r="G207" i="94"/>
  <c r="G199" i="94"/>
  <c r="G219" i="94"/>
  <c r="G227" i="94"/>
  <c r="G216" i="94"/>
  <c r="G250" i="94"/>
  <c r="G242" i="94"/>
  <c r="G234" i="94"/>
  <c r="G178" i="94"/>
  <c r="G169" i="94"/>
  <c r="G161" i="94"/>
  <c r="G153" i="94"/>
  <c r="G144" i="94"/>
  <c r="G136" i="94"/>
  <c r="G127" i="94"/>
  <c r="G119" i="94"/>
  <c r="G111" i="94"/>
  <c r="G103" i="94"/>
  <c r="G95" i="94"/>
  <c r="G87" i="94"/>
  <c r="G79" i="94"/>
  <c r="G71" i="94"/>
  <c r="G63" i="94"/>
  <c r="G55" i="94"/>
  <c r="G47" i="94"/>
  <c r="G39" i="94"/>
  <c r="G31" i="94"/>
  <c r="G23" i="94"/>
  <c r="G15" i="94"/>
  <c r="G126" i="94"/>
  <c r="G86" i="94"/>
  <c r="G54" i="94"/>
  <c r="G22" i="94"/>
  <c r="G249" i="94"/>
  <c r="G241" i="94"/>
  <c r="G233" i="94"/>
  <c r="G177" i="94"/>
  <c r="G168" i="94"/>
  <c r="G160" i="94"/>
  <c r="G152" i="94"/>
  <c r="G143" i="94"/>
  <c r="G135" i="94"/>
  <c r="G118" i="94"/>
  <c r="G110" i="94"/>
  <c r="G102" i="94"/>
  <c r="G94" i="94"/>
  <c r="G78" i="94"/>
  <c r="G62" i="94"/>
  <c r="G30" i="94"/>
  <c r="G248" i="94"/>
  <c r="G240" i="94"/>
  <c r="G176" i="94"/>
  <c r="G167" i="94"/>
  <c r="G159" i="94"/>
  <c r="G142" i="94"/>
  <c r="G134" i="94"/>
  <c r="G125" i="94"/>
  <c r="G117" i="94"/>
  <c r="G109" i="94"/>
  <c r="G101" i="94"/>
  <c r="G93" i="94"/>
  <c r="G85" i="94"/>
  <c r="G77" i="94"/>
  <c r="G69" i="94"/>
  <c r="G61" i="94"/>
  <c r="G53" i="94"/>
  <c r="G45" i="94"/>
  <c r="G37" i="94"/>
  <c r="G29" i="94"/>
  <c r="G21" i="94"/>
  <c r="G13" i="94"/>
  <c r="G157" i="94"/>
  <c r="G115" i="94"/>
  <c r="G99" i="94"/>
  <c r="G75" i="94"/>
  <c r="G67" i="94"/>
  <c r="G51" i="94"/>
  <c r="G35" i="94"/>
  <c r="G27" i="94"/>
  <c r="G11" i="94"/>
  <c r="G237" i="94"/>
  <c r="G164" i="94"/>
  <c r="G139" i="94"/>
  <c r="G131" i="94"/>
  <c r="G106" i="94"/>
  <c r="G82" i="94"/>
  <c r="G74" i="94"/>
  <c r="G58" i="94"/>
  <c r="G34" i="94"/>
  <c r="G26" i="94"/>
  <c r="G38" i="94"/>
  <c r="G247" i="94"/>
  <c r="G239" i="94"/>
  <c r="G183" i="94"/>
  <c r="G175" i="94"/>
  <c r="G166" i="94"/>
  <c r="G158" i="94"/>
  <c r="G150" i="94"/>
  <c r="G141" i="94"/>
  <c r="G133" i="94"/>
  <c r="G124" i="94"/>
  <c r="G116" i="94"/>
  <c r="G108" i="94"/>
  <c r="G100" i="94"/>
  <c r="G92" i="94"/>
  <c r="G84" i="94"/>
  <c r="G76" i="94"/>
  <c r="G68" i="94"/>
  <c r="G60" i="94"/>
  <c r="G52" i="94"/>
  <c r="G44" i="94"/>
  <c r="G36" i="94"/>
  <c r="G28" i="94"/>
  <c r="G20" i="94"/>
  <c r="G12" i="94"/>
  <c r="G149" i="94"/>
  <c r="G91" i="94"/>
  <c r="G43" i="94"/>
  <c r="G19" i="94"/>
  <c r="G181" i="94"/>
  <c r="G114" i="94"/>
  <c r="G50" i="94"/>
  <c r="G10" i="94"/>
  <c r="G238" i="94"/>
  <c r="G182" i="94"/>
  <c r="G174" i="94"/>
  <c r="G165" i="94"/>
  <c r="G140" i="94"/>
  <c r="G132" i="94"/>
  <c r="G123" i="94"/>
  <c r="G107" i="94"/>
  <c r="G83" i="94"/>
  <c r="G59" i="94"/>
  <c r="G156" i="94"/>
  <c r="G98" i="94"/>
  <c r="G42" i="94"/>
  <c r="G18" i="94"/>
  <c r="G46" i="94"/>
  <c r="G245" i="94"/>
  <c r="G173" i="94"/>
  <c r="G148" i="94"/>
  <c r="G122" i="94"/>
  <c r="G90" i="94"/>
  <c r="G66" i="94"/>
  <c r="G244" i="94"/>
  <c r="G236" i="94"/>
  <c r="G180" i="94"/>
  <c r="G171" i="94"/>
  <c r="G163" i="94"/>
  <c r="G155" i="94"/>
  <c r="G147" i="94"/>
  <c r="G138" i="94"/>
  <c r="G129" i="94"/>
  <c r="G121" i="94"/>
  <c r="G105" i="94"/>
  <c r="G97" i="94"/>
  <c r="G89" i="94"/>
  <c r="G81" i="94"/>
  <c r="G73" i="94"/>
  <c r="G65" i="94"/>
  <c r="G57" i="94"/>
  <c r="G49" i="94"/>
  <c r="G41" i="94"/>
  <c r="G33" i="94"/>
  <c r="G25" i="94"/>
  <c r="G17" i="94"/>
  <c r="G243" i="94"/>
  <c r="G235" i="94"/>
  <c r="G179" i="94"/>
  <c r="G170" i="94"/>
  <c r="G162" i="94"/>
  <c r="G154" i="94"/>
  <c r="G145" i="94"/>
  <c r="G137" i="94"/>
  <c r="G128" i="94"/>
  <c r="G120" i="94"/>
  <c r="G112" i="94"/>
  <c r="G104" i="94"/>
  <c r="G96" i="94"/>
  <c r="G88" i="94"/>
  <c r="G80" i="94"/>
  <c r="G72" i="94"/>
  <c r="G64" i="94"/>
  <c r="G56" i="94"/>
  <c r="G48" i="94"/>
  <c r="G40" i="94"/>
  <c r="G32" i="94"/>
  <c r="G24" i="94"/>
  <c r="G16" i="94"/>
  <c r="G70" i="94"/>
  <c r="G14" i="94"/>
  <c r="G113" i="94"/>
  <c r="G232" i="94"/>
  <c r="G151" i="94"/>
  <c r="K46" i="60" l="1"/>
  <c r="F43" i="60"/>
  <c r="G43" i="60"/>
  <c r="H43" i="60"/>
  <c r="I43" i="60"/>
  <c r="J43" i="60"/>
  <c r="E43" i="60"/>
  <c r="I53" i="59"/>
  <c r="M53" i="59" s="1"/>
  <c r="I50" i="59"/>
  <c r="I48" i="59"/>
  <c r="I46" i="59"/>
  <c r="I45" i="59"/>
  <c r="I44" i="59"/>
  <c r="I42" i="59"/>
  <c r="I41" i="59"/>
  <c r="I40" i="59"/>
  <c r="I38" i="59"/>
  <c r="I37" i="59"/>
  <c r="I36" i="59"/>
  <c r="I34" i="59"/>
  <c r="I33" i="59"/>
  <c r="I32" i="59"/>
  <c r="I31" i="59"/>
  <c r="I29" i="59"/>
  <c r="I28" i="59"/>
  <c r="I27" i="59"/>
  <c r="I26" i="59"/>
  <c r="I25" i="59"/>
  <c r="I24" i="59"/>
  <c r="I22" i="59"/>
  <c r="I21" i="59"/>
  <c r="I20" i="59"/>
  <c r="I18" i="59"/>
  <c r="I17" i="59"/>
  <c r="I16" i="59"/>
  <c r="I14" i="59"/>
  <c r="I13" i="59"/>
  <c r="I12" i="59"/>
  <c r="G10" i="110"/>
  <c r="H10" i="110"/>
  <c r="I10" i="110"/>
  <c r="J10" i="110"/>
  <c r="K10" i="110"/>
  <c r="G42" i="110"/>
  <c r="H42" i="110"/>
  <c r="I42" i="110"/>
  <c r="J42" i="110"/>
  <c r="K42" i="110"/>
  <c r="F42" i="110"/>
  <c r="L45" i="110"/>
  <c r="E43" i="59"/>
  <c r="F15" i="59"/>
  <c r="E15" i="59"/>
  <c r="F11" i="59"/>
  <c r="F43" i="59"/>
  <c r="E30" i="59"/>
  <c r="F30" i="59"/>
  <c r="F41" i="58"/>
  <c r="G51" i="58"/>
  <c r="E47" i="58"/>
  <c r="E45" i="58"/>
  <c r="E37" i="58"/>
  <c r="E33" i="58"/>
  <c r="E28" i="58"/>
  <c r="E21" i="58"/>
  <c r="E17" i="58"/>
  <c r="E13" i="58"/>
  <c r="E9" i="58"/>
  <c r="H37" i="59" l="1"/>
  <c r="G37" i="59"/>
  <c r="I43" i="59"/>
  <c r="K96" i="110"/>
  <c r="H96" i="110"/>
  <c r="F96" i="110"/>
  <c r="E49" i="58"/>
  <c r="E54" i="58" s="1"/>
  <c r="G96" i="110"/>
  <c r="I96" i="110"/>
  <c r="J96" i="110"/>
  <c r="H21" i="59"/>
  <c r="G21" i="59"/>
  <c r="H31" i="59"/>
  <c r="G31" i="59"/>
  <c r="G22" i="59"/>
  <c r="H22" i="59"/>
  <c r="H14" i="59"/>
  <c r="G14" i="59"/>
  <c r="G45" i="59"/>
  <c r="H45" i="59"/>
  <c r="H12" i="59"/>
  <c r="G12" i="59"/>
  <c r="H42" i="59"/>
  <c r="G42" i="59"/>
  <c r="H16" i="59"/>
  <c r="G16" i="59"/>
  <c r="H26" i="59"/>
  <c r="G26" i="59"/>
  <c r="H36" i="59"/>
  <c r="G36" i="59"/>
  <c r="H46" i="59"/>
  <c r="G46" i="59"/>
  <c r="H41" i="59"/>
  <c r="G41" i="59"/>
  <c r="G13" i="59"/>
  <c r="H13" i="59"/>
  <c r="H33" i="59"/>
  <c r="G33" i="59"/>
  <c r="H34" i="59"/>
  <c r="G34" i="59"/>
  <c r="I52" i="59"/>
  <c r="G52" i="59" s="1"/>
  <c r="H17" i="59"/>
  <c r="G17" i="59"/>
  <c r="H27" i="59"/>
  <c r="G27" i="59"/>
  <c r="H48" i="59"/>
  <c r="G48" i="59"/>
  <c r="H32" i="59"/>
  <c r="G32" i="59"/>
  <c r="H24" i="59"/>
  <c r="G24" i="59"/>
  <c r="G25" i="59"/>
  <c r="H25" i="59"/>
  <c r="G18" i="59"/>
  <c r="H18" i="59"/>
  <c r="H28" i="59"/>
  <c r="G28" i="59"/>
  <c r="H38" i="59"/>
  <c r="G38" i="59"/>
  <c r="H50" i="59"/>
  <c r="G50" i="59"/>
  <c r="H44" i="59"/>
  <c r="G44" i="59"/>
  <c r="G43" i="59"/>
  <c r="H43" i="59"/>
  <c r="H20" i="59"/>
  <c r="G20" i="59"/>
  <c r="H29" i="59"/>
  <c r="G29" i="59"/>
  <c r="H40" i="59"/>
  <c r="G40" i="59"/>
  <c r="H53" i="59"/>
  <c r="G53" i="59"/>
  <c r="N53" i="59"/>
  <c r="N43" i="59"/>
  <c r="I15" i="59"/>
  <c r="H15" i="59" s="1"/>
  <c r="I11" i="59"/>
  <c r="H11" i="59" s="1"/>
  <c r="M43" i="59"/>
  <c r="L96" i="110" l="1"/>
  <c r="H52" i="59"/>
  <c r="G15" i="59"/>
  <c r="G52" i="55"/>
  <c r="E46" i="55"/>
  <c r="E14" i="55"/>
  <c r="E10" i="55"/>
  <c r="L13" i="107"/>
  <c r="L12" i="107"/>
  <c r="L11" i="107"/>
  <c r="G44" i="30"/>
  <c r="F44" i="30"/>
  <c r="J47" i="30"/>
  <c r="G40" i="107"/>
  <c r="H40" i="107"/>
  <c r="I40" i="107"/>
  <c r="J40" i="107"/>
  <c r="K40" i="107"/>
  <c r="F40" i="107"/>
  <c r="L43" i="107"/>
  <c r="L42" i="107"/>
  <c r="J39" i="44"/>
  <c r="J47" i="44"/>
  <c r="G44" i="44"/>
  <c r="F44" i="44"/>
  <c r="AB43" i="86"/>
  <c r="M9" i="46"/>
  <c r="M10" i="46"/>
  <c r="M12" i="46"/>
  <c r="M11" i="46"/>
  <c r="M14" i="46"/>
  <c r="M13" i="46"/>
  <c r="M15" i="46"/>
  <c r="M16" i="46"/>
  <c r="M18" i="46"/>
  <c r="M17" i="46"/>
  <c r="M26" i="46"/>
  <c r="M19" i="46"/>
  <c r="M20" i="46"/>
  <c r="M30" i="46"/>
  <c r="M23" i="46"/>
  <c r="M21" i="46"/>
  <c r="M24" i="46"/>
  <c r="M22" i="46"/>
  <c r="M31" i="46"/>
  <c r="M32" i="46"/>
  <c r="M33" i="46"/>
  <c r="M27" i="46"/>
  <c r="M28" i="46"/>
  <c r="M29" i="46"/>
  <c r="M34" i="46"/>
  <c r="M37" i="46"/>
  <c r="M38" i="46"/>
  <c r="M39" i="46"/>
  <c r="M40" i="46"/>
  <c r="M41" i="46"/>
  <c r="M42" i="46"/>
  <c r="L54" i="46"/>
  <c r="M54" i="46" s="1"/>
  <c r="M47" i="46"/>
  <c r="M48" i="46"/>
  <c r="M49" i="46"/>
  <c r="M50" i="46"/>
  <c r="M51" i="46"/>
  <c r="M52" i="46"/>
  <c r="M53" i="46"/>
  <c r="M8" i="46"/>
  <c r="BQ47" i="111"/>
  <c r="BP47" i="111"/>
  <c r="BO47" i="111"/>
  <c r="BN47" i="111"/>
  <c r="BM47" i="111"/>
  <c r="BL47" i="111"/>
  <c r="BK47" i="111"/>
  <c r="BJ47" i="111"/>
  <c r="BI47" i="111"/>
  <c r="BH47" i="111"/>
  <c r="BG47" i="111"/>
  <c r="BF47" i="111"/>
  <c r="BE47" i="111"/>
  <c r="BD47" i="111"/>
  <c r="BC47" i="111"/>
  <c r="BB47" i="111"/>
  <c r="BA47" i="111"/>
  <c r="AZ47" i="111"/>
  <c r="AY47" i="111"/>
  <c r="AX47" i="111"/>
  <c r="AW47" i="111"/>
  <c r="AV47" i="111"/>
  <c r="AU47" i="111"/>
  <c r="AT47" i="111"/>
  <c r="AS47" i="111"/>
  <c r="AR47" i="111"/>
  <c r="AQ47" i="111"/>
  <c r="AP47" i="111"/>
  <c r="BQ45" i="111"/>
  <c r="BP45" i="111"/>
  <c r="BO45" i="111"/>
  <c r="BN45" i="111"/>
  <c r="BM45" i="111"/>
  <c r="BL45" i="111"/>
  <c r="BK45" i="111"/>
  <c r="BJ45" i="111"/>
  <c r="BI45" i="111"/>
  <c r="BH45" i="111"/>
  <c r="BG45" i="111"/>
  <c r="BF45" i="111"/>
  <c r="BE45" i="111"/>
  <c r="BD45" i="111"/>
  <c r="BC45" i="111"/>
  <c r="BB45" i="111"/>
  <c r="BA45" i="111"/>
  <c r="AZ45" i="111"/>
  <c r="AY45" i="111"/>
  <c r="AX45" i="111"/>
  <c r="AW45" i="111"/>
  <c r="AV45" i="111"/>
  <c r="AU45" i="111"/>
  <c r="AT45" i="111"/>
  <c r="AS45" i="111"/>
  <c r="AR45" i="111"/>
  <c r="AQ45" i="111"/>
  <c r="AP45" i="111"/>
  <c r="AO45" i="111"/>
  <c r="AN45" i="111"/>
  <c r="AM45" i="111"/>
  <c r="AL45" i="111"/>
  <c r="AK45" i="111"/>
  <c r="AJ45" i="111"/>
  <c r="AI45" i="111"/>
  <c r="AH45" i="111"/>
  <c r="AG45" i="111"/>
  <c r="AF45" i="111"/>
  <c r="AE45" i="111"/>
  <c r="AD45" i="111"/>
  <c r="AC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H45" i="111"/>
  <c r="G45" i="111"/>
  <c r="F45" i="111"/>
  <c r="E45" i="111"/>
  <c r="D45" i="111"/>
  <c r="C45" i="111"/>
  <c r="B45" i="111"/>
  <c r="BQ41" i="111"/>
  <c r="BP41" i="111"/>
  <c r="BO41" i="111"/>
  <c r="BN41" i="111"/>
  <c r="BM41" i="111"/>
  <c r="BL41" i="111"/>
  <c r="BK41" i="111"/>
  <c r="BJ41" i="111"/>
  <c r="BI41" i="111"/>
  <c r="BH41" i="111"/>
  <c r="BG41" i="111"/>
  <c r="BF41" i="111"/>
  <c r="BE41" i="111"/>
  <c r="BD41" i="111"/>
  <c r="BC41" i="111"/>
  <c r="BB41" i="111"/>
  <c r="BA41" i="111"/>
  <c r="AZ41" i="111"/>
  <c r="AY41" i="111"/>
  <c r="AX41" i="111"/>
  <c r="AW41" i="111"/>
  <c r="AV41" i="111"/>
  <c r="AU41" i="111"/>
  <c r="AT41" i="111"/>
  <c r="AS41" i="111"/>
  <c r="AR41" i="111"/>
  <c r="AQ41" i="111"/>
  <c r="AP41" i="111"/>
  <c r="AO41" i="111"/>
  <c r="AN41" i="111"/>
  <c r="AM41" i="111"/>
  <c r="AL41" i="111"/>
  <c r="AK41" i="111"/>
  <c r="AJ41" i="111"/>
  <c r="AI41" i="111"/>
  <c r="AH41" i="111"/>
  <c r="AG41" i="111"/>
  <c r="AF41" i="111"/>
  <c r="AE41" i="111"/>
  <c r="AD41" i="111"/>
  <c r="AC41" i="111"/>
  <c r="AB41" i="111"/>
  <c r="AA41" i="111"/>
  <c r="Z41" i="111"/>
  <c r="Y41" i="111"/>
  <c r="X41" i="111"/>
  <c r="W41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B41" i="111"/>
  <c r="BQ37" i="111"/>
  <c r="BP37" i="111"/>
  <c r="BO37" i="111"/>
  <c r="BN37" i="111"/>
  <c r="BM37" i="111"/>
  <c r="BL37" i="111"/>
  <c r="BK37" i="111"/>
  <c r="BJ37" i="111"/>
  <c r="BI37" i="111"/>
  <c r="BH37" i="111"/>
  <c r="BG37" i="111"/>
  <c r="BF37" i="111"/>
  <c r="BE37" i="111"/>
  <c r="BD37" i="111"/>
  <c r="BC37" i="111"/>
  <c r="BB37" i="111"/>
  <c r="BA37" i="111"/>
  <c r="AZ37" i="111"/>
  <c r="AY37" i="111"/>
  <c r="AX37" i="111"/>
  <c r="AW37" i="111"/>
  <c r="AV37" i="111"/>
  <c r="AU37" i="111"/>
  <c r="AT37" i="111"/>
  <c r="AS37" i="111"/>
  <c r="AR37" i="111"/>
  <c r="AQ37" i="111"/>
  <c r="AP37" i="111"/>
  <c r="AO37" i="111"/>
  <c r="AN37" i="111"/>
  <c r="AM37" i="111"/>
  <c r="AL37" i="111"/>
  <c r="AK37" i="111"/>
  <c r="AJ37" i="111"/>
  <c r="AI37" i="111"/>
  <c r="AH37" i="111"/>
  <c r="AG37" i="111"/>
  <c r="AF37" i="111"/>
  <c r="AE37" i="111"/>
  <c r="AD37" i="111"/>
  <c r="AC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B37" i="111"/>
  <c r="BQ33" i="111"/>
  <c r="BP33" i="111"/>
  <c r="BO33" i="111"/>
  <c r="BN33" i="111"/>
  <c r="BM33" i="111"/>
  <c r="BL33" i="111"/>
  <c r="BK33" i="111"/>
  <c r="BJ33" i="111"/>
  <c r="BI33" i="111"/>
  <c r="BH33" i="111"/>
  <c r="BG33" i="111"/>
  <c r="BF33" i="111"/>
  <c r="BE33" i="111"/>
  <c r="BD33" i="111"/>
  <c r="BC33" i="111"/>
  <c r="BB33" i="111"/>
  <c r="BA33" i="111"/>
  <c r="AZ33" i="111"/>
  <c r="AY33" i="111"/>
  <c r="AX33" i="111"/>
  <c r="AW33" i="111"/>
  <c r="AV33" i="111"/>
  <c r="AU33" i="111"/>
  <c r="AT33" i="111"/>
  <c r="AS33" i="111"/>
  <c r="AR33" i="111"/>
  <c r="AQ33" i="111"/>
  <c r="AP33" i="111"/>
  <c r="AO33" i="111"/>
  <c r="AN33" i="111"/>
  <c r="AM33" i="111"/>
  <c r="AL33" i="111"/>
  <c r="AK33" i="111"/>
  <c r="AJ33" i="111"/>
  <c r="AI33" i="111"/>
  <c r="AH33" i="111"/>
  <c r="AG33" i="111"/>
  <c r="AF33" i="111"/>
  <c r="AE33" i="111"/>
  <c r="AD33" i="111"/>
  <c r="AC33" i="111"/>
  <c r="AB33" i="111"/>
  <c r="AA33" i="111"/>
  <c r="Z33" i="111"/>
  <c r="Y33" i="111"/>
  <c r="X33" i="111"/>
  <c r="W33" i="111"/>
  <c r="V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B33" i="111"/>
  <c r="BQ28" i="111"/>
  <c r="BP28" i="111"/>
  <c r="BO28" i="111"/>
  <c r="BN28" i="111"/>
  <c r="BM28" i="111"/>
  <c r="BL28" i="111"/>
  <c r="BK28" i="111"/>
  <c r="BJ28" i="111"/>
  <c r="BI28" i="111"/>
  <c r="BH28" i="111"/>
  <c r="BG28" i="111"/>
  <c r="BF28" i="111"/>
  <c r="BE28" i="111"/>
  <c r="BD28" i="111"/>
  <c r="BC28" i="111"/>
  <c r="BB28" i="111"/>
  <c r="BA28" i="111"/>
  <c r="AZ28" i="111"/>
  <c r="AY28" i="111"/>
  <c r="AX28" i="111"/>
  <c r="AW28" i="111"/>
  <c r="AV28" i="111"/>
  <c r="AU28" i="111"/>
  <c r="AT28" i="111"/>
  <c r="AS28" i="111"/>
  <c r="AR28" i="111"/>
  <c r="AQ28" i="111"/>
  <c r="AP28" i="111"/>
  <c r="AO28" i="111"/>
  <c r="AN28" i="111"/>
  <c r="AM28" i="111"/>
  <c r="AL28" i="111"/>
  <c r="AK28" i="111"/>
  <c r="AJ28" i="111"/>
  <c r="AI28" i="111"/>
  <c r="AH28" i="111"/>
  <c r="AG28" i="111"/>
  <c r="AF28" i="111"/>
  <c r="AE28" i="111"/>
  <c r="AD28" i="111"/>
  <c r="AC28" i="111"/>
  <c r="AB28" i="111"/>
  <c r="AA28" i="111"/>
  <c r="Z28" i="111"/>
  <c r="Y28" i="111"/>
  <c r="X28" i="111"/>
  <c r="W28" i="111"/>
  <c r="V28" i="111"/>
  <c r="U28" i="111"/>
  <c r="T28" i="111"/>
  <c r="S28" i="111"/>
  <c r="R28" i="111"/>
  <c r="Q28" i="111"/>
  <c r="P28" i="111"/>
  <c r="O28" i="111"/>
  <c r="N28" i="111"/>
  <c r="M28" i="111"/>
  <c r="L28" i="111"/>
  <c r="K28" i="111"/>
  <c r="J28" i="111"/>
  <c r="I28" i="111"/>
  <c r="H28" i="111"/>
  <c r="G28" i="111"/>
  <c r="F28" i="111"/>
  <c r="E28" i="111"/>
  <c r="D28" i="111"/>
  <c r="C28" i="111"/>
  <c r="B28" i="111"/>
  <c r="BQ21" i="111"/>
  <c r="BP21" i="111"/>
  <c r="BO21" i="111"/>
  <c r="BN21" i="111"/>
  <c r="BM21" i="111"/>
  <c r="BL21" i="111"/>
  <c r="BK21" i="111"/>
  <c r="BJ21" i="111"/>
  <c r="BI21" i="111"/>
  <c r="BH21" i="111"/>
  <c r="BG21" i="111"/>
  <c r="BF21" i="111"/>
  <c r="BE21" i="111"/>
  <c r="BD21" i="111"/>
  <c r="BC21" i="111"/>
  <c r="BB21" i="111"/>
  <c r="BA21" i="111"/>
  <c r="AZ21" i="111"/>
  <c r="AY21" i="111"/>
  <c r="AX21" i="111"/>
  <c r="AW21" i="111"/>
  <c r="AV21" i="111"/>
  <c r="AU21" i="111"/>
  <c r="AT21" i="111"/>
  <c r="AS21" i="111"/>
  <c r="AR21" i="111"/>
  <c r="AQ21" i="111"/>
  <c r="AP21" i="111"/>
  <c r="AO21" i="111"/>
  <c r="AN21" i="111"/>
  <c r="AM21" i="111"/>
  <c r="AL21" i="111"/>
  <c r="AK21" i="111"/>
  <c r="AJ21" i="111"/>
  <c r="AI21" i="111"/>
  <c r="AH21" i="111"/>
  <c r="AG21" i="111"/>
  <c r="AF21" i="111"/>
  <c r="AE21" i="111"/>
  <c r="AD21" i="111"/>
  <c r="AC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P21" i="111"/>
  <c r="O21" i="111"/>
  <c r="N21" i="111"/>
  <c r="M21" i="111"/>
  <c r="L21" i="111"/>
  <c r="K21" i="111"/>
  <c r="J21" i="111"/>
  <c r="I21" i="111"/>
  <c r="H21" i="111"/>
  <c r="G21" i="111"/>
  <c r="F21" i="111"/>
  <c r="E21" i="111"/>
  <c r="D21" i="111"/>
  <c r="C21" i="111"/>
  <c r="B21" i="111"/>
  <c r="BQ17" i="111"/>
  <c r="BP17" i="111"/>
  <c r="BO17" i="111"/>
  <c r="BN17" i="111"/>
  <c r="BM17" i="111"/>
  <c r="BL17" i="111"/>
  <c r="BK17" i="111"/>
  <c r="BJ17" i="111"/>
  <c r="BI17" i="111"/>
  <c r="BH17" i="111"/>
  <c r="BG17" i="111"/>
  <c r="BF17" i="111"/>
  <c r="BE17" i="111"/>
  <c r="BD17" i="111"/>
  <c r="BC17" i="111"/>
  <c r="BB17" i="111"/>
  <c r="BA17" i="111"/>
  <c r="AZ17" i="111"/>
  <c r="AY17" i="111"/>
  <c r="AX17" i="111"/>
  <c r="AW17" i="111"/>
  <c r="AV17" i="111"/>
  <c r="AU17" i="111"/>
  <c r="AT17" i="111"/>
  <c r="AS17" i="111"/>
  <c r="AR17" i="111"/>
  <c r="AQ17" i="111"/>
  <c r="AP17" i="111"/>
  <c r="AO17" i="111"/>
  <c r="AN17" i="111"/>
  <c r="AM17" i="111"/>
  <c r="AL17" i="111"/>
  <c r="AK17" i="111"/>
  <c r="AJ17" i="111"/>
  <c r="AI17" i="111"/>
  <c r="AH17" i="111"/>
  <c r="AG17" i="111"/>
  <c r="AF17" i="111"/>
  <c r="AE17" i="111"/>
  <c r="AD17" i="111"/>
  <c r="AC17" i="111"/>
  <c r="AB17" i="111"/>
  <c r="AA17" i="111"/>
  <c r="Z17" i="111"/>
  <c r="Y17" i="111"/>
  <c r="X17" i="111"/>
  <c r="W17" i="111"/>
  <c r="V17" i="111"/>
  <c r="U17" i="111"/>
  <c r="T17" i="111"/>
  <c r="S17" i="111"/>
  <c r="R17" i="111"/>
  <c r="Q17" i="111"/>
  <c r="P17" i="111"/>
  <c r="O17" i="111"/>
  <c r="N17" i="111"/>
  <c r="M17" i="111"/>
  <c r="L17" i="111"/>
  <c r="K17" i="111"/>
  <c r="J17" i="111"/>
  <c r="I17" i="111"/>
  <c r="H17" i="111"/>
  <c r="G17" i="111"/>
  <c r="F17" i="111"/>
  <c r="E17" i="111"/>
  <c r="D17" i="111"/>
  <c r="C17" i="111"/>
  <c r="B17" i="111"/>
  <c r="BQ13" i="111"/>
  <c r="BP13" i="111"/>
  <c r="BO13" i="111"/>
  <c r="BN13" i="111"/>
  <c r="BM13" i="111"/>
  <c r="BL13" i="111"/>
  <c r="BK13" i="111"/>
  <c r="BJ13" i="111"/>
  <c r="BI13" i="111"/>
  <c r="BH13" i="111"/>
  <c r="BG13" i="111"/>
  <c r="BF13" i="111"/>
  <c r="BE13" i="111"/>
  <c r="BD13" i="111"/>
  <c r="BC13" i="111"/>
  <c r="BB13" i="111"/>
  <c r="BA13" i="111"/>
  <c r="AZ13" i="111"/>
  <c r="AY13" i="111"/>
  <c r="AX13" i="111"/>
  <c r="AW13" i="111"/>
  <c r="AV13" i="111"/>
  <c r="AU13" i="111"/>
  <c r="AT13" i="111"/>
  <c r="AS13" i="111"/>
  <c r="AR13" i="111"/>
  <c r="AQ13" i="111"/>
  <c r="AP13" i="111"/>
  <c r="AO13" i="111"/>
  <c r="AN13" i="111"/>
  <c r="AM13" i="111"/>
  <c r="AL13" i="111"/>
  <c r="AK13" i="111"/>
  <c r="AJ13" i="111"/>
  <c r="AI13" i="111"/>
  <c r="AH13" i="111"/>
  <c r="AG13" i="111"/>
  <c r="AF13" i="111"/>
  <c r="AE13" i="111"/>
  <c r="AD13" i="111"/>
  <c r="AC13" i="111"/>
  <c r="AB13" i="111"/>
  <c r="AA13" i="111"/>
  <c r="Z13" i="111"/>
  <c r="Y13" i="111"/>
  <c r="X13" i="111"/>
  <c r="W13" i="111"/>
  <c r="V13" i="111"/>
  <c r="U13" i="111"/>
  <c r="T13" i="111"/>
  <c r="S13" i="111"/>
  <c r="R13" i="111"/>
  <c r="Q13" i="111"/>
  <c r="P13" i="111"/>
  <c r="O13" i="111"/>
  <c r="N13" i="111"/>
  <c r="M13" i="111"/>
  <c r="L13" i="111"/>
  <c r="K13" i="111"/>
  <c r="J13" i="111"/>
  <c r="I13" i="111"/>
  <c r="H13" i="111"/>
  <c r="G13" i="111"/>
  <c r="F13" i="111"/>
  <c r="E13" i="111"/>
  <c r="D13" i="111"/>
  <c r="C13" i="111"/>
  <c r="B13" i="111"/>
  <c r="BQ9" i="111"/>
  <c r="BP9" i="111"/>
  <c r="BO9" i="111"/>
  <c r="BN9" i="111"/>
  <c r="BM9" i="111"/>
  <c r="BL9" i="111"/>
  <c r="BK9" i="111"/>
  <c r="BJ9" i="111"/>
  <c r="BI9" i="111"/>
  <c r="BH9" i="111"/>
  <c r="BG9" i="111"/>
  <c r="BF9" i="111"/>
  <c r="BE9" i="111"/>
  <c r="BD9" i="111"/>
  <c r="BC9" i="111"/>
  <c r="BB9" i="111"/>
  <c r="BA9" i="111"/>
  <c r="AZ9" i="111"/>
  <c r="AY9" i="111"/>
  <c r="AX9" i="111"/>
  <c r="AW9" i="111"/>
  <c r="AV9" i="111"/>
  <c r="AU9" i="111"/>
  <c r="AT9" i="111"/>
  <c r="AS9" i="111"/>
  <c r="AR9" i="111"/>
  <c r="AQ9" i="111"/>
  <c r="AP9" i="111"/>
  <c r="AO9" i="111"/>
  <c r="AN9" i="111"/>
  <c r="AM9" i="111"/>
  <c r="AL9" i="111"/>
  <c r="AK9" i="111"/>
  <c r="AJ9" i="111"/>
  <c r="AI9" i="111"/>
  <c r="AH9" i="111"/>
  <c r="AG9" i="111"/>
  <c r="AF9" i="111"/>
  <c r="AE9" i="111"/>
  <c r="AD9" i="111"/>
  <c r="AC9" i="111"/>
  <c r="AB9" i="111"/>
  <c r="AA9" i="111"/>
  <c r="Z9" i="111"/>
  <c r="Y9" i="111"/>
  <c r="X9" i="111"/>
  <c r="W9" i="111"/>
  <c r="V9" i="111"/>
  <c r="U9" i="111"/>
  <c r="T9" i="111"/>
  <c r="S9" i="111"/>
  <c r="R9" i="111"/>
  <c r="Q9" i="111"/>
  <c r="P9" i="111"/>
  <c r="O9" i="111"/>
  <c r="N9" i="111"/>
  <c r="M9" i="111"/>
  <c r="L9" i="111"/>
  <c r="K9" i="111"/>
  <c r="J9" i="111"/>
  <c r="I9" i="111"/>
  <c r="H9" i="111"/>
  <c r="G9" i="111"/>
  <c r="F9" i="111"/>
  <c r="E9" i="111"/>
  <c r="D9" i="111"/>
  <c r="C9" i="111"/>
  <c r="B9" i="111"/>
  <c r="J15" i="32"/>
  <c r="J16" i="32"/>
  <c r="J17" i="32"/>
  <c r="G40" i="54"/>
  <c r="F46" i="54"/>
  <c r="F44" i="54"/>
  <c r="F36" i="54"/>
  <c r="F34" i="54"/>
  <c r="F29" i="54"/>
  <c r="F22" i="54"/>
  <c r="F18" i="54"/>
  <c r="F14" i="54"/>
  <c r="F10" i="54"/>
  <c r="L43" i="105"/>
  <c r="G92" i="105" s="1"/>
  <c r="G40" i="105"/>
  <c r="H40" i="105"/>
  <c r="I40" i="105"/>
  <c r="J40" i="105"/>
  <c r="K40" i="105"/>
  <c r="F40" i="105"/>
  <c r="F91" i="107" l="1"/>
  <c r="H91" i="107"/>
  <c r="I91" i="107"/>
  <c r="K91" i="107"/>
  <c r="J91" i="107"/>
  <c r="E50" i="55"/>
  <c r="E55" i="55" s="1"/>
  <c r="G91" i="107"/>
  <c r="F92" i="105"/>
  <c r="L49" i="111"/>
  <c r="L54" i="111" s="1"/>
  <c r="D49" i="111"/>
  <c r="D54" i="111" s="1"/>
  <c r="AZ49" i="111"/>
  <c r="AZ54" i="111" s="1"/>
  <c r="E49" i="111"/>
  <c r="E54" i="111" s="1"/>
  <c r="BA49" i="111"/>
  <c r="BA54" i="111" s="1"/>
  <c r="F49" i="111"/>
  <c r="F54" i="111" s="1"/>
  <c r="BB49" i="111"/>
  <c r="BB54" i="111" s="1"/>
  <c r="G49" i="111"/>
  <c r="G54" i="111" s="1"/>
  <c r="O49" i="111"/>
  <c r="O54" i="111" s="1"/>
  <c r="W49" i="111"/>
  <c r="W54" i="111" s="1"/>
  <c r="AE49" i="111"/>
  <c r="AE54" i="111" s="1"/>
  <c r="AM49" i="111"/>
  <c r="AM54" i="111" s="1"/>
  <c r="AU49" i="111"/>
  <c r="AU54" i="111" s="1"/>
  <c r="BC49" i="111"/>
  <c r="BC54" i="111" s="1"/>
  <c r="BK49" i="111"/>
  <c r="BK54" i="111" s="1"/>
  <c r="T49" i="111"/>
  <c r="T54" i="111" s="1"/>
  <c r="BP49" i="111"/>
  <c r="BP54" i="111" s="1"/>
  <c r="AC49" i="111"/>
  <c r="AC54" i="111" s="1"/>
  <c r="BI49" i="111"/>
  <c r="BI54" i="111" s="1"/>
  <c r="N49" i="111"/>
  <c r="N54" i="111" s="1"/>
  <c r="AL49" i="111"/>
  <c r="AL54" i="111" s="1"/>
  <c r="K92" i="105"/>
  <c r="J92" i="105"/>
  <c r="H49" i="111"/>
  <c r="H54" i="111" s="1"/>
  <c r="P49" i="111"/>
  <c r="P54" i="111" s="1"/>
  <c r="X49" i="111"/>
  <c r="X54" i="111" s="1"/>
  <c r="AF49" i="111"/>
  <c r="AF54" i="111" s="1"/>
  <c r="AN49" i="111"/>
  <c r="AN54" i="111" s="1"/>
  <c r="AV49" i="111"/>
  <c r="AV54" i="111" s="1"/>
  <c r="BD49" i="111"/>
  <c r="BD54" i="111" s="1"/>
  <c r="BL49" i="111"/>
  <c r="BL54" i="111" s="1"/>
  <c r="AR49" i="111"/>
  <c r="AR54" i="111" s="1"/>
  <c r="AK49" i="111"/>
  <c r="AK54" i="111" s="1"/>
  <c r="AD49" i="111"/>
  <c r="AD54" i="111" s="1"/>
  <c r="I49" i="111"/>
  <c r="I54" i="111" s="1"/>
  <c r="Q49" i="111"/>
  <c r="Q54" i="111" s="1"/>
  <c r="Y49" i="111"/>
  <c r="Y54" i="111" s="1"/>
  <c r="AG49" i="111"/>
  <c r="AG54" i="111" s="1"/>
  <c r="AO49" i="111"/>
  <c r="AO54" i="111" s="1"/>
  <c r="AW49" i="111"/>
  <c r="AW54" i="111" s="1"/>
  <c r="BE49" i="111"/>
  <c r="BE54" i="111" s="1"/>
  <c r="BM49" i="111"/>
  <c r="BM54" i="111" s="1"/>
  <c r="AJ49" i="111"/>
  <c r="AJ54" i="111" s="1"/>
  <c r="M49" i="111"/>
  <c r="M54" i="111" s="1"/>
  <c r="AS49" i="111"/>
  <c r="AS54" i="111" s="1"/>
  <c r="L92" i="105"/>
  <c r="BJ49" i="111"/>
  <c r="BJ54" i="111" s="1"/>
  <c r="B49" i="111"/>
  <c r="B54" i="111" s="1"/>
  <c r="J49" i="111"/>
  <c r="J54" i="111" s="1"/>
  <c r="R49" i="111"/>
  <c r="R54" i="111" s="1"/>
  <c r="Z49" i="111"/>
  <c r="Z54" i="111" s="1"/>
  <c r="AH49" i="111"/>
  <c r="AH54" i="111" s="1"/>
  <c r="AP49" i="111"/>
  <c r="AP54" i="111" s="1"/>
  <c r="AX49" i="111"/>
  <c r="AX54" i="111" s="1"/>
  <c r="BF49" i="111"/>
  <c r="BF54" i="111" s="1"/>
  <c r="BN49" i="111"/>
  <c r="BN54" i="111" s="1"/>
  <c r="AB49" i="111"/>
  <c r="AB54" i="111" s="1"/>
  <c r="BH49" i="111"/>
  <c r="BH54" i="111" s="1"/>
  <c r="U49" i="111"/>
  <c r="U54" i="111" s="1"/>
  <c r="BQ49" i="111"/>
  <c r="BQ54" i="111" s="1"/>
  <c r="V49" i="111"/>
  <c r="V54" i="111" s="1"/>
  <c r="AT49" i="111"/>
  <c r="AT54" i="111" s="1"/>
  <c r="I92" i="105"/>
  <c r="H92" i="105"/>
  <c r="C49" i="111"/>
  <c r="C54" i="111" s="1"/>
  <c r="K49" i="111"/>
  <c r="K54" i="111" s="1"/>
  <c r="S49" i="111"/>
  <c r="S54" i="111" s="1"/>
  <c r="AA49" i="111"/>
  <c r="AA54" i="111" s="1"/>
  <c r="AI49" i="111"/>
  <c r="AI54" i="111" s="1"/>
  <c r="AQ49" i="111"/>
  <c r="AQ54" i="111" s="1"/>
  <c r="AY49" i="111"/>
  <c r="AY54" i="111" s="1"/>
  <c r="BG49" i="111"/>
  <c r="BG54" i="111" s="1"/>
  <c r="BO49" i="111"/>
  <c r="BO54" i="111" s="1"/>
  <c r="L91" i="107"/>
  <c r="I47" i="30"/>
  <c r="H47" i="30"/>
  <c r="I47" i="44"/>
  <c r="H47" i="44"/>
  <c r="I39" i="44"/>
  <c r="H39" i="44"/>
  <c r="H16" i="32"/>
  <c r="I16" i="32"/>
  <c r="I15" i="32"/>
  <c r="H15" i="32"/>
  <c r="I17" i="32"/>
  <c r="H17" i="32"/>
  <c r="F42" i="55"/>
  <c r="F48" i="54"/>
  <c r="F53" i="54" s="1"/>
  <c r="J47" i="32" l="1"/>
  <c r="G44" i="32"/>
  <c r="F44" i="32"/>
  <c r="L56" i="32"/>
  <c r="H47" i="101"/>
  <c r="H45" i="101"/>
  <c r="H41" i="101"/>
  <c r="H37" i="101"/>
  <c r="H28" i="101"/>
  <c r="H21" i="101"/>
  <c r="H17" i="101"/>
  <c r="H13" i="101"/>
  <c r="H9" i="101"/>
  <c r="G47" i="101"/>
  <c r="G45" i="101"/>
  <c r="G41" i="101"/>
  <c r="G37" i="101"/>
  <c r="G28" i="101"/>
  <c r="G21" i="101"/>
  <c r="G17" i="101"/>
  <c r="G13" i="101"/>
  <c r="G9" i="101"/>
  <c r="D47" i="101"/>
  <c r="D45" i="101"/>
  <c r="D41" i="101"/>
  <c r="D37" i="101"/>
  <c r="D33" i="101"/>
  <c r="D28" i="101"/>
  <c r="D21" i="101"/>
  <c r="D17" i="101"/>
  <c r="D13" i="101"/>
  <c r="D9" i="101"/>
  <c r="B9" i="101"/>
  <c r="B47" i="101"/>
  <c r="B45" i="101"/>
  <c r="B41" i="101"/>
  <c r="B37" i="101"/>
  <c r="B33" i="101"/>
  <c r="B28" i="101"/>
  <c r="B21" i="101"/>
  <c r="B17" i="101"/>
  <c r="B13" i="101"/>
  <c r="E40" i="101"/>
  <c r="F40" i="101"/>
  <c r="C40" i="101"/>
  <c r="C9" i="101" l="1"/>
  <c r="G49" i="101"/>
  <c r="G54" i="101" s="1"/>
  <c r="D49" i="101"/>
  <c r="D54" i="101" s="1"/>
  <c r="H49" i="101"/>
  <c r="H54" i="101" s="1"/>
  <c r="B49" i="101"/>
  <c r="I47" i="32"/>
  <c r="H47" i="32"/>
  <c r="J44" i="32"/>
  <c r="I44" i="32" s="1"/>
  <c r="H44" i="32" l="1"/>
  <c r="BK37" i="90"/>
  <c r="BL37" i="90"/>
  <c r="BM37" i="90"/>
  <c r="BJ37" i="90"/>
  <c r="BO37" i="90"/>
  <c r="BP37" i="90"/>
  <c r="BQ37" i="90"/>
  <c r="BN37" i="90"/>
  <c r="BM47" i="90"/>
  <c r="BL47" i="90"/>
  <c r="BK47" i="90"/>
  <c r="BJ47" i="90"/>
  <c r="BM45" i="90"/>
  <c r="BL45" i="90"/>
  <c r="BK45" i="90"/>
  <c r="BJ45" i="90"/>
  <c r="BM41" i="90"/>
  <c r="BL41" i="90"/>
  <c r="BK41" i="90"/>
  <c r="BJ41" i="90"/>
  <c r="BM33" i="90"/>
  <c r="BL33" i="90"/>
  <c r="BK33" i="90"/>
  <c r="BJ33" i="90"/>
  <c r="BM28" i="90"/>
  <c r="BL28" i="90"/>
  <c r="BK28" i="90"/>
  <c r="BJ28" i="90"/>
  <c r="BM21" i="90"/>
  <c r="BL21" i="90"/>
  <c r="BK21" i="90"/>
  <c r="BJ21" i="90"/>
  <c r="BM17" i="90"/>
  <c r="BL17" i="90"/>
  <c r="BK17" i="90"/>
  <c r="BJ17" i="90"/>
  <c r="BM13" i="90"/>
  <c r="BL13" i="90"/>
  <c r="BK13" i="90"/>
  <c r="BJ13" i="90"/>
  <c r="BM9" i="90"/>
  <c r="BL9" i="90"/>
  <c r="BK9" i="90"/>
  <c r="BJ9" i="90"/>
  <c r="BL49" i="90" l="1"/>
  <c r="BL54" i="90" s="1"/>
  <c r="BM49" i="90"/>
  <c r="BM54" i="90" s="1"/>
  <c r="BJ49" i="90"/>
  <c r="BJ54" i="90" s="1"/>
  <c r="BK49" i="90"/>
  <c r="BK54" i="90" s="1"/>
  <c r="BQ47" i="90"/>
  <c r="BP47" i="90"/>
  <c r="BO47" i="90"/>
  <c r="BN47" i="90"/>
  <c r="BQ45" i="90"/>
  <c r="BP45" i="90"/>
  <c r="BO45" i="90"/>
  <c r="BN45" i="90"/>
  <c r="BQ41" i="90"/>
  <c r="BP41" i="90"/>
  <c r="BO41" i="90"/>
  <c r="BN41" i="90"/>
  <c r="BQ33" i="90"/>
  <c r="BP33" i="90"/>
  <c r="BO33" i="90"/>
  <c r="BN33" i="90"/>
  <c r="BQ28" i="90"/>
  <c r="BP28" i="90"/>
  <c r="BO28" i="90"/>
  <c r="BN28" i="90"/>
  <c r="BQ21" i="90"/>
  <c r="BP21" i="90"/>
  <c r="BO21" i="90"/>
  <c r="BN21" i="90"/>
  <c r="BQ17" i="90"/>
  <c r="BP17" i="90"/>
  <c r="BO17" i="90"/>
  <c r="BN17" i="90"/>
  <c r="BQ13" i="90"/>
  <c r="BP13" i="90"/>
  <c r="BO13" i="90"/>
  <c r="BN13" i="90"/>
  <c r="BQ9" i="90"/>
  <c r="BP9" i="90"/>
  <c r="BO9" i="90"/>
  <c r="BN9" i="90"/>
  <c r="BN49" i="90" l="1"/>
  <c r="BN54" i="90" s="1"/>
  <c r="BP49" i="90"/>
  <c r="BP54" i="90" s="1"/>
  <c r="BQ49" i="90"/>
  <c r="BQ54" i="90" s="1"/>
  <c r="BO49" i="90"/>
  <c r="BO54" i="90" s="1"/>
  <c r="K15" i="106" l="1"/>
  <c r="F19" i="106" s="1"/>
  <c r="H19" i="104"/>
  <c r="O11" i="110"/>
  <c r="O12" i="110"/>
  <c r="O13" i="110"/>
  <c r="O15" i="110"/>
  <c r="O16" i="110"/>
  <c r="O17" i="110"/>
  <c r="O19" i="110"/>
  <c r="O20" i="110"/>
  <c r="O21" i="110"/>
  <c r="O23" i="110"/>
  <c r="O24" i="110"/>
  <c r="O25" i="110"/>
  <c r="O26" i="110"/>
  <c r="O27" i="110"/>
  <c r="O28" i="110"/>
  <c r="O30" i="110"/>
  <c r="O31" i="110"/>
  <c r="O32" i="110"/>
  <c r="O33" i="110"/>
  <c r="O35" i="110"/>
  <c r="O36" i="110"/>
  <c r="O37" i="110"/>
  <c r="O39" i="110"/>
  <c r="O40" i="110"/>
  <c r="O41" i="110"/>
  <c r="O43" i="110"/>
  <c r="O44" i="110"/>
  <c r="O47" i="110"/>
  <c r="O49" i="110"/>
  <c r="O51" i="110"/>
  <c r="O52" i="110"/>
  <c r="O53" i="110"/>
  <c r="L15" i="108"/>
  <c r="G19" i="108" s="1"/>
  <c r="J19" i="106" l="1"/>
  <c r="H19" i="106"/>
  <c r="I19" i="106"/>
  <c r="G19" i="106"/>
  <c r="E19" i="106"/>
  <c r="G19" i="104"/>
  <c r="F19" i="104"/>
  <c r="E19" i="104"/>
  <c r="J19" i="104"/>
  <c r="I19" i="104"/>
  <c r="H19" i="108"/>
  <c r="F19" i="108"/>
  <c r="E19" i="108"/>
  <c r="J19" i="108"/>
  <c r="I19" i="108"/>
  <c r="L52" i="110"/>
  <c r="L51" i="110"/>
  <c r="H48" i="110"/>
  <c r="L49" i="110"/>
  <c r="K48" i="110"/>
  <c r="J48" i="110"/>
  <c r="I48" i="110"/>
  <c r="G48" i="110"/>
  <c r="F48" i="110"/>
  <c r="H46" i="110"/>
  <c r="L47" i="110"/>
  <c r="K46" i="110"/>
  <c r="J46" i="110"/>
  <c r="I46" i="110"/>
  <c r="G46" i="110"/>
  <c r="F46" i="110"/>
  <c r="L44" i="110"/>
  <c r="L43" i="110"/>
  <c r="L41" i="110"/>
  <c r="L40" i="110"/>
  <c r="H38" i="110"/>
  <c r="L39" i="110"/>
  <c r="K38" i="110"/>
  <c r="J38" i="110"/>
  <c r="I38" i="110"/>
  <c r="G38" i="110"/>
  <c r="F38" i="110"/>
  <c r="L37" i="110"/>
  <c r="L36" i="110"/>
  <c r="H34" i="110"/>
  <c r="L35" i="110"/>
  <c r="K34" i="110"/>
  <c r="J34" i="110"/>
  <c r="I34" i="110"/>
  <c r="G34" i="110"/>
  <c r="F34" i="110"/>
  <c r="L33" i="110"/>
  <c r="L32" i="110"/>
  <c r="H29" i="110"/>
  <c r="L31" i="110"/>
  <c r="L30" i="110"/>
  <c r="K29" i="110"/>
  <c r="J29" i="110"/>
  <c r="I29" i="110"/>
  <c r="G29" i="110"/>
  <c r="F29" i="110"/>
  <c r="L28" i="110"/>
  <c r="L27" i="110"/>
  <c r="L26" i="110"/>
  <c r="L25" i="110"/>
  <c r="L24" i="110"/>
  <c r="K22" i="110"/>
  <c r="H22" i="110"/>
  <c r="L23" i="110"/>
  <c r="J22" i="110"/>
  <c r="I22" i="110"/>
  <c r="G22" i="110"/>
  <c r="F22" i="110"/>
  <c r="L21" i="110"/>
  <c r="K18" i="110"/>
  <c r="L20" i="110"/>
  <c r="J18" i="110"/>
  <c r="I18" i="110"/>
  <c r="H18" i="110"/>
  <c r="L19" i="110"/>
  <c r="G18" i="110"/>
  <c r="F18" i="110"/>
  <c r="L17" i="110"/>
  <c r="L16" i="110"/>
  <c r="K14" i="110"/>
  <c r="J14" i="110"/>
  <c r="I14" i="110"/>
  <c r="H14" i="110"/>
  <c r="L15" i="110"/>
  <c r="G14" i="110"/>
  <c r="F14" i="110"/>
  <c r="L13" i="110"/>
  <c r="L12" i="110"/>
  <c r="L11" i="110"/>
  <c r="F10" i="110"/>
  <c r="K46" i="107"/>
  <c r="J46" i="107"/>
  <c r="I46" i="107"/>
  <c r="H46" i="107"/>
  <c r="K44" i="107"/>
  <c r="J44" i="107"/>
  <c r="I44" i="107"/>
  <c r="H44" i="107"/>
  <c r="G44" i="107"/>
  <c r="K34" i="107"/>
  <c r="J34" i="107"/>
  <c r="L50" i="107"/>
  <c r="L49" i="107"/>
  <c r="G46" i="107"/>
  <c r="F46" i="107"/>
  <c r="F44" i="107"/>
  <c r="G87" i="110" l="1"/>
  <c r="F87" i="110"/>
  <c r="H87" i="110"/>
  <c r="I87" i="110"/>
  <c r="J87" i="110"/>
  <c r="L87" i="110"/>
  <c r="K87" i="110"/>
  <c r="K62" i="110"/>
  <c r="J62" i="110"/>
  <c r="I62" i="110"/>
  <c r="H62" i="110"/>
  <c r="G62" i="110"/>
  <c r="F62" i="110"/>
  <c r="K70" i="110"/>
  <c r="J70" i="110"/>
  <c r="H70" i="110"/>
  <c r="F70" i="110"/>
  <c r="I70" i="110"/>
  <c r="G70" i="110"/>
  <c r="H77" i="110"/>
  <c r="J77" i="110"/>
  <c r="G77" i="110"/>
  <c r="I77" i="110"/>
  <c r="F77" i="110"/>
  <c r="K77" i="110"/>
  <c r="G81" i="110"/>
  <c r="F81" i="110"/>
  <c r="H81" i="110"/>
  <c r="K81" i="110"/>
  <c r="J81" i="110"/>
  <c r="I81" i="110"/>
  <c r="I95" i="110"/>
  <c r="H95" i="110"/>
  <c r="F95" i="110"/>
  <c r="G95" i="110"/>
  <c r="K95" i="110"/>
  <c r="J95" i="110"/>
  <c r="J103" i="110"/>
  <c r="I103" i="110"/>
  <c r="F103" i="110"/>
  <c r="G103" i="110"/>
  <c r="K103" i="110"/>
  <c r="H103" i="110"/>
  <c r="J78" i="110"/>
  <c r="G78" i="110"/>
  <c r="I78" i="110"/>
  <c r="H78" i="110"/>
  <c r="F78" i="110"/>
  <c r="K78" i="110"/>
  <c r="I82" i="110"/>
  <c r="K82" i="110"/>
  <c r="J82" i="110"/>
  <c r="H82" i="110"/>
  <c r="F82" i="110"/>
  <c r="G82" i="110"/>
  <c r="F63" i="110"/>
  <c r="H63" i="110"/>
  <c r="I63" i="110"/>
  <c r="K63" i="110"/>
  <c r="J63" i="110"/>
  <c r="G63" i="110"/>
  <c r="H67" i="110"/>
  <c r="G67" i="110"/>
  <c r="K67" i="110"/>
  <c r="J67" i="110"/>
  <c r="F67" i="110"/>
  <c r="I67" i="110"/>
  <c r="I71" i="110"/>
  <c r="K71" i="110"/>
  <c r="J71" i="110"/>
  <c r="G71" i="110"/>
  <c r="H71" i="110"/>
  <c r="F71" i="110"/>
  <c r="H84" i="110"/>
  <c r="J84" i="110"/>
  <c r="G84" i="110"/>
  <c r="F84" i="110"/>
  <c r="K84" i="110"/>
  <c r="I84" i="110"/>
  <c r="J74" i="110"/>
  <c r="I74" i="110"/>
  <c r="G74" i="110"/>
  <c r="H74" i="110"/>
  <c r="K74" i="110"/>
  <c r="F74" i="110"/>
  <c r="H90" i="110"/>
  <c r="G90" i="110"/>
  <c r="I90" i="110"/>
  <c r="F90" i="110"/>
  <c r="K90" i="110"/>
  <c r="J90" i="110"/>
  <c r="J91" i="110"/>
  <c r="G91" i="110"/>
  <c r="K91" i="110"/>
  <c r="I91" i="110"/>
  <c r="H91" i="110"/>
  <c r="F91" i="110"/>
  <c r="K100" i="110"/>
  <c r="J100" i="110"/>
  <c r="H100" i="110"/>
  <c r="I100" i="110"/>
  <c r="G100" i="110"/>
  <c r="F100" i="110"/>
  <c r="K79" i="110"/>
  <c r="F79" i="110"/>
  <c r="J79" i="110"/>
  <c r="H79" i="110"/>
  <c r="I79" i="110"/>
  <c r="G79" i="110"/>
  <c r="G68" i="110"/>
  <c r="I68" i="110"/>
  <c r="H68" i="110"/>
  <c r="F68" i="110"/>
  <c r="K68" i="110"/>
  <c r="J68" i="110"/>
  <c r="K88" i="110"/>
  <c r="I88" i="110"/>
  <c r="J88" i="110"/>
  <c r="H88" i="110"/>
  <c r="G88" i="110"/>
  <c r="F88" i="110"/>
  <c r="F72" i="110"/>
  <c r="H72" i="110"/>
  <c r="G72" i="110"/>
  <c r="K72" i="110"/>
  <c r="J72" i="110"/>
  <c r="I72" i="110"/>
  <c r="K75" i="110"/>
  <c r="J75" i="110"/>
  <c r="I75" i="110"/>
  <c r="F75" i="110"/>
  <c r="H75" i="110"/>
  <c r="G75" i="110"/>
  <c r="F92" i="110"/>
  <c r="K92" i="110"/>
  <c r="J92" i="110"/>
  <c r="I92" i="110"/>
  <c r="H92" i="110"/>
  <c r="G92" i="110"/>
  <c r="G98" i="110"/>
  <c r="H98" i="110"/>
  <c r="F98" i="110"/>
  <c r="I98" i="110"/>
  <c r="K98" i="110"/>
  <c r="J98" i="110"/>
  <c r="I86" i="110"/>
  <c r="J86" i="110"/>
  <c r="H86" i="110"/>
  <c r="G86" i="110"/>
  <c r="F86" i="110"/>
  <c r="K86" i="110"/>
  <c r="K83" i="110"/>
  <c r="H83" i="110"/>
  <c r="J83" i="110"/>
  <c r="I83" i="110"/>
  <c r="G83" i="110"/>
  <c r="F83" i="110"/>
  <c r="H64" i="110"/>
  <c r="K64" i="110"/>
  <c r="I64" i="110"/>
  <c r="G64" i="110"/>
  <c r="F64" i="110"/>
  <c r="J64" i="110"/>
  <c r="K66" i="110"/>
  <c r="J66" i="110"/>
  <c r="H66" i="110"/>
  <c r="I66" i="110"/>
  <c r="G66" i="110"/>
  <c r="F66" i="110"/>
  <c r="F76" i="110"/>
  <c r="G76" i="110"/>
  <c r="K76" i="110"/>
  <c r="I76" i="110"/>
  <c r="J76" i="110"/>
  <c r="H76" i="110"/>
  <c r="H94" i="110"/>
  <c r="G94" i="110"/>
  <c r="J94" i="110"/>
  <c r="I94" i="110"/>
  <c r="F94" i="110"/>
  <c r="L42" i="110"/>
  <c r="K94" i="110"/>
  <c r="G102" i="110"/>
  <c r="F102" i="110"/>
  <c r="I102" i="110"/>
  <c r="K102" i="110"/>
  <c r="J102" i="110"/>
  <c r="H102" i="110"/>
  <c r="L48" i="110"/>
  <c r="J99" i="110" s="1"/>
  <c r="L46" i="110"/>
  <c r="K97" i="110" s="1"/>
  <c r="K98" i="107"/>
  <c r="J98" i="107"/>
  <c r="I98" i="107"/>
  <c r="H98" i="107"/>
  <c r="G98" i="107"/>
  <c r="F98" i="107"/>
  <c r="L98" i="107"/>
  <c r="J97" i="107"/>
  <c r="I97" i="107"/>
  <c r="H97" i="107"/>
  <c r="G97" i="107"/>
  <c r="F97" i="107"/>
  <c r="L97" i="107"/>
  <c r="K97" i="107"/>
  <c r="O14" i="110"/>
  <c r="O42" i="110"/>
  <c r="O29" i="110"/>
  <c r="O46" i="110"/>
  <c r="O48" i="110"/>
  <c r="O18" i="110"/>
  <c r="O38" i="110"/>
  <c r="O22" i="110"/>
  <c r="O34" i="110"/>
  <c r="O10" i="110"/>
  <c r="F18" i="107"/>
  <c r="G29" i="107"/>
  <c r="K36" i="107"/>
  <c r="G18" i="107"/>
  <c r="G34" i="107"/>
  <c r="J14" i="107"/>
  <c r="I34" i="107"/>
  <c r="H29" i="107"/>
  <c r="H34" i="107"/>
  <c r="F50" i="110"/>
  <c r="G50" i="110"/>
  <c r="I50" i="110"/>
  <c r="H50" i="110"/>
  <c r="L29" i="110"/>
  <c r="F80" i="110" s="1"/>
  <c r="L34" i="110"/>
  <c r="G85" i="110" s="1"/>
  <c r="L22" i="110"/>
  <c r="H73" i="110" s="1"/>
  <c r="J50" i="110"/>
  <c r="L14" i="110"/>
  <c r="H65" i="110" s="1"/>
  <c r="L10" i="110"/>
  <c r="L38" i="110"/>
  <c r="H89" i="110" s="1"/>
  <c r="K50" i="110"/>
  <c r="L18" i="110"/>
  <c r="F69" i="110" s="1"/>
  <c r="I22" i="107"/>
  <c r="F14" i="107"/>
  <c r="H18" i="107"/>
  <c r="I29" i="107"/>
  <c r="F36" i="107"/>
  <c r="F34" i="107"/>
  <c r="I14" i="107"/>
  <c r="J36" i="107"/>
  <c r="L15" i="107"/>
  <c r="H14" i="107"/>
  <c r="L24" i="107"/>
  <c r="L26" i="107"/>
  <c r="L33" i="107"/>
  <c r="H36" i="107"/>
  <c r="L17" i="107"/>
  <c r="L16" i="107"/>
  <c r="L19" i="107"/>
  <c r="L20" i="107"/>
  <c r="L21" i="107"/>
  <c r="L23" i="107"/>
  <c r="F22" i="107"/>
  <c r="G22" i="107"/>
  <c r="L27" i="107"/>
  <c r="L28" i="107"/>
  <c r="J29" i="107"/>
  <c r="L31" i="107"/>
  <c r="L32" i="107"/>
  <c r="G36" i="107"/>
  <c r="L38" i="107"/>
  <c r="L39" i="107"/>
  <c r="L41" i="107"/>
  <c r="L40" i="107" s="1"/>
  <c r="L45" i="107"/>
  <c r="L47" i="107"/>
  <c r="H22" i="107"/>
  <c r="K29" i="107"/>
  <c r="J22" i="107"/>
  <c r="H10" i="107"/>
  <c r="K14" i="107"/>
  <c r="K22" i="107"/>
  <c r="L30" i="107"/>
  <c r="L35" i="107"/>
  <c r="F29" i="107"/>
  <c r="G14" i="107"/>
  <c r="I18" i="107"/>
  <c r="I36" i="107"/>
  <c r="L25" i="107"/>
  <c r="J18" i="107"/>
  <c r="L37" i="107"/>
  <c r="K18" i="107"/>
  <c r="F10" i="107"/>
  <c r="I10" i="107"/>
  <c r="G10" i="107"/>
  <c r="J10" i="107"/>
  <c r="K10" i="107"/>
  <c r="G89" i="110" l="1"/>
  <c r="L83" i="110"/>
  <c r="L81" i="110"/>
  <c r="G80" i="110"/>
  <c r="H69" i="110"/>
  <c r="F99" i="110"/>
  <c r="H99" i="110"/>
  <c r="I99" i="110"/>
  <c r="G99" i="110"/>
  <c r="I89" i="110"/>
  <c r="F85" i="110"/>
  <c r="J85" i="110"/>
  <c r="I73" i="110"/>
  <c r="K69" i="110"/>
  <c r="L75" i="110"/>
  <c r="J73" i="110"/>
  <c r="F97" i="110"/>
  <c r="I69" i="110"/>
  <c r="J80" i="110"/>
  <c r="L68" i="110"/>
  <c r="L90" i="110"/>
  <c r="K89" i="110"/>
  <c r="L103" i="110"/>
  <c r="G73" i="110"/>
  <c r="K65" i="110"/>
  <c r="L102" i="110"/>
  <c r="J69" i="110"/>
  <c r="H85" i="110"/>
  <c r="J65" i="110"/>
  <c r="H80" i="110"/>
  <c r="I85" i="110"/>
  <c r="F73" i="110"/>
  <c r="K73" i="110"/>
  <c r="L72" i="110"/>
  <c r="I97" i="110"/>
  <c r="L91" i="110"/>
  <c r="F65" i="110"/>
  <c r="L74" i="110"/>
  <c r="K99" i="110"/>
  <c r="L67" i="110"/>
  <c r="J89" i="110"/>
  <c r="I65" i="110"/>
  <c r="L77" i="110"/>
  <c r="L76" i="110"/>
  <c r="L79" i="110"/>
  <c r="L70" i="110"/>
  <c r="H93" i="110"/>
  <c r="G93" i="110"/>
  <c r="I93" i="110"/>
  <c r="F93" i="110"/>
  <c r="J93" i="110"/>
  <c r="K93" i="110"/>
  <c r="K80" i="110"/>
  <c r="G69" i="110"/>
  <c r="L98" i="110"/>
  <c r="L92" i="110"/>
  <c r="I80" i="110"/>
  <c r="L100" i="110"/>
  <c r="J97" i="110"/>
  <c r="L71" i="110"/>
  <c r="K85" i="110"/>
  <c r="L78" i="110"/>
  <c r="L86" i="110"/>
  <c r="L94" i="110"/>
  <c r="L66" i="110"/>
  <c r="L64" i="110"/>
  <c r="F89" i="110"/>
  <c r="G65" i="110"/>
  <c r="G97" i="110"/>
  <c r="L62" i="110"/>
  <c r="H97" i="110"/>
  <c r="L88" i="110"/>
  <c r="L84" i="110"/>
  <c r="L63" i="110"/>
  <c r="L82" i="110"/>
  <c r="L95" i="110"/>
  <c r="I54" i="110"/>
  <c r="G54" i="110"/>
  <c r="J54" i="110"/>
  <c r="K54" i="110"/>
  <c r="H54" i="110"/>
  <c r="H61" i="110"/>
  <c r="I61" i="110"/>
  <c r="G61" i="110"/>
  <c r="J61" i="110"/>
  <c r="K61" i="110"/>
  <c r="F61" i="110"/>
  <c r="H88" i="107"/>
  <c r="F88" i="107"/>
  <c r="G88" i="107"/>
  <c r="J72" i="107"/>
  <c r="I72" i="107"/>
  <c r="H72" i="107"/>
  <c r="F72" i="107"/>
  <c r="L72" i="107"/>
  <c r="K72" i="107"/>
  <c r="G72" i="107"/>
  <c r="L59" i="107"/>
  <c r="K59" i="107"/>
  <c r="I59" i="107"/>
  <c r="H59" i="107"/>
  <c r="G59" i="107"/>
  <c r="F59" i="107"/>
  <c r="J59" i="107"/>
  <c r="F76" i="107"/>
  <c r="L76" i="107"/>
  <c r="K76" i="107"/>
  <c r="J76" i="107"/>
  <c r="I76" i="107"/>
  <c r="H76" i="107"/>
  <c r="G76" i="107"/>
  <c r="F60" i="107"/>
  <c r="L60" i="107"/>
  <c r="J60" i="107"/>
  <c r="I60" i="107"/>
  <c r="H60" i="107"/>
  <c r="G60" i="107"/>
  <c r="K60" i="107"/>
  <c r="J80" i="107"/>
  <c r="I80" i="107"/>
  <c r="G80" i="107"/>
  <c r="H80" i="107"/>
  <c r="F80" i="107"/>
  <c r="L80" i="107"/>
  <c r="K80" i="107"/>
  <c r="L83" i="107"/>
  <c r="K83" i="107"/>
  <c r="J83" i="107"/>
  <c r="I83" i="107"/>
  <c r="H83" i="107"/>
  <c r="G83" i="107"/>
  <c r="F83" i="107"/>
  <c r="I79" i="107"/>
  <c r="H79" i="107"/>
  <c r="G79" i="107"/>
  <c r="F79" i="107"/>
  <c r="L79" i="107"/>
  <c r="K79" i="107"/>
  <c r="J79" i="107"/>
  <c r="H78" i="107"/>
  <c r="G78" i="107"/>
  <c r="F78" i="107"/>
  <c r="L78" i="107"/>
  <c r="K78" i="107"/>
  <c r="J78" i="107"/>
  <c r="I78" i="107"/>
  <c r="J64" i="107"/>
  <c r="I64" i="107"/>
  <c r="H64" i="107"/>
  <c r="G64" i="107"/>
  <c r="F64" i="107"/>
  <c r="L64" i="107"/>
  <c r="K64" i="107"/>
  <c r="I63" i="107"/>
  <c r="H63" i="107"/>
  <c r="G63" i="107"/>
  <c r="L63" i="107"/>
  <c r="K63" i="107"/>
  <c r="J63" i="107"/>
  <c r="F63" i="107"/>
  <c r="K73" i="107"/>
  <c r="J73" i="107"/>
  <c r="I73" i="107"/>
  <c r="H73" i="107"/>
  <c r="G73" i="107"/>
  <c r="F73" i="107"/>
  <c r="L73" i="107"/>
  <c r="K89" i="107"/>
  <c r="J89" i="107"/>
  <c r="H89" i="107"/>
  <c r="I89" i="107"/>
  <c r="G89" i="107"/>
  <c r="F89" i="107"/>
  <c r="L89" i="107"/>
  <c r="K65" i="107"/>
  <c r="J65" i="107"/>
  <c r="I65" i="107"/>
  <c r="G65" i="107"/>
  <c r="F65" i="107"/>
  <c r="L65" i="107"/>
  <c r="H65" i="107"/>
  <c r="I87" i="107"/>
  <c r="H87" i="107"/>
  <c r="F87" i="107"/>
  <c r="G87" i="107"/>
  <c r="L87" i="107"/>
  <c r="K87" i="107"/>
  <c r="J87" i="107"/>
  <c r="H86" i="107"/>
  <c r="G86" i="107"/>
  <c r="F86" i="107"/>
  <c r="L86" i="107"/>
  <c r="K86" i="107"/>
  <c r="J86" i="107"/>
  <c r="I86" i="107"/>
  <c r="K81" i="107"/>
  <c r="J81" i="107"/>
  <c r="I81" i="107"/>
  <c r="H81" i="107"/>
  <c r="G81" i="107"/>
  <c r="F81" i="107"/>
  <c r="L81" i="107"/>
  <c r="G69" i="107"/>
  <c r="F69" i="107"/>
  <c r="K69" i="107"/>
  <c r="J69" i="107"/>
  <c r="I69" i="107"/>
  <c r="H69" i="107"/>
  <c r="L69" i="107"/>
  <c r="L46" i="107"/>
  <c r="H95" i="107"/>
  <c r="G95" i="107"/>
  <c r="F95" i="107"/>
  <c r="L95" i="107"/>
  <c r="K95" i="107"/>
  <c r="J95" i="107"/>
  <c r="I95" i="107"/>
  <c r="F68" i="107"/>
  <c r="L68" i="107"/>
  <c r="K68" i="107"/>
  <c r="J68" i="107"/>
  <c r="I68" i="107"/>
  <c r="H68" i="107"/>
  <c r="G68" i="107"/>
  <c r="G61" i="107"/>
  <c r="F61" i="107"/>
  <c r="K61" i="107"/>
  <c r="J61" i="107"/>
  <c r="I61" i="107"/>
  <c r="H61" i="107"/>
  <c r="L61" i="107"/>
  <c r="G85" i="107"/>
  <c r="F85" i="107"/>
  <c r="L85" i="107"/>
  <c r="K85" i="107"/>
  <c r="J85" i="107"/>
  <c r="I85" i="107"/>
  <c r="H85" i="107"/>
  <c r="L44" i="107"/>
  <c r="F93" i="107"/>
  <c r="K93" i="107"/>
  <c r="L93" i="107"/>
  <c r="J93" i="107"/>
  <c r="I93" i="107"/>
  <c r="H93" i="107"/>
  <c r="G93" i="107"/>
  <c r="L67" i="107"/>
  <c r="K67" i="107"/>
  <c r="I67" i="107"/>
  <c r="H67" i="107"/>
  <c r="G67" i="107"/>
  <c r="F67" i="107"/>
  <c r="J67" i="107"/>
  <c r="L75" i="107"/>
  <c r="J75" i="107"/>
  <c r="K75" i="107"/>
  <c r="I75" i="107"/>
  <c r="H75" i="107"/>
  <c r="G75" i="107"/>
  <c r="F75" i="107"/>
  <c r="L90" i="107"/>
  <c r="K90" i="107"/>
  <c r="J90" i="107"/>
  <c r="I90" i="107"/>
  <c r="H90" i="107"/>
  <c r="G90" i="107"/>
  <c r="F90" i="107"/>
  <c r="I71" i="107"/>
  <c r="H71" i="107"/>
  <c r="F71" i="107"/>
  <c r="G71" i="107"/>
  <c r="L71" i="107"/>
  <c r="K71" i="107"/>
  <c r="J71" i="107"/>
  <c r="L74" i="107"/>
  <c r="K74" i="107"/>
  <c r="J74" i="107"/>
  <c r="H74" i="107"/>
  <c r="G74" i="107"/>
  <c r="F74" i="107"/>
  <c r="I74" i="107"/>
  <c r="F54" i="110"/>
  <c r="O50" i="110"/>
  <c r="L88" i="107"/>
  <c r="L50" i="110"/>
  <c r="L54" i="110" s="1"/>
  <c r="L34" i="107"/>
  <c r="I82" i="107" s="1"/>
  <c r="J48" i="107"/>
  <c r="L14" i="107"/>
  <c r="L62" i="107" s="1"/>
  <c r="F48" i="107"/>
  <c r="F52" i="107" s="1"/>
  <c r="H48" i="107"/>
  <c r="G48" i="107"/>
  <c r="L29" i="107"/>
  <c r="L77" i="107" s="1"/>
  <c r="I48" i="107"/>
  <c r="K48" i="107"/>
  <c r="L36" i="107"/>
  <c r="L84" i="107" s="1"/>
  <c r="L22" i="107"/>
  <c r="L70" i="107" s="1"/>
  <c r="L18" i="107"/>
  <c r="L66" i="107" s="1"/>
  <c r="L10" i="107"/>
  <c r="L58" i="107" s="1"/>
  <c r="L99" i="110" l="1"/>
  <c r="L89" i="110"/>
  <c r="L80" i="110"/>
  <c r="L73" i="110"/>
  <c r="H105" i="110"/>
  <c r="F82" i="107"/>
  <c r="L97" i="110"/>
  <c r="L85" i="110"/>
  <c r="L69" i="110"/>
  <c r="L65" i="110"/>
  <c r="G101" i="110"/>
  <c r="K105" i="110"/>
  <c r="J105" i="110"/>
  <c r="I101" i="110"/>
  <c r="G82" i="107"/>
  <c r="G105" i="110"/>
  <c r="H101" i="110"/>
  <c r="L93" i="110"/>
  <c r="J101" i="110"/>
  <c r="F105" i="110"/>
  <c r="G84" i="107"/>
  <c r="I105" i="110"/>
  <c r="K101" i="110"/>
  <c r="F101" i="110"/>
  <c r="O54" i="110"/>
  <c r="L61" i="110"/>
  <c r="G70" i="107"/>
  <c r="I84" i="107"/>
  <c r="J84" i="107"/>
  <c r="J70" i="107"/>
  <c r="F70" i="107"/>
  <c r="G66" i="107"/>
  <c r="I66" i="107"/>
  <c r="I62" i="107"/>
  <c r="K62" i="107"/>
  <c r="H52" i="107"/>
  <c r="I70" i="107"/>
  <c r="J77" i="107"/>
  <c r="J66" i="107"/>
  <c r="L94" i="107"/>
  <c r="J94" i="107"/>
  <c r="K94" i="107"/>
  <c r="G94" i="107"/>
  <c r="H94" i="107"/>
  <c r="F94" i="107"/>
  <c r="I94" i="107"/>
  <c r="F62" i="107"/>
  <c r="K88" i="107"/>
  <c r="G52" i="107"/>
  <c r="K66" i="107"/>
  <c r="J58" i="107"/>
  <c r="K58" i="107"/>
  <c r="J52" i="107"/>
  <c r="F84" i="107"/>
  <c r="L92" i="107"/>
  <c r="I92" i="107"/>
  <c r="H92" i="107"/>
  <c r="K92" i="107"/>
  <c r="G92" i="107"/>
  <c r="J92" i="107"/>
  <c r="F92" i="107"/>
  <c r="F77" i="107"/>
  <c r="K84" i="107"/>
  <c r="J88" i="107"/>
  <c r="H84" i="107"/>
  <c r="K52" i="107"/>
  <c r="L82" i="107"/>
  <c r="J82" i="107"/>
  <c r="K82" i="107"/>
  <c r="G62" i="107"/>
  <c r="H62" i="107"/>
  <c r="F66" i="107"/>
  <c r="H66" i="107"/>
  <c r="G58" i="107"/>
  <c r="I58" i="107"/>
  <c r="H77" i="107"/>
  <c r="H58" i="107"/>
  <c r="G77" i="107"/>
  <c r="K77" i="107"/>
  <c r="J62" i="107"/>
  <c r="I88" i="107"/>
  <c r="I52" i="107"/>
  <c r="F58" i="107"/>
  <c r="H82" i="107"/>
  <c r="I77" i="107"/>
  <c r="K70" i="107"/>
  <c r="H70" i="107"/>
  <c r="L48" i="107"/>
  <c r="J96" i="107" s="1"/>
  <c r="L50" i="105"/>
  <c r="L49" i="105"/>
  <c r="L47" i="105"/>
  <c r="L45" i="105"/>
  <c r="L42" i="105"/>
  <c r="L41" i="105"/>
  <c r="L39" i="105"/>
  <c r="L38" i="105"/>
  <c r="H36" i="105"/>
  <c r="L37" i="105"/>
  <c r="L35" i="105"/>
  <c r="G34" i="105"/>
  <c r="L33" i="105"/>
  <c r="L32" i="105"/>
  <c r="L31" i="105"/>
  <c r="L30" i="105"/>
  <c r="K29" i="105"/>
  <c r="L28" i="105"/>
  <c r="L27" i="105"/>
  <c r="H22" i="105"/>
  <c r="L26" i="105"/>
  <c r="L25" i="105"/>
  <c r="L24" i="105"/>
  <c r="L23" i="105"/>
  <c r="L21" i="105"/>
  <c r="K18" i="105"/>
  <c r="H18" i="105"/>
  <c r="J18" i="105"/>
  <c r="L19" i="105"/>
  <c r="L17" i="105"/>
  <c r="H14" i="105"/>
  <c r="L16" i="105"/>
  <c r="I14" i="105"/>
  <c r="G14" i="105"/>
  <c r="F14" i="105"/>
  <c r="L13" i="105"/>
  <c r="L12" i="105"/>
  <c r="L11" i="105"/>
  <c r="K46" i="105"/>
  <c r="K44" i="105"/>
  <c r="K36" i="105"/>
  <c r="K34" i="105"/>
  <c r="K22" i="105"/>
  <c r="K14" i="105"/>
  <c r="J46" i="105"/>
  <c r="I46" i="105"/>
  <c r="H46" i="105"/>
  <c r="G46" i="105"/>
  <c r="J44" i="105"/>
  <c r="I44" i="105"/>
  <c r="H44" i="105"/>
  <c r="G44" i="105"/>
  <c r="F44" i="105"/>
  <c r="G36" i="105"/>
  <c r="I36" i="105"/>
  <c r="F36" i="105"/>
  <c r="F34" i="105"/>
  <c r="I34" i="105"/>
  <c r="H34" i="105"/>
  <c r="J34" i="105"/>
  <c r="G29" i="105"/>
  <c r="H29" i="105"/>
  <c r="I29" i="105"/>
  <c r="J29" i="105"/>
  <c r="F29" i="105"/>
  <c r="I22" i="105"/>
  <c r="J22" i="105"/>
  <c r="I18" i="105"/>
  <c r="G18" i="105"/>
  <c r="F18" i="105"/>
  <c r="J14" i="105"/>
  <c r="L101" i="110" l="1"/>
  <c r="L105" i="110"/>
  <c r="L40" i="105"/>
  <c r="L89" i="105" s="1"/>
  <c r="H87" i="105"/>
  <c r="G87" i="105"/>
  <c r="F87" i="105"/>
  <c r="L87" i="105"/>
  <c r="K87" i="105"/>
  <c r="J87" i="105"/>
  <c r="I87" i="105"/>
  <c r="I80" i="105"/>
  <c r="H80" i="105"/>
  <c r="G80" i="105"/>
  <c r="L80" i="105"/>
  <c r="K80" i="105"/>
  <c r="J80" i="105"/>
  <c r="F80" i="105"/>
  <c r="I88" i="105"/>
  <c r="H88" i="105"/>
  <c r="G88" i="105"/>
  <c r="L88" i="105"/>
  <c r="K88" i="105"/>
  <c r="J88" i="105"/>
  <c r="F88" i="105"/>
  <c r="L52" i="107"/>
  <c r="L100" i="107" s="1"/>
  <c r="L96" i="107"/>
  <c r="L60" i="105"/>
  <c r="K60" i="105"/>
  <c r="I60" i="105"/>
  <c r="F60" i="105"/>
  <c r="H60" i="105"/>
  <c r="G60" i="105"/>
  <c r="J60" i="105"/>
  <c r="K66" i="105"/>
  <c r="J66" i="105"/>
  <c r="I66" i="105"/>
  <c r="G66" i="105"/>
  <c r="F66" i="105"/>
  <c r="L66" i="105"/>
  <c r="H66" i="105"/>
  <c r="K74" i="105"/>
  <c r="J74" i="105"/>
  <c r="I74" i="105"/>
  <c r="G74" i="105"/>
  <c r="F74" i="105"/>
  <c r="L74" i="105"/>
  <c r="H74" i="105"/>
  <c r="J81" i="105"/>
  <c r="I81" i="105"/>
  <c r="H81" i="105"/>
  <c r="F81" i="105"/>
  <c r="K81" i="105"/>
  <c r="L81" i="105"/>
  <c r="G81" i="105"/>
  <c r="K90" i="105"/>
  <c r="J90" i="105"/>
  <c r="I90" i="105"/>
  <c r="G90" i="105"/>
  <c r="F90" i="105"/>
  <c r="L90" i="105"/>
  <c r="H90" i="105"/>
  <c r="K96" i="107"/>
  <c r="F96" i="107"/>
  <c r="F61" i="105"/>
  <c r="L61" i="105"/>
  <c r="J61" i="105"/>
  <c r="I61" i="105"/>
  <c r="H61" i="105"/>
  <c r="G61" i="105"/>
  <c r="K61" i="105"/>
  <c r="L68" i="105"/>
  <c r="K68" i="105"/>
  <c r="I68" i="105"/>
  <c r="H68" i="105"/>
  <c r="G68" i="105"/>
  <c r="F68" i="105"/>
  <c r="J68" i="105"/>
  <c r="L75" i="105"/>
  <c r="K75" i="105"/>
  <c r="J75" i="105"/>
  <c r="H75" i="105"/>
  <c r="G75" i="105"/>
  <c r="F75" i="105"/>
  <c r="I75" i="105"/>
  <c r="K82" i="105"/>
  <c r="J82" i="105"/>
  <c r="I82" i="105"/>
  <c r="G82" i="105"/>
  <c r="F82" i="105"/>
  <c r="L82" i="105"/>
  <c r="H82" i="105"/>
  <c r="J65" i="105"/>
  <c r="I65" i="105"/>
  <c r="H65" i="105"/>
  <c r="F65" i="105"/>
  <c r="K65" i="105"/>
  <c r="L65" i="105"/>
  <c r="G65" i="105"/>
  <c r="L91" i="105"/>
  <c r="K91" i="105"/>
  <c r="J91" i="105"/>
  <c r="H91" i="105"/>
  <c r="G91" i="105"/>
  <c r="F91" i="105"/>
  <c r="I91" i="105"/>
  <c r="L76" i="105"/>
  <c r="K76" i="105"/>
  <c r="I76" i="105"/>
  <c r="H76" i="105"/>
  <c r="F76" i="105"/>
  <c r="G76" i="105"/>
  <c r="J76" i="105"/>
  <c r="I72" i="105"/>
  <c r="H72" i="105"/>
  <c r="G72" i="105"/>
  <c r="L72" i="105"/>
  <c r="J72" i="105"/>
  <c r="K72" i="105"/>
  <c r="F72" i="105"/>
  <c r="L34" i="105"/>
  <c r="L83" i="105" s="1"/>
  <c r="L84" i="105"/>
  <c r="K84" i="105"/>
  <c r="I84" i="105"/>
  <c r="H84" i="105"/>
  <c r="F84" i="105"/>
  <c r="G84" i="105"/>
  <c r="J84" i="105"/>
  <c r="G96" i="107"/>
  <c r="F77" i="105"/>
  <c r="L77" i="105"/>
  <c r="J77" i="105"/>
  <c r="I77" i="105"/>
  <c r="H77" i="105"/>
  <c r="G77" i="105"/>
  <c r="K77" i="105"/>
  <c r="G86" i="105"/>
  <c r="F86" i="105"/>
  <c r="K86" i="105"/>
  <c r="J86" i="105"/>
  <c r="I86" i="105"/>
  <c r="H86" i="105"/>
  <c r="L86" i="105"/>
  <c r="L46" i="105"/>
  <c r="L95" i="105" s="1"/>
  <c r="H96" i="105"/>
  <c r="G96" i="105"/>
  <c r="F96" i="105"/>
  <c r="L96" i="105"/>
  <c r="K96" i="105"/>
  <c r="J96" i="105"/>
  <c r="I96" i="105"/>
  <c r="H96" i="107"/>
  <c r="H79" i="105"/>
  <c r="G79" i="105"/>
  <c r="F79" i="105"/>
  <c r="L79" i="105"/>
  <c r="K79" i="105"/>
  <c r="J79" i="105"/>
  <c r="I79" i="105"/>
  <c r="K99" i="105"/>
  <c r="J99" i="105"/>
  <c r="I99" i="105"/>
  <c r="G99" i="105"/>
  <c r="F99" i="105"/>
  <c r="L99" i="105"/>
  <c r="H99" i="105"/>
  <c r="J73" i="105"/>
  <c r="I73" i="105"/>
  <c r="H73" i="105"/>
  <c r="F73" i="105"/>
  <c r="L73" i="105"/>
  <c r="K73" i="105"/>
  <c r="G73" i="105"/>
  <c r="G62" i="105"/>
  <c r="F62" i="105"/>
  <c r="K62" i="105"/>
  <c r="I62" i="105"/>
  <c r="J62" i="105"/>
  <c r="H62" i="105"/>
  <c r="L62" i="105"/>
  <c r="L44" i="105"/>
  <c r="L93" i="105" s="1"/>
  <c r="F94" i="105"/>
  <c r="L94" i="105"/>
  <c r="J94" i="105"/>
  <c r="I94" i="105"/>
  <c r="H94" i="105"/>
  <c r="G94" i="105"/>
  <c r="K94" i="105"/>
  <c r="G70" i="105"/>
  <c r="F70" i="105"/>
  <c r="K70" i="105"/>
  <c r="I70" i="105"/>
  <c r="J70" i="105"/>
  <c r="H70" i="105"/>
  <c r="L70" i="105"/>
  <c r="J98" i="105"/>
  <c r="I98" i="105"/>
  <c r="H98" i="105"/>
  <c r="F98" i="105"/>
  <c r="L98" i="105"/>
  <c r="K98" i="105"/>
  <c r="G98" i="105"/>
  <c r="I96" i="107"/>
  <c r="L29" i="105"/>
  <c r="L78" i="105" s="1"/>
  <c r="L10" i="105"/>
  <c r="L59" i="105" s="1"/>
  <c r="L22" i="105"/>
  <c r="L71" i="105" s="1"/>
  <c r="L36" i="105"/>
  <c r="L85" i="105" s="1"/>
  <c r="L15" i="105"/>
  <c r="J36" i="105"/>
  <c r="L20" i="105"/>
  <c r="G22" i="105"/>
  <c r="F10" i="105"/>
  <c r="F46" i="105"/>
  <c r="F22" i="105"/>
  <c r="F71" i="105" s="1"/>
  <c r="G10" i="105"/>
  <c r="Y45" i="90"/>
  <c r="Y41" i="90"/>
  <c r="Y37" i="90"/>
  <c r="Y33" i="90"/>
  <c r="Y28" i="90"/>
  <c r="Y21" i="90"/>
  <c r="Y17" i="90"/>
  <c r="Y13" i="90"/>
  <c r="Y9" i="90"/>
  <c r="F48" i="105" l="1"/>
  <c r="F52" i="105" s="1"/>
  <c r="H93" i="105"/>
  <c r="G100" i="107"/>
  <c r="F100" i="107"/>
  <c r="H100" i="107"/>
  <c r="F83" i="105"/>
  <c r="H83" i="105"/>
  <c r="I85" i="105"/>
  <c r="I95" i="105"/>
  <c r="H95" i="105"/>
  <c r="F95" i="105"/>
  <c r="K95" i="105"/>
  <c r="J95" i="105"/>
  <c r="F93" i="105"/>
  <c r="G93" i="105"/>
  <c r="K85" i="105"/>
  <c r="I71" i="105"/>
  <c r="J71" i="105"/>
  <c r="F59" i="105"/>
  <c r="G71" i="105"/>
  <c r="H85" i="105"/>
  <c r="I89" i="105"/>
  <c r="G59" i="105"/>
  <c r="G85" i="105"/>
  <c r="L18" i="105"/>
  <c r="F69" i="105"/>
  <c r="L69" i="105"/>
  <c r="J69" i="105"/>
  <c r="I69" i="105"/>
  <c r="H69" i="105"/>
  <c r="G69" i="105"/>
  <c r="K69" i="105"/>
  <c r="H78" i="105"/>
  <c r="J78" i="105"/>
  <c r="J83" i="105"/>
  <c r="G89" i="105"/>
  <c r="J85" i="105"/>
  <c r="G83" i="105"/>
  <c r="K71" i="105"/>
  <c r="J100" i="107"/>
  <c r="L14" i="105"/>
  <c r="I64" i="105"/>
  <c r="H64" i="105"/>
  <c r="G64" i="105"/>
  <c r="L64" i="105"/>
  <c r="J64" i="105"/>
  <c r="K64" i="105"/>
  <c r="F64" i="105"/>
  <c r="F78" i="105"/>
  <c r="I93" i="105"/>
  <c r="J89" i="105"/>
  <c r="K78" i="105"/>
  <c r="K93" i="105"/>
  <c r="F85" i="105"/>
  <c r="K100" i="107"/>
  <c r="H89" i="105"/>
  <c r="I100" i="107"/>
  <c r="G78" i="105"/>
  <c r="I78" i="105"/>
  <c r="J93" i="105"/>
  <c r="K83" i="105"/>
  <c r="H71" i="105"/>
  <c r="K89" i="105"/>
  <c r="I83" i="105"/>
  <c r="G95" i="105"/>
  <c r="F89" i="105"/>
  <c r="G48" i="105"/>
  <c r="G52" i="105" s="1"/>
  <c r="H10" i="105"/>
  <c r="Y49" i="90"/>
  <c r="Y54" i="90" s="1"/>
  <c r="L48" i="105" l="1"/>
  <c r="L52" i="105" s="1"/>
  <c r="H48" i="105"/>
  <c r="H52" i="105" s="1"/>
  <c r="H59" i="105"/>
  <c r="L63" i="105"/>
  <c r="G63" i="105"/>
  <c r="I63" i="105"/>
  <c r="K63" i="105"/>
  <c r="F63" i="105"/>
  <c r="J63" i="105"/>
  <c r="H63" i="105"/>
  <c r="L67" i="105"/>
  <c r="K67" i="105"/>
  <c r="H67" i="105"/>
  <c r="I67" i="105"/>
  <c r="F67" i="105"/>
  <c r="G67" i="105"/>
  <c r="J67" i="105"/>
  <c r="I10" i="105"/>
  <c r="L97" i="105" l="1"/>
  <c r="H101" i="105"/>
  <c r="F97" i="105"/>
  <c r="H97" i="105"/>
  <c r="G97" i="105"/>
  <c r="I48" i="105"/>
  <c r="I59" i="105"/>
  <c r="K10" i="105"/>
  <c r="J10" i="105"/>
  <c r="L101" i="105" l="1"/>
  <c r="F101" i="105"/>
  <c r="G101" i="105"/>
  <c r="I97" i="105"/>
  <c r="I52" i="105"/>
  <c r="I101" i="105" s="1"/>
  <c r="J48" i="105"/>
  <c r="J59" i="105"/>
  <c r="K48" i="105"/>
  <c r="K52" i="105" s="1"/>
  <c r="K59" i="105"/>
  <c r="F43" i="95"/>
  <c r="F26" i="95"/>
  <c r="E43" i="95"/>
  <c r="E26" i="95"/>
  <c r="K53" i="60"/>
  <c r="K52" i="60"/>
  <c r="G11" i="60"/>
  <c r="G15" i="60"/>
  <c r="G19" i="60"/>
  <c r="G23" i="60"/>
  <c r="G30" i="60"/>
  <c r="G35" i="60"/>
  <c r="G39" i="60"/>
  <c r="G47" i="60"/>
  <c r="G49" i="60"/>
  <c r="G48" i="58"/>
  <c r="G51" i="55"/>
  <c r="G12" i="58"/>
  <c r="G11" i="58"/>
  <c r="G10" i="58"/>
  <c r="J53" i="30"/>
  <c r="J97" i="105" l="1"/>
  <c r="J52" i="105"/>
  <c r="J101" i="105" s="1"/>
  <c r="K97" i="105"/>
  <c r="K101" i="105"/>
  <c r="I53" i="30"/>
  <c r="H53" i="30"/>
  <c r="G51" i="60"/>
  <c r="AB42" i="86" l="1"/>
  <c r="E25" i="68"/>
  <c r="F23" i="68" s="1"/>
  <c r="G46" i="54"/>
  <c r="G44" i="54"/>
  <c r="G36" i="54"/>
  <c r="G34" i="54"/>
  <c r="G29" i="54"/>
  <c r="G22" i="54"/>
  <c r="G18" i="54"/>
  <c r="G14" i="54"/>
  <c r="G10" i="54"/>
  <c r="E39" i="95"/>
  <c r="F39" i="95"/>
  <c r="G48" i="54" l="1"/>
  <c r="G53" i="54" s="1"/>
  <c r="H53" i="54" s="1"/>
  <c r="F34" i="46" l="1"/>
  <c r="E51" i="101"/>
  <c r="BI47" i="90" l="1"/>
  <c r="BH47" i="90"/>
  <c r="BG47" i="90"/>
  <c r="BF47" i="90"/>
  <c r="BE47" i="90"/>
  <c r="BD47" i="90"/>
  <c r="BC47" i="90"/>
  <c r="BB47" i="90"/>
  <c r="BI45" i="90"/>
  <c r="BH45" i="90"/>
  <c r="BG45" i="90"/>
  <c r="BF45" i="90"/>
  <c r="BE45" i="90"/>
  <c r="BD45" i="90"/>
  <c r="BC45" i="90"/>
  <c r="BB45" i="90"/>
  <c r="BI41" i="90"/>
  <c r="BH41" i="90"/>
  <c r="BG41" i="90"/>
  <c r="BF41" i="90"/>
  <c r="BE41" i="90"/>
  <c r="BD41" i="90"/>
  <c r="BC41" i="90"/>
  <c r="BB41" i="90"/>
  <c r="BI37" i="90"/>
  <c r="BH37" i="90"/>
  <c r="BG37" i="90"/>
  <c r="BF37" i="90"/>
  <c r="BE37" i="90"/>
  <c r="BD37" i="90"/>
  <c r="BC37" i="90"/>
  <c r="BB37" i="90"/>
  <c r="BI33" i="90"/>
  <c r="BH33" i="90"/>
  <c r="BG33" i="90"/>
  <c r="BF33" i="90"/>
  <c r="BE33" i="90"/>
  <c r="BD33" i="90"/>
  <c r="BC33" i="90"/>
  <c r="BB33" i="90"/>
  <c r="BI28" i="90"/>
  <c r="BH28" i="90"/>
  <c r="BG28" i="90"/>
  <c r="BF28" i="90"/>
  <c r="BE28" i="90"/>
  <c r="BD28" i="90"/>
  <c r="BC28" i="90"/>
  <c r="BB28" i="90"/>
  <c r="BI21" i="90"/>
  <c r="BH21" i="90"/>
  <c r="BG21" i="90"/>
  <c r="BF21" i="90"/>
  <c r="BE21" i="90"/>
  <c r="BD21" i="90"/>
  <c r="BC21" i="90"/>
  <c r="BB21" i="90"/>
  <c r="BI17" i="90"/>
  <c r="BH17" i="90"/>
  <c r="BG17" i="90"/>
  <c r="BF17" i="90"/>
  <c r="BE17" i="90"/>
  <c r="BD17" i="90"/>
  <c r="BC17" i="90"/>
  <c r="BB17" i="90"/>
  <c r="BI13" i="90"/>
  <c r="BH13" i="90"/>
  <c r="BG13" i="90"/>
  <c r="BF13" i="90"/>
  <c r="BE13" i="90"/>
  <c r="BD13" i="90"/>
  <c r="BC13" i="90"/>
  <c r="BB13" i="90"/>
  <c r="BI9" i="90"/>
  <c r="BH9" i="90"/>
  <c r="BG9" i="90"/>
  <c r="BF9" i="90"/>
  <c r="BE9" i="90"/>
  <c r="BD9" i="90"/>
  <c r="BC9" i="90"/>
  <c r="BB9" i="90"/>
  <c r="BC49" i="90" l="1"/>
  <c r="BC54" i="90" s="1"/>
  <c r="BH49" i="90"/>
  <c r="BH54" i="90" s="1"/>
  <c r="BB49" i="90"/>
  <c r="BB54" i="90" s="1"/>
  <c r="BD49" i="90"/>
  <c r="BD54" i="90" s="1"/>
  <c r="BE49" i="90"/>
  <c r="BE54" i="90" s="1"/>
  <c r="BF49" i="90"/>
  <c r="BF54" i="90" s="1"/>
  <c r="BG49" i="90"/>
  <c r="BG54" i="90" s="1"/>
  <c r="BI49" i="90"/>
  <c r="BI54" i="90" s="1"/>
  <c r="G50" i="58" l="1"/>
  <c r="F9" i="20" l="1"/>
  <c r="H50" i="54"/>
  <c r="H49" i="54"/>
  <c r="G46" i="58" l="1"/>
  <c r="G47" i="55"/>
  <c r="G32" i="55"/>
  <c r="J36" i="30"/>
  <c r="J36" i="44"/>
  <c r="H36" i="30" l="1"/>
  <c r="I36" i="30"/>
  <c r="H36" i="44"/>
  <c r="I36" i="44"/>
  <c r="F15" i="20"/>
  <c r="F22" i="20"/>
  <c r="F11" i="20"/>
  <c r="F17" i="20"/>
  <c r="F18" i="20"/>
  <c r="F14" i="20"/>
  <c r="F12" i="20"/>
  <c r="F21" i="20"/>
  <c r="F13" i="20"/>
  <c r="F20" i="20"/>
  <c r="F10" i="20"/>
  <c r="F19" i="20"/>
  <c r="F23" i="20"/>
  <c r="AB41" i="86"/>
  <c r="AB40" i="86"/>
  <c r="AB39" i="86"/>
  <c r="AB38" i="86"/>
  <c r="AB37" i="86"/>
  <c r="AB36" i="86"/>
  <c r="AB35" i="86"/>
  <c r="H47" i="54" l="1"/>
  <c r="H45" i="54"/>
  <c r="J45" i="32"/>
  <c r="H32" i="54"/>
  <c r="J36" i="32"/>
  <c r="I45" i="32" l="1"/>
  <c r="H45" i="32"/>
  <c r="H36" i="32"/>
  <c r="I36" i="32"/>
  <c r="F31" i="101"/>
  <c r="E31" i="101"/>
  <c r="C31" i="101"/>
  <c r="BA47" i="90" l="1"/>
  <c r="AZ47" i="90"/>
  <c r="AY47" i="90"/>
  <c r="AX47" i="90"/>
  <c r="BA45" i="90"/>
  <c r="AZ45" i="90"/>
  <c r="AY45" i="90"/>
  <c r="AX45" i="90"/>
  <c r="BA41" i="90"/>
  <c r="AZ41" i="90"/>
  <c r="AY41" i="90"/>
  <c r="AX41" i="90"/>
  <c r="BA37" i="90"/>
  <c r="AZ37" i="90"/>
  <c r="AY37" i="90"/>
  <c r="AX37" i="90"/>
  <c r="BA33" i="90"/>
  <c r="AZ33" i="90"/>
  <c r="AY33" i="90"/>
  <c r="AX33" i="90"/>
  <c r="BA28" i="90"/>
  <c r="AZ28" i="90"/>
  <c r="AY28" i="90"/>
  <c r="AX28" i="90"/>
  <c r="BA21" i="90"/>
  <c r="AZ21" i="90"/>
  <c r="AY21" i="90"/>
  <c r="AX21" i="90"/>
  <c r="BA17" i="90"/>
  <c r="AZ17" i="90"/>
  <c r="AY17" i="90"/>
  <c r="AX17" i="90"/>
  <c r="BA13" i="90"/>
  <c r="AZ13" i="90"/>
  <c r="AY13" i="90"/>
  <c r="AX13" i="90"/>
  <c r="BA9" i="90"/>
  <c r="AZ9" i="90"/>
  <c r="AY9" i="90"/>
  <c r="AX9" i="90"/>
  <c r="AX49" i="90" l="1"/>
  <c r="AX54" i="90" s="1"/>
  <c r="AY49" i="90"/>
  <c r="AY54" i="90" s="1"/>
  <c r="AZ49" i="90"/>
  <c r="AZ54" i="90" s="1"/>
  <c r="BA49" i="90"/>
  <c r="BA54" i="90" s="1"/>
  <c r="E19" i="95"/>
  <c r="F49" i="60" l="1"/>
  <c r="H49" i="60"/>
  <c r="I49" i="60"/>
  <c r="J49" i="60"/>
  <c r="F47" i="60"/>
  <c r="H47" i="60"/>
  <c r="I47" i="60"/>
  <c r="J47" i="60"/>
  <c r="F39" i="60"/>
  <c r="H39" i="60"/>
  <c r="I39" i="60"/>
  <c r="J39" i="60"/>
  <c r="F35" i="60"/>
  <c r="H35" i="60"/>
  <c r="I35" i="60"/>
  <c r="J35" i="60"/>
  <c r="F30" i="60"/>
  <c r="H30" i="60"/>
  <c r="I30" i="60"/>
  <c r="J30" i="60"/>
  <c r="F23" i="60"/>
  <c r="H23" i="60"/>
  <c r="I23" i="60"/>
  <c r="J23" i="60"/>
  <c r="F19" i="60"/>
  <c r="H19" i="60"/>
  <c r="I19" i="60"/>
  <c r="J19" i="60"/>
  <c r="F15" i="60"/>
  <c r="H15" i="60"/>
  <c r="I15" i="60"/>
  <c r="J15" i="60"/>
  <c r="E15" i="60"/>
  <c r="I41" i="61" l="1"/>
  <c r="H41" i="61"/>
  <c r="G41" i="61"/>
  <c r="F41" i="61"/>
  <c r="I40" i="61"/>
  <c r="H40" i="61"/>
  <c r="F40" i="61"/>
  <c r="K39" i="61"/>
  <c r="K38" i="61"/>
  <c r="K37" i="61"/>
  <c r="J36" i="61"/>
  <c r="K36" i="61" s="1"/>
  <c r="J35" i="61"/>
  <c r="K35" i="61" s="1"/>
  <c r="K34" i="61"/>
  <c r="K33" i="61"/>
  <c r="J32" i="61"/>
  <c r="K32" i="61" s="1"/>
  <c r="J31" i="61"/>
  <c r="K31" i="61" s="1"/>
  <c r="J30" i="61"/>
  <c r="K30" i="61" s="1"/>
  <c r="J29" i="61"/>
  <c r="K29" i="61" s="1"/>
  <c r="J28" i="61"/>
  <c r="K28" i="61" s="1"/>
  <c r="J27" i="61"/>
  <c r="K27" i="61" s="1"/>
  <c r="J26" i="61"/>
  <c r="K26" i="61" s="1"/>
  <c r="J25" i="61"/>
  <c r="K25" i="61" s="1"/>
  <c r="J24" i="61"/>
  <c r="K24" i="61" s="1"/>
  <c r="J23" i="61"/>
  <c r="K23" i="61" s="1"/>
  <c r="J22" i="61"/>
  <c r="K22" i="61" s="1"/>
  <c r="J21" i="61"/>
  <c r="K21" i="61" s="1"/>
  <c r="J20" i="61"/>
  <c r="K20" i="61" s="1"/>
  <c r="J19" i="61"/>
  <c r="K19" i="61" s="1"/>
  <c r="J18" i="61"/>
  <c r="K18" i="61" s="1"/>
  <c r="J17" i="61"/>
  <c r="K17" i="61" s="1"/>
  <c r="J16" i="61"/>
  <c r="K16" i="61" s="1"/>
  <c r="J15" i="61"/>
  <c r="K15" i="61" s="1"/>
  <c r="H24" i="82"/>
  <c r="G24" i="82"/>
  <c r="F24" i="82"/>
  <c r="E24" i="82"/>
  <c r="J23" i="82"/>
  <c r="I22" i="82"/>
  <c r="J22" i="82" s="1"/>
  <c r="I21" i="82"/>
  <c r="J21" i="82" s="1"/>
  <c r="I20" i="82"/>
  <c r="J20" i="82" s="1"/>
  <c r="I19" i="82"/>
  <c r="J19" i="82" s="1"/>
  <c r="I18" i="82"/>
  <c r="J18" i="82" s="1"/>
  <c r="I17" i="82"/>
  <c r="J17" i="82" s="1"/>
  <c r="I16" i="82"/>
  <c r="J16" i="82" s="1"/>
  <c r="I15" i="82"/>
  <c r="J15" i="82" s="1"/>
  <c r="I14" i="82"/>
  <c r="J14" i="82" s="1"/>
  <c r="I13" i="82"/>
  <c r="J41" i="61" l="1"/>
  <c r="J40" i="61"/>
  <c r="K41" i="61"/>
  <c r="I24" i="82"/>
  <c r="K40" i="61"/>
  <c r="J13" i="82"/>
  <c r="J24" i="82" s="1"/>
  <c r="F33" i="82" s="1"/>
  <c r="E33" i="82" l="1"/>
  <c r="G33" i="82"/>
  <c r="H44" i="54" l="1"/>
  <c r="K25" i="65"/>
  <c r="AU47" i="90" l="1"/>
  <c r="AT47" i="90"/>
  <c r="AW47" i="90"/>
  <c r="AV47" i="90"/>
  <c r="AW45" i="90"/>
  <c r="AU45" i="90"/>
  <c r="AT45" i="90"/>
  <c r="AV45" i="90"/>
  <c r="AW41" i="90"/>
  <c r="AU41" i="90"/>
  <c r="AT41" i="90"/>
  <c r="AV41" i="90"/>
  <c r="AV37" i="90"/>
  <c r="AW37" i="90"/>
  <c r="AU37" i="90"/>
  <c r="AT37" i="90"/>
  <c r="AV33" i="90"/>
  <c r="AW33" i="90"/>
  <c r="AU33" i="90"/>
  <c r="AT33" i="90"/>
  <c r="AW28" i="90"/>
  <c r="AU28" i="90"/>
  <c r="AT28" i="90"/>
  <c r="AV28" i="90"/>
  <c r="AW21" i="90"/>
  <c r="AU21" i="90"/>
  <c r="AT21" i="90"/>
  <c r="AV21" i="90"/>
  <c r="AW17" i="90"/>
  <c r="AU17" i="90"/>
  <c r="AT17" i="90"/>
  <c r="AV17" i="90"/>
  <c r="AW13" i="90"/>
  <c r="AU13" i="90"/>
  <c r="AT13" i="90"/>
  <c r="AV13" i="90"/>
  <c r="AW9" i="90"/>
  <c r="AV9" i="90"/>
  <c r="AU9" i="90"/>
  <c r="AT9" i="90"/>
  <c r="B54" i="101" l="1"/>
  <c r="C54" i="101" s="1"/>
  <c r="AW49" i="90"/>
  <c r="AW54" i="90" s="1"/>
  <c r="AT49" i="90"/>
  <c r="AT54" i="90" s="1"/>
  <c r="AV49" i="90"/>
  <c r="AV54" i="90" s="1"/>
  <c r="AU49" i="90"/>
  <c r="AU54" i="90" s="1"/>
  <c r="F24" i="101" l="1"/>
  <c r="E24" i="101"/>
  <c r="C24" i="101"/>
  <c r="C47" i="101"/>
  <c r="C44" i="101"/>
  <c r="F43" i="101"/>
  <c r="C42" i="101"/>
  <c r="E29" i="101"/>
  <c r="J15" i="44"/>
  <c r="H15" i="44" l="1"/>
  <c r="I15" i="44"/>
  <c r="F45" i="101"/>
  <c r="F50" i="101"/>
  <c r="F10" i="101"/>
  <c r="F12" i="101"/>
  <c r="F15" i="101"/>
  <c r="F18" i="101"/>
  <c r="F20" i="101"/>
  <c r="F23" i="101"/>
  <c r="F26" i="101"/>
  <c r="F29" i="101"/>
  <c r="F34" i="101"/>
  <c r="F39" i="101"/>
  <c r="C10" i="101"/>
  <c r="C12" i="101"/>
  <c r="C15" i="101"/>
  <c r="C18" i="101"/>
  <c r="C20" i="101"/>
  <c r="C39" i="101"/>
  <c r="F11" i="101"/>
  <c r="F19" i="101"/>
  <c r="F27" i="101"/>
  <c r="C11" i="101"/>
  <c r="C14" i="101"/>
  <c r="C16" i="101"/>
  <c r="E19" i="101"/>
  <c r="C22" i="101"/>
  <c r="C25" i="101"/>
  <c r="E27" i="101"/>
  <c r="C30" i="101"/>
  <c r="C32" i="101"/>
  <c r="C38" i="101"/>
  <c r="F42" i="101"/>
  <c r="F44" i="101"/>
  <c r="F47" i="101"/>
  <c r="F51" i="101"/>
  <c r="E39" i="101"/>
  <c r="E43" i="101"/>
  <c r="E50" i="101"/>
  <c r="E23" i="101"/>
  <c r="F14" i="101"/>
  <c r="F16" i="101"/>
  <c r="F22" i="101"/>
  <c r="F25" i="101"/>
  <c r="F30" i="101"/>
  <c r="F32" i="101"/>
  <c r="F38" i="101"/>
  <c r="F46" i="101"/>
  <c r="C19" i="101"/>
  <c r="E48" i="101"/>
  <c r="E14" i="101"/>
  <c r="E22" i="101"/>
  <c r="E30" i="101"/>
  <c r="C27" i="101"/>
  <c r="E15" i="101"/>
  <c r="E42" i="101"/>
  <c r="F48" i="101"/>
  <c r="C46" i="101"/>
  <c r="E16" i="101"/>
  <c r="E32" i="101"/>
  <c r="C23" i="101"/>
  <c r="C26" i="101"/>
  <c r="C29" i="101"/>
  <c r="C34" i="101"/>
  <c r="E25" i="101"/>
  <c r="E44" i="101"/>
  <c r="C43" i="101"/>
  <c r="C45" i="101"/>
  <c r="C50" i="101"/>
  <c r="E10" i="101"/>
  <c r="E18" i="101"/>
  <c r="E26" i="101"/>
  <c r="E34" i="101"/>
  <c r="E45" i="101"/>
  <c r="E11" i="101"/>
  <c r="E46" i="101"/>
  <c r="E12" i="101"/>
  <c r="E20" i="101"/>
  <c r="E38" i="101"/>
  <c r="E47" i="101"/>
  <c r="C48" i="101"/>
  <c r="F9" i="101"/>
  <c r="E37" i="101" l="1"/>
  <c r="E13" i="101"/>
  <c r="F17" i="101"/>
  <c r="F21" i="101"/>
  <c r="E9" i="101"/>
  <c r="E17" i="101"/>
  <c r="F13" i="101"/>
  <c r="F33" i="101"/>
  <c r="F37" i="101"/>
  <c r="F41" i="101"/>
  <c r="C28" i="101"/>
  <c r="E28" i="101"/>
  <c r="F28" i="101"/>
  <c r="C21" i="101"/>
  <c r="E21" i="101"/>
  <c r="C41" i="101"/>
  <c r="E41" i="101"/>
  <c r="C33" i="101"/>
  <c r="E33" i="101"/>
  <c r="C37" i="101"/>
  <c r="C13" i="101"/>
  <c r="C17" i="101"/>
  <c r="E49" i="101" l="1"/>
  <c r="F54" i="101"/>
  <c r="F49" i="101"/>
  <c r="C49" i="101"/>
  <c r="E54" i="101" l="1"/>
  <c r="F46" i="95"/>
  <c r="E46" i="95"/>
  <c r="E35" i="95"/>
  <c r="E30" i="95"/>
  <c r="F14" i="95"/>
  <c r="E14" i="95"/>
  <c r="E10" i="95"/>
  <c r="G35" i="55"/>
  <c r="E50" i="95" l="1"/>
  <c r="E60" i="95" s="1"/>
  <c r="F35" i="95"/>
  <c r="F10" i="95"/>
  <c r="F19" i="95"/>
  <c r="F30" i="95"/>
  <c r="F50" i="95" l="1"/>
  <c r="F60" i="95" s="1"/>
  <c r="B28" i="90"/>
  <c r="G50" i="95" l="1"/>
  <c r="G49" i="95"/>
  <c r="G48" i="95" s="1"/>
  <c r="G60" i="95"/>
  <c r="G41" i="95"/>
  <c r="G33" i="95"/>
  <c r="G25" i="95"/>
  <c r="G17" i="95"/>
  <c r="G40" i="95"/>
  <c r="G24" i="95"/>
  <c r="G47" i="95"/>
  <c r="G31" i="95"/>
  <c r="G23" i="95"/>
  <c r="G38" i="95"/>
  <c r="G56" i="95"/>
  <c r="G29" i="95"/>
  <c r="G21" i="95"/>
  <c r="G44" i="95"/>
  <c r="G20" i="95"/>
  <c r="G53" i="95"/>
  <c r="G59" i="95"/>
  <c r="G32" i="95"/>
  <c r="G16" i="95"/>
  <c r="G15" i="95"/>
  <c r="G55" i="95"/>
  <c r="G28" i="95"/>
  <c r="G54" i="95"/>
  <c r="G18" i="95"/>
  <c r="G58" i="95"/>
  <c r="G22" i="95"/>
  <c r="G45" i="95"/>
  <c r="G13" i="95"/>
  <c r="G36" i="95"/>
  <c r="G11" i="95"/>
  <c r="G42" i="95"/>
  <c r="G57" i="95"/>
  <c r="G37" i="95"/>
  <c r="G12" i="95"/>
  <c r="G34" i="95"/>
  <c r="G27" i="95"/>
  <c r="G52" i="95"/>
  <c r="G43" i="95"/>
  <c r="G26" i="95"/>
  <c r="G39" i="95"/>
  <c r="G14" i="95"/>
  <c r="G46" i="95"/>
  <c r="G10" i="95"/>
  <c r="G30" i="95"/>
  <c r="G19" i="95"/>
  <c r="G35" i="95"/>
  <c r="K18" i="60"/>
  <c r="K32" i="60"/>
  <c r="K33" i="60"/>
  <c r="K34" i="60"/>
  <c r="K50" i="60"/>
  <c r="K49" i="60" s="1"/>
  <c r="K48" i="60"/>
  <c r="K47" i="60" s="1"/>
  <c r="K45" i="60"/>
  <c r="K44" i="60"/>
  <c r="K42" i="60"/>
  <c r="K41" i="60"/>
  <c r="K40" i="60"/>
  <c r="K38" i="60"/>
  <c r="K37" i="60"/>
  <c r="K36" i="60"/>
  <c r="K31" i="60"/>
  <c r="K29" i="60"/>
  <c r="K28" i="60"/>
  <c r="K27" i="60"/>
  <c r="K26" i="60"/>
  <c r="K25" i="60"/>
  <c r="K24" i="60"/>
  <c r="K22" i="60"/>
  <c r="K21" i="60"/>
  <c r="K20" i="60"/>
  <c r="K16" i="60"/>
  <c r="K17" i="60"/>
  <c r="K14" i="60"/>
  <c r="K13" i="60"/>
  <c r="K12" i="60"/>
  <c r="J11" i="60"/>
  <c r="J51" i="60" s="1"/>
  <c r="I11" i="60"/>
  <c r="I51" i="60" s="1"/>
  <c r="H11" i="60"/>
  <c r="H51" i="60" s="1"/>
  <c r="F11" i="60"/>
  <c r="F51" i="60" s="1"/>
  <c r="E49" i="60"/>
  <c r="E47" i="60"/>
  <c r="E39" i="60"/>
  <c r="E35" i="60"/>
  <c r="E30" i="60"/>
  <c r="E23" i="60"/>
  <c r="E19" i="60"/>
  <c r="E11" i="60"/>
  <c r="F49" i="59"/>
  <c r="E49" i="59"/>
  <c r="F47" i="59"/>
  <c r="E47" i="59"/>
  <c r="F39" i="59"/>
  <c r="E39" i="59"/>
  <c r="F35" i="59"/>
  <c r="E35" i="59"/>
  <c r="F23" i="59"/>
  <c r="E23" i="59"/>
  <c r="F19" i="59"/>
  <c r="E19" i="59"/>
  <c r="E11" i="59"/>
  <c r="G11" i="59" s="1"/>
  <c r="G36" i="58"/>
  <c r="G35" i="58"/>
  <c r="K43" i="60" l="1"/>
  <c r="K39" i="60"/>
  <c r="I47" i="59"/>
  <c r="M47" i="59" s="1"/>
  <c r="I49" i="59"/>
  <c r="N49" i="59" s="1"/>
  <c r="N52" i="59"/>
  <c r="G55" i="60"/>
  <c r="H55" i="60"/>
  <c r="I55" i="60"/>
  <c r="J55" i="60"/>
  <c r="E51" i="60"/>
  <c r="E55" i="60" s="1"/>
  <c r="K35" i="60"/>
  <c r="K30" i="60"/>
  <c r="K23" i="60"/>
  <c r="K19" i="60"/>
  <c r="K15" i="60"/>
  <c r="K11" i="60"/>
  <c r="I35" i="59"/>
  <c r="H35" i="59" s="1"/>
  <c r="M52" i="59"/>
  <c r="I19" i="59"/>
  <c r="H19" i="59" s="1"/>
  <c r="E51" i="59"/>
  <c r="F51" i="59"/>
  <c r="I30" i="59"/>
  <c r="I39" i="59"/>
  <c r="G39" i="59" s="1"/>
  <c r="I23" i="59"/>
  <c r="H23" i="59" s="1"/>
  <c r="H49" i="59" l="1"/>
  <c r="H47" i="59"/>
  <c r="G23" i="59"/>
  <c r="H39" i="59"/>
  <c r="F55" i="59"/>
  <c r="G47" i="59"/>
  <c r="E55" i="59"/>
  <c r="G19" i="59"/>
  <c r="G35" i="59"/>
  <c r="G49" i="59"/>
  <c r="H30" i="59"/>
  <c r="G30" i="59"/>
  <c r="N47" i="59"/>
  <c r="M49" i="59"/>
  <c r="M23" i="59"/>
  <c r="M39" i="59"/>
  <c r="M15" i="59"/>
  <c r="N11" i="59"/>
  <c r="N30" i="59"/>
  <c r="M35" i="59"/>
  <c r="M19" i="59"/>
  <c r="K51" i="60"/>
  <c r="N35" i="59"/>
  <c r="M30" i="59"/>
  <c r="N15" i="59"/>
  <c r="M11" i="59"/>
  <c r="N19" i="59"/>
  <c r="I51" i="59"/>
  <c r="H51" i="59" s="1"/>
  <c r="N39" i="59"/>
  <c r="N23" i="59"/>
  <c r="G51" i="59" l="1"/>
  <c r="I55" i="59"/>
  <c r="G55" i="59" s="1"/>
  <c r="M51" i="59"/>
  <c r="N51" i="59"/>
  <c r="H55" i="59" l="1"/>
  <c r="N57" i="59"/>
  <c r="M57" i="59"/>
  <c r="F47" i="58"/>
  <c r="F45" i="58"/>
  <c r="G45" i="58" s="1"/>
  <c r="G43" i="58"/>
  <c r="G42" i="58"/>
  <c r="G40" i="58"/>
  <c r="G39" i="58"/>
  <c r="G38" i="58"/>
  <c r="F37" i="58"/>
  <c r="G34" i="58"/>
  <c r="F33" i="58"/>
  <c r="G32" i="58"/>
  <c r="G31" i="58"/>
  <c r="G30" i="58"/>
  <c r="G29" i="58"/>
  <c r="F28" i="58"/>
  <c r="G27" i="58"/>
  <c r="G26" i="58"/>
  <c r="G25" i="58"/>
  <c r="G24" i="58"/>
  <c r="G23" i="58"/>
  <c r="G22" i="58"/>
  <c r="F21" i="58"/>
  <c r="G20" i="58"/>
  <c r="G19" i="58"/>
  <c r="G18" i="58"/>
  <c r="F17" i="58"/>
  <c r="G16" i="58"/>
  <c r="G15" i="58"/>
  <c r="G14" i="58"/>
  <c r="F13" i="58"/>
  <c r="F9" i="58"/>
  <c r="G47" i="58" l="1"/>
  <c r="G41" i="58"/>
  <c r="G33" i="58"/>
  <c r="G28" i="58"/>
  <c r="G21" i="58"/>
  <c r="G17" i="58"/>
  <c r="G37" i="58"/>
  <c r="G13" i="58"/>
  <c r="G9" i="58"/>
  <c r="F49" i="58"/>
  <c r="F54" i="58" s="1"/>
  <c r="G54" i="58" s="1"/>
  <c r="G49" i="55"/>
  <c r="F48" i="55"/>
  <c r="F46" i="55"/>
  <c r="G46" i="55" s="1"/>
  <c r="G44" i="55"/>
  <c r="G43" i="55"/>
  <c r="G41" i="55"/>
  <c r="G40" i="55"/>
  <c r="G39" i="55"/>
  <c r="F38" i="55"/>
  <c r="G33" i="55"/>
  <c r="G31" i="55"/>
  <c r="G30" i="55"/>
  <c r="F29" i="55"/>
  <c r="G28" i="55"/>
  <c r="G27" i="55"/>
  <c r="G26" i="55"/>
  <c r="G25" i="55"/>
  <c r="G24" i="55"/>
  <c r="G23" i="55"/>
  <c r="F22" i="55"/>
  <c r="G21" i="55"/>
  <c r="G20" i="55"/>
  <c r="G19" i="55"/>
  <c r="F18" i="55"/>
  <c r="G17" i="55"/>
  <c r="G16" i="55"/>
  <c r="G15" i="55"/>
  <c r="F14" i="55"/>
  <c r="G13" i="55"/>
  <c r="G12" i="55"/>
  <c r="G11" i="55"/>
  <c r="F10" i="55"/>
  <c r="L16" i="31"/>
  <c r="J54" i="30"/>
  <c r="J51" i="30"/>
  <c r="G50" i="30"/>
  <c r="F50" i="30"/>
  <c r="J49" i="30"/>
  <c r="G48" i="30"/>
  <c r="F48" i="30"/>
  <c r="J46" i="30"/>
  <c r="J45" i="30"/>
  <c r="J43" i="30"/>
  <c r="J42" i="30"/>
  <c r="J41" i="30"/>
  <c r="G40" i="30"/>
  <c r="F40" i="30"/>
  <c r="J39" i="30"/>
  <c r="G38" i="30"/>
  <c r="F38" i="30"/>
  <c r="J37" i="30"/>
  <c r="J35" i="30"/>
  <c r="J34" i="30"/>
  <c r="G33" i="30"/>
  <c r="F33" i="30"/>
  <c r="J32" i="30"/>
  <c r="J31" i="30"/>
  <c r="J30" i="30"/>
  <c r="J29" i="30"/>
  <c r="J28" i="30"/>
  <c r="J27" i="30"/>
  <c r="G26" i="30"/>
  <c r="F26" i="30"/>
  <c r="J25" i="30"/>
  <c r="J24" i="30"/>
  <c r="J23" i="30"/>
  <c r="G22" i="30"/>
  <c r="F22" i="30"/>
  <c r="J21" i="30"/>
  <c r="J20" i="30"/>
  <c r="J19" i="30"/>
  <c r="G18" i="30"/>
  <c r="F18" i="30"/>
  <c r="J17" i="30"/>
  <c r="J16" i="30"/>
  <c r="J15" i="30"/>
  <c r="G14" i="30"/>
  <c r="F14" i="30"/>
  <c r="J54" i="44"/>
  <c r="J53" i="44"/>
  <c r="J51" i="44"/>
  <c r="G50" i="44"/>
  <c r="F50" i="44"/>
  <c r="J49" i="44"/>
  <c r="G48" i="44"/>
  <c r="F48" i="44"/>
  <c r="J46" i="44"/>
  <c r="J45" i="44"/>
  <c r="J43" i="44"/>
  <c r="J42" i="44"/>
  <c r="J41" i="44"/>
  <c r="G40" i="44"/>
  <c r="F40" i="44"/>
  <c r="G38" i="44"/>
  <c r="F38" i="44"/>
  <c r="J37" i="44"/>
  <c r="J35" i="44"/>
  <c r="J34" i="44"/>
  <c r="G33" i="44"/>
  <c r="F33" i="44"/>
  <c r="J32" i="44"/>
  <c r="J31" i="44"/>
  <c r="J30" i="44"/>
  <c r="J29" i="44"/>
  <c r="J28" i="44"/>
  <c r="J27" i="44"/>
  <c r="G26" i="44"/>
  <c r="F26" i="44"/>
  <c r="J25" i="44"/>
  <c r="J24" i="44"/>
  <c r="J23" i="44"/>
  <c r="G22" i="44"/>
  <c r="F22" i="44"/>
  <c r="J21" i="44"/>
  <c r="J20" i="44"/>
  <c r="J19" i="44"/>
  <c r="G18" i="44"/>
  <c r="F18" i="44"/>
  <c r="J17" i="44"/>
  <c r="J16" i="44"/>
  <c r="G14" i="44"/>
  <c r="F14" i="44"/>
  <c r="H42" i="54"/>
  <c r="H41" i="54"/>
  <c r="H39" i="54"/>
  <c r="H38" i="54"/>
  <c r="H37" i="54"/>
  <c r="H35" i="54"/>
  <c r="H33" i="54"/>
  <c r="H31" i="54"/>
  <c r="H30" i="54"/>
  <c r="H28" i="54"/>
  <c r="H27" i="54"/>
  <c r="H26" i="54"/>
  <c r="H25" i="54"/>
  <c r="H24" i="54"/>
  <c r="H21" i="54"/>
  <c r="H20" i="54"/>
  <c r="H19" i="54"/>
  <c r="H17" i="54"/>
  <c r="H16" i="54"/>
  <c r="H15" i="54"/>
  <c r="H13" i="54"/>
  <c r="H12" i="54"/>
  <c r="H11" i="54"/>
  <c r="K26" i="65"/>
  <c r="J26" i="65"/>
  <c r="I26" i="65"/>
  <c r="H26" i="65"/>
  <c r="G26" i="65"/>
  <c r="F26" i="65"/>
  <c r="E26" i="65"/>
  <c r="J54" i="32"/>
  <c r="J53" i="32"/>
  <c r="J49" i="32"/>
  <c r="G48" i="32"/>
  <c r="F48" i="32"/>
  <c r="J51" i="32"/>
  <c r="G50" i="32"/>
  <c r="F50" i="32"/>
  <c r="J46" i="32"/>
  <c r="J43" i="32"/>
  <c r="J42" i="32"/>
  <c r="J41" i="32"/>
  <c r="G40" i="32"/>
  <c r="F40" i="32"/>
  <c r="J39" i="32"/>
  <c r="G38" i="32"/>
  <c r="F38" i="32"/>
  <c r="J37" i="32"/>
  <c r="J35" i="32"/>
  <c r="J34" i="32"/>
  <c r="G33" i="32"/>
  <c r="F33" i="32"/>
  <c r="J32" i="32"/>
  <c r="J31" i="32"/>
  <c r="J30" i="32"/>
  <c r="J29" i="32"/>
  <c r="J28" i="32"/>
  <c r="J27" i="32"/>
  <c r="G26" i="32"/>
  <c r="F26" i="32"/>
  <c r="J25" i="32"/>
  <c r="J24" i="32"/>
  <c r="J23" i="32"/>
  <c r="G22" i="32"/>
  <c r="F22" i="32"/>
  <c r="J21" i="32"/>
  <c r="J20" i="32"/>
  <c r="J19" i="32"/>
  <c r="G18" i="32"/>
  <c r="F18" i="32"/>
  <c r="G14" i="32"/>
  <c r="F14" i="32"/>
  <c r="AS47" i="90"/>
  <c r="AR47" i="90"/>
  <c r="AQ47" i="90"/>
  <c r="AP47" i="90"/>
  <c r="AS45" i="90"/>
  <c r="AR45" i="90"/>
  <c r="AQ45" i="90"/>
  <c r="AP45" i="90"/>
  <c r="AO45" i="90"/>
  <c r="AN45" i="90"/>
  <c r="AM45" i="90"/>
  <c r="AL45" i="90"/>
  <c r="AK45" i="90"/>
  <c r="AJ45" i="90"/>
  <c r="AI45" i="90"/>
  <c r="AH45" i="90"/>
  <c r="AG45" i="90"/>
  <c r="AF45" i="90"/>
  <c r="AE45" i="90"/>
  <c r="AD45" i="90"/>
  <c r="AC45" i="90"/>
  <c r="AB45" i="90"/>
  <c r="AA45" i="90"/>
  <c r="Z45" i="90"/>
  <c r="X45" i="90"/>
  <c r="W45" i="90"/>
  <c r="V45" i="90"/>
  <c r="U45" i="90"/>
  <c r="T45" i="90"/>
  <c r="S45" i="90"/>
  <c r="R45" i="90"/>
  <c r="Q45" i="90"/>
  <c r="P45" i="90"/>
  <c r="O45" i="90"/>
  <c r="N45" i="90"/>
  <c r="M45" i="90"/>
  <c r="L45" i="90"/>
  <c r="K45" i="90"/>
  <c r="J45" i="90"/>
  <c r="I45" i="90"/>
  <c r="H45" i="90"/>
  <c r="G45" i="90"/>
  <c r="F45" i="90"/>
  <c r="E45" i="90"/>
  <c r="D45" i="90"/>
  <c r="C45" i="90"/>
  <c r="B45" i="90"/>
  <c r="AO41" i="90"/>
  <c r="AN41" i="90"/>
  <c r="AM41" i="90"/>
  <c r="AL41" i="90"/>
  <c r="AK41" i="90"/>
  <c r="AJ41" i="90"/>
  <c r="AI41" i="90"/>
  <c r="AH41" i="90"/>
  <c r="AG41" i="90"/>
  <c r="AF41" i="90"/>
  <c r="AE41" i="90"/>
  <c r="AD41" i="90"/>
  <c r="AC41" i="90"/>
  <c r="AB41" i="90"/>
  <c r="AA41" i="90"/>
  <c r="Z41" i="90"/>
  <c r="X41" i="90"/>
  <c r="W41" i="90"/>
  <c r="V41" i="90"/>
  <c r="U41" i="90"/>
  <c r="T41" i="90"/>
  <c r="S41" i="90"/>
  <c r="R41" i="90"/>
  <c r="Q41" i="90"/>
  <c r="P41" i="90"/>
  <c r="O41" i="90"/>
  <c r="N41" i="90"/>
  <c r="M41" i="90"/>
  <c r="L41" i="90"/>
  <c r="K41" i="90"/>
  <c r="J41" i="90"/>
  <c r="I41" i="90"/>
  <c r="H41" i="90"/>
  <c r="G41" i="90"/>
  <c r="F41" i="90"/>
  <c r="E41" i="90"/>
  <c r="D41" i="90"/>
  <c r="C41" i="90"/>
  <c r="B41" i="90"/>
  <c r="AR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E37" i="90"/>
  <c r="D37" i="90"/>
  <c r="C37" i="90"/>
  <c r="B37" i="90"/>
  <c r="AO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AA33" i="90"/>
  <c r="Z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C33" i="90"/>
  <c r="B33" i="90"/>
  <c r="AO28" i="90"/>
  <c r="AN28" i="90"/>
  <c r="AM28" i="90"/>
  <c r="AL28" i="90"/>
  <c r="AK28" i="90"/>
  <c r="AJ28" i="90"/>
  <c r="AI28" i="90"/>
  <c r="AH28" i="90"/>
  <c r="AG28" i="90"/>
  <c r="AF28" i="90"/>
  <c r="AE28" i="90"/>
  <c r="AD28" i="90"/>
  <c r="AC28" i="90"/>
  <c r="AB28" i="90"/>
  <c r="AA28" i="90"/>
  <c r="Z28" i="90"/>
  <c r="X28" i="90"/>
  <c r="W28" i="90"/>
  <c r="V28" i="90"/>
  <c r="U28" i="90"/>
  <c r="T28" i="90"/>
  <c r="S28" i="90"/>
  <c r="R28" i="90"/>
  <c r="Q28" i="90"/>
  <c r="P28" i="90"/>
  <c r="O28" i="90"/>
  <c r="N28" i="90"/>
  <c r="M28" i="90"/>
  <c r="L28" i="90"/>
  <c r="K28" i="90"/>
  <c r="J28" i="90"/>
  <c r="I28" i="90"/>
  <c r="H28" i="90"/>
  <c r="G28" i="90"/>
  <c r="F28" i="90"/>
  <c r="E28" i="90"/>
  <c r="D28" i="90"/>
  <c r="C28" i="90"/>
  <c r="AO21" i="90"/>
  <c r="AN21" i="90"/>
  <c r="AM21" i="90"/>
  <c r="AL21" i="90"/>
  <c r="AK21" i="90"/>
  <c r="AJ21" i="90"/>
  <c r="AI21" i="90"/>
  <c r="AH21" i="90"/>
  <c r="AG21" i="90"/>
  <c r="AF21" i="90"/>
  <c r="AE21" i="90"/>
  <c r="AD21" i="90"/>
  <c r="AC21" i="90"/>
  <c r="AB21" i="90"/>
  <c r="AA21" i="90"/>
  <c r="Z21" i="90"/>
  <c r="X21" i="90"/>
  <c r="W21" i="90"/>
  <c r="V21" i="90"/>
  <c r="U21" i="90"/>
  <c r="T21" i="90"/>
  <c r="S21" i="90"/>
  <c r="R21" i="90"/>
  <c r="Q21" i="90"/>
  <c r="P21" i="90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B21" i="90"/>
  <c r="AO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AA17" i="90"/>
  <c r="Z17" i="90"/>
  <c r="X17" i="90"/>
  <c r="W17" i="90"/>
  <c r="V17" i="90"/>
  <c r="U17" i="90"/>
  <c r="T17" i="90"/>
  <c r="S17" i="90"/>
  <c r="R17" i="90"/>
  <c r="Q17" i="90"/>
  <c r="P17" i="90"/>
  <c r="O17" i="90"/>
  <c r="N17" i="90"/>
  <c r="M17" i="90"/>
  <c r="L17" i="90"/>
  <c r="K17" i="90"/>
  <c r="J17" i="90"/>
  <c r="I17" i="90"/>
  <c r="H17" i="90"/>
  <c r="G17" i="90"/>
  <c r="F17" i="90"/>
  <c r="E17" i="90"/>
  <c r="D17" i="90"/>
  <c r="C17" i="90"/>
  <c r="B17" i="90"/>
  <c r="AO13" i="90"/>
  <c r="AN13" i="90"/>
  <c r="AM13" i="90"/>
  <c r="AL13" i="90"/>
  <c r="AK13" i="90"/>
  <c r="AJ13" i="90"/>
  <c r="AI13" i="90"/>
  <c r="AH13" i="90"/>
  <c r="AG13" i="90"/>
  <c r="AF13" i="90"/>
  <c r="AE13" i="90"/>
  <c r="AD13" i="90"/>
  <c r="AC13" i="90"/>
  <c r="AB13" i="90"/>
  <c r="AA13" i="90"/>
  <c r="Z13" i="90"/>
  <c r="X13" i="90"/>
  <c r="W13" i="90"/>
  <c r="V13" i="90"/>
  <c r="U13" i="90"/>
  <c r="T13" i="90"/>
  <c r="S13" i="90"/>
  <c r="R13" i="90"/>
  <c r="Q13" i="90"/>
  <c r="P13" i="90"/>
  <c r="O13" i="90"/>
  <c r="N13" i="90"/>
  <c r="M13" i="90"/>
  <c r="L13" i="90"/>
  <c r="K13" i="90"/>
  <c r="J13" i="90"/>
  <c r="I13" i="90"/>
  <c r="H13" i="90"/>
  <c r="G13" i="90"/>
  <c r="F13" i="90"/>
  <c r="E13" i="90"/>
  <c r="D13" i="90"/>
  <c r="C13" i="90"/>
  <c r="B13" i="90"/>
  <c r="AO9" i="90"/>
  <c r="AN9" i="90"/>
  <c r="AM9" i="90"/>
  <c r="AL9" i="90"/>
  <c r="AK9" i="90"/>
  <c r="AJ9" i="90"/>
  <c r="AI9" i="90"/>
  <c r="AH9" i="90"/>
  <c r="AG9" i="90"/>
  <c r="AF9" i="90"/>
  <c r="AE9" i="90"/>
  <c r="AD9" i="90"/>
  <c r="AC9" i="90"/>
  <c r="AB9" i="90"/>
  <c r="AA9" i="90"/>
  <c r="Z9" i="90"/>
  <c r="X9" i="90"/>
  <c r="W9" i="90"/>
  <c r="V9" i="90"/>
  <c r="U9" i="90"/>
  <c r="T9" i="90"/>
  <c r="S9" i="90"/>
  <c r="R9" i="90"/>
  <c r="Q9" i="90"/>
  <c r="P9" i="90"/>
  <c r="O9" i="90"/>
  <c r="N9" i="90"/>
  <c r="M9" i="90"/>
  <c r="L9" i="90"/>
  <c r="K9" i="90"/>
  <c r="J9" i="90"/>
  <c r="I9" i="90"/>
  <c r="H9" i="90"/>
  <c r="G9" i="90"/>
  <c r="F9" i="90"/>
  <c r="E9" i="90"/>
  <c r="D9" i="90"/>
  <c r="C9" i="90"/>
  <c r="B9" i="90"/>
  <c r="G52" i="30" l="1"/>
  <c r="F52" i="30"/>
  <c r="F52" i="32"/>
  <c r="I15" i="30"/>
  <c r="H15" i="30"/>
  <c r="H28" i="30"/>
  <c r="I28" i="30"/>
  <c r="I35" i="30"/>
  <c r="H35" i="30"/>
  <c r="I42" i="30"/>
  <c r="H42" i="30"/>
  <c r="H16" i="30"/>
  <c r="I16" i="30"/>
  <c r="I29" i="30"/>
  <c r="H29" i="30"/>
  <c r="I37" i="30"/>
  <c r="H37" i="30"/>
  <c r="I43" i="30"/>
  <c r="H43" i="30"/>
  <c r="I51" i="30"/>
  <c r="H51" i="30"/>
  <c r="I45" i="30"/>
  <c r="H45" i="30"/>
  <c r="J44" i="30"/>
  <c r="I54" i="30"/>
  <c r="H54" i="30"/>
  <c r="K54" i="30"/>
  <c r="L54" i="30"/>
  <c r="I30" i="30"/>
  <c r="H30" i="30"/>
  <c r="I24" i="30"/>
  <c r="H24" i="30"/>
  <c r="I31" i="30"/>
  <c r="H31" i="30"/>
  <c r="I46" i="30"/>
  <c r="H46" i="30"/>
  <c r="I25" i="30"/>
  <c r="H25" i="30"/>
  <c r="H32" i="30"/>
  <c r="I32" i="30"/>
  <c r="I39" i="30"/>
  <c r="H39" i="30"/>
  <c r="I23" i="30"/>
  <c r="H23" i="30"/>
  <c r="I19" i="30"/>
  <c r="H19" i="30"/>
  <c r="H20" i="30"/>
  <c r="I20" i="30"/>
  <c r="I49" i="30"/>
  <c r="H49" i="30"/>
  <c r="I17" i="30"/>
  <c r="H17" i="30"/>
  <c r="I21" i="30"/>
  <c r="H21" i="30"/>
  <c r="I27" i="30"/>
  <c r="H27" i="30"/>
  <c r="I34" i="30"/>
  <c r="H34" i="30"/>
  <c r="I41" i="30"/>
  <c r="H41" i="30"/>
  <c r="H20" i="44"/>
  <c r="I20" i="44"/>
  <c r="I41" i="44"/>
  <c r="H41" i="44"/>
  <c r="H49" i="44"/>
  <c r="I49" i="44"/>
  <c r="H21" i="44"/>
  <c r="I21" i="44"/>
  <c r="H27" i="44"/>
  <c r="I27" i="44"/>
  <c r="H34" i="44"/>
  <c r="I34" i="44"/>
  <c r="H42" i="44"/>
  <c r="I42" i="44"/>
  <c r="I25" i="44"/>
  <c r="H25" i="44"/>
  <c r="H35" i="44"/>
  <c r="I35" i="44"/>
  <c r="I16" i="44"/>
  <c r="H16" i="44"/>
  <c r="H29" i="44"/>
  <c r="I29" i="44"/>
  <c r="H37" i="44"/>
  <c r="I37" i="44"/>
  <c r="J44" i="44"/>
  <c r="K44" i="44" s="1"/>
  <c r="H45" i="44"/>
  <c r="I45" i="44"/>
  <c r="H53" i="44"/>
  <c r="I53" i="44"/>
  <c r="H51" i="44"/>
  <c r="I51" i="44"/>
  <c r="H17" i="44"/>
  <c r="I17" i="44"/>
  <c r="I23" i="44"/>
  <c r="H23" i="44"/>
  <c r="H30" i="44"/>
  <c r="I30" i="44"/>
  <c r="H46" i="44"/>
  <c r="I46" i="44"/>
  <c r="H54" i="44"/>
  <c r="I54" i="44"/>
  <c r="H19" i="44"/>
  <c r="I19" i="44"/>
  <c r="H28" i="44"/>
  <c r="I28" i="44"/>
  <c r="H43" i="44"/>
  <c r="I43" i="44"/>
  <c r="I24" i="44"/>
  <c r="H24" i="44"/>
  <c r="I31" i="44"/>
  <c r="H31" i="44"/>
  <c r="I32" i="44"/>
  <c r="H32" i="44"/>
  <c r="I49" i="32"/>
  <c r="H49" i="32"/>
  <c r="I29" i="32"/>
  <c r="H29" i="32"/>
  <c r="I37" i="32"/>
  <c r="H37" i="32"/>
  <c r="I43" i="32"/>
  <c r="H43" i="32"/>
  <c r="I53" i="32"/>
  <c r="H53" i="32"/>
  <c r="I30" i="32"/>
  <c r="H30" i="32"/>
  <c r="I46" i="32"/>
  <c r="H46" i="32"/>
  <c r="I54" i="32"/>
  <c r="H54" i="32"/>
  <c r="I35" i="32"/>
  <c r="H35" i="32"/>
  <c r="H24" i="32"/>
  <c r="I24" i="32"/>
  <c r="I31" i="32"/>
  <c r="H31" i="32"/>
  <c r="I23" i="32"/>
  <c r="H23" i="32"/>
  <c r="I25" i="32"/>
  <c r="H25" i="32"/>
  <c r="I32" i="32"/>
  <c r="H32" i="32"/>
  <c r="H39" i="32"/>
  <c r="I39" i="32"/>
  <c r="H28" i="32"/>
  <c r="I28" i="32"/>
  <c r="I51" i="32"/>
  <c r="H51" i="32"/>
  <c r="I19" i="32"/>
  <c r="H19" i="32"/>
  <c r="I20" i="32"/>
  <c r="H20" i="32"/>
  <c r="I42" i="32"/>
  <c r="H42" i="32"/>
  <c r="I21" i="32"/>
  <c r="H21" i="32"/>
  <c r="I27" i="32"/>
  <c r="H27" i="32"/>
  <c r="I34" i="32"/>
  <c r="H34" i="32"/>
  <c r="I41" i="32"/>
  <c r="H41" i="32"/>
  <c r="L55" i="32"/>
  <c r="G49" i="58"/>
  <c r="G52" i="32"/>
  <c r="K55" i="30"/>
  <c r="L55" i="30"/>
  <c r="J22" i="30"/>
  <c r="K22" i="30" s="1"/>
  <c r="J26" i="30"/>
  <c r="L26" i="30" s="1"/>
  <c r="J18" i="30"/>
  <c r="K18" i="30" s="1"/>
  <c r="J14" i="44"/>
  <c r="L14" i="44" s="1"/>
  <c r="F22" i="68"/>
  <c r="F37" i="46"/>
  <c r="L53" i="30"/>
  <c r="L54" i="32"/>
  <c r="F20" i="68"/>
  <c r="J50" i="44"/>
  <c r="L50" i="44" s="1"/>
  <c r="F15" i="68"/>
  <c r="J38" i="44"/>
  <c r="L38" i="44" s="1"/>
  <c r="K53" i="44"/>
  <c r="K53" i="32"/>
  <c r="B49" i="90"/>
  <c r="B54" i="90" s="1"/>
  <c r="L54" i="44"/>
  <c r="J40" i="30"/>
  <c r="K40" i="30" s="1"/>
  <c r="J48" i="30"/>
  <c r="L48" i="30" s="1"/>
  <c r="J38" i="30"/>
  <c r="K38" i="30" s="1"/>
  <c r="J40" i="44"/>
  <c r="K40" i="44" s="1"/>
  <c r="J48" i="44"/>
  <c r="L48" i="44" s="1"/>
  <c r="J22" i="44"/>
  <c r="K22" i="44" s="1"/>
  <c r="J14" i="30"/>
  <c r="I14" i="30" s="1"/>
  <c r="J50" i="30"/>
  <c r="K50" i="30" s="1"/>
  <c r="AS28" i="90"/>
  <c r="G14" i="55"/>
  <c r="G22" i="55"/>
  <c r="G42" i="55"/>
  <c r="G10" i="55"/>
  <c r="G18" i="55"/>
  <c r="G38" i="55"/>
  <c r="F50" i="55"/>
  <c r="F55" i="55" s="1"/>
  <c r="G55" i="55" s="1"/>
  <c r="G29" i="55"/>
  <c r="G48" i="55"/>
  <c r="AQ21" i="90"/>
  <c r="J33" i="30"/>
  <c r="H33" i="30" s="1"/>
  <c r="K53" i="30"/>
  <c r="J18" i="44"/>
  <c r="H18" i="44" s="1"/>
  <c r="J26" i="44"/>
  <c r="I26" i="44" s="1"/>
  <c r="J33" i="44"/>
  <c r="K33" i="44" s="1"/>
  <c r="F52" i="44"/>
  <c r="K54" i="44"/>
  <c r="G52" i="44"/>
  <c r="L53" i="44"/>
  <c r="F13" i="46"/>
  <c r="F30" i="46"/>
  <c r="F10" i="46"/>
  <c r="F17" i="46"/>
  <c r="F22" i="46"/>
  <c r="F29" i="46"/>
  <c r="F11" i="46"/>
  <c r="F16" i="46"/>
  <c r="F19" i="46"/>
  <c r="F21" i="46"/>
  <c r="F32" i="46"/>
  <c r="F27" i="46"/>
  <c r="F9" i="46"/>
  <c r="F12" i="46"/>
  <c r="F14" i="46"/>
  <c r="F15" i="46"/>
  <c r="F18" i="46"/>
  <c r="F26" i="46"/>
  <c r="F20" i="46"/>
  <c r="F23" i="46"/>
  <c r="F24" i="46"/>
  <c r="F31" i="46"/>
  <c r="F33" i="46"/>
  <c r="F28" i="46"/>
  <c r="F19" i="68"/>
  <c r="F14" i="68"/>
  <c r="F21" i="68"/>
  <c r="F18" i="68"/>
  <c r="F17" i="68"/>
  <c r="F16" i="68"/>
  <c r="AQ17" i="90"/>
  <c r="AP33" i="90"/>
  <c r="AQ37" i="90"/>
  <c r="AR41" i="90"/>
  <c r="AP17" i="90"/>
  <c r="AQ33" i="90"/>
  <c r="AP37" i="90"/>
  <c r="AQ41" i="90"/>
  <c r="H29" i="54"/>
  <c r="H10" i="54"/>
  <c r="H18" i="54"/>
  <c r="H36" i="54"/>
  <c r="AS37" i="90"/>
  <c r="AP21" i="90"/>
  <c r="AR33" i="90"/>
  <c r="AR28" i="90"/>
  <c r="AS33" i="90"/>
  <c r="AP13" i="90"/>
  <c r="AR21" i="90"/>
  <c r="AP41" i="90"/>
  <c r="H14" i="54"/>
  <c r="H22" i="54"/>
  <c r="H34" i="54"/>
  <c r="H40" i="54"/>
  <c r="H46" i="54"/>
  <c r="J33" i="32"/>
  <c r="H33" i="32" s="1"/>
  <c r="J50" i="32"/>
  <c r="H50" i="32" s="1"/>
  <c r="K54" i="32"/>
  <c r="J14" i="32"/>
  <c r="H14" i="32" s="1"/>
  <c r="J18" i="32"/>
  <c r="H18" i="32" s="1"/>
  <c r="J22" i="32"/>
  <c r="I22" i="32" s="1"/>
  <c r="J26" i="32"/>
  <c r="I26" i="32" s="1"/>
  <c r="J38" i="32"/>
  <c r="I38" i="32" s="1"/>
  <c r="J40" i="32"/>
  <c r="H40" i="32" s="1"/>
  <c r="L53" i="32"/>
  <c r="J48" i="32"/>
  <c r="I48" i="32" s="1"/>
  <c r="C49" i="90"/>
  <c r="C54" i="90" s="1"/>
  <c r="E49" i="90"/>
  <c r="E54" i="90" s="1"/>
  <c r="G49" i="90"/>
  <c r="G54" i="90" s="1"/>
  <c r="I49" i="90"/>
  <c r="I54" i="90" s="1"/>
  <c r="K49" i="90"/>
  <c r="K54" i="90" s="1"/>
  <c r="M49" i="90"/>
  <c r="M54" i="90" s="1"/>
  <c r="O49" i="90"/>
  <c r="O54" i="90" s="1"/>
  <c r="Q49" i="90"/>
  <c r="Q54" i="90" s="1"/>
  <c r="S49" i="90"/>
  <c r="S54" i="90" s="1"/>
  <c r="U49" i="90"/>
  <c r="U54" i="90" s="1"/>
  <c r="W49" i="90"/>
  <c r="W54" i="90" s="1"/>
  <c r="Z49" i="90"/>
  <c r="Z54" i="90" s="1"/>
  <c r="AB49" i="90"/>
  <c r="AB54" i="90" s="1"/>
  <c r="AD49" i="90"/>
  <c r="AD54" i="90" s="1"/>
  <c r="AF49" i="90"/>
  <c r="AF54" i="90" s="1"/>
  <c r="AH49" i="90"/>
  <c r="AH54" i="90" s="1"/>
  <c r="AJ49" i="90"/>
  <c r="AJ54" i="90" s="1"/>
  <c r="AL49" i="90"/>
  <c r="AL54" i="90" s="1"/>
  <c r="AN49" i="90"/>
  <c r="AN54" i="90" s="1"/>
  <c r="D49" i="90"/>
  <c r="D54" i="90" s="1"/>
  <c r="F49" i="90"/>
  <c r="F54" i="90" s="1"/>
  <c r="H49" i="90"/>
  <c r="H54" i="90" s="1"/>
  <c r="J49" i="90"/>
  <c r="J54" i="90" s="1"/>
  <c r="L49" i="90"/>
  <c r="L54" i="90" s="1"/>
  <c r="N49" i="90"/>
  <c r="N54" i="90" s="1"/>
  <c r="P49" i="90"/>
  <c r="P54" i="90" s="1"/>
  <c r="R49" i="90"/>
  <c r="R54" i="90" s="1"/>
  <c r="T49" i="90"/>
  <c r="T54" i="90" s="1"/>
  <c r="V49" i="90"/>
  <c r="V54" i="90" s="1"/>
  <c r="X49" i="90"/>
  <c r="X54" i="90" s="1"/>
  <c r="AA49" i="90"/>
  <c r="AA54" i="90" s="1"/>
  <c r="AC49" i="90"/>
  <c r="AC54" i="90" s="1"/>
  <c r="AE49" i="90"/>
  <c r="AE54" i="90" s="1"/>
  <c r="AG49" i="90"/>
  <c r="AG54" i="90" s="1"/>
  <c r="AI49" i="90"/>
  <c r="AI54" i="90" s="1"/>
  <c r="AK49" i="90"/>
  <c r="AK54" i="90" s="1"/>
  <c r="AM49" i="90"/>
  <c r="AM54" i="90" s="1"/>
  <c r="AO49" i="90"/>
  <c r="AO54" i="90" s="1"/>
  <c r="AQ9" i="90"/>
  <c r="AS9" i="90"/>
  <c r="AR13" i="90"/>
  <c r="AS17" i="90"/>
  <c r="AQ28" i="90"/>
  <c r="AS41" i="90"/>
  <c r="AP9" i="90"/>
  <c r="AR9" i="90"/>
  <c r="AQ13" i="90"/>
  <c r="AS13" i="90"/>
  <c r="AR17" i="90"/>
  <c r="AS21" i="90"/>
  <c r="AP28" i="90"/>
  <c r="J33" i="82"/>
  <c r="K14" i="32" l="1"/>
  <c r="K18" i="32"/>
  <c r="H26" i="30"/>
  <c r="H50" i="44"/>
  <c r="I18" i="32"/>
  <c r="H26" i="32"/>
  <c r="H18" i="30"/>
  <c r="I50" i="32"/>
  <c r="I26" i="30"/>
  <c r="I50" i="30"/>
  <c r="H22" i="44"/>
  <c r="I14" i="44"/>
  <c r="I18" i="44"/>
  <c r="H26" i="44"/>
  <c r="I22" i="44"/>
  <c r="I18" i="30"/>
  <c r="H44" i="30"/>
  <c r="I44" i="30"/>
  <c r="G56" i="30"/>
  <c r="H14" i="30"/>
  <c r="H48" i="30"/>
  <c r="I38" i="30"/>
  <c r="H38" i="30"/>
  <c r="I22" i="30"/>
  <c r="I40" i="30"/>
  <c r="H50" i="30"/>
  <c r="I33" i="30"/>
  <c r="H22" i="30"/>
  <c r="I48" i="30"/>
  <c r="F56" i="30"/>
  <c r="L44" i="30"/>
  <c r="H40" i="30"/>
  <c r="I48" i="44"/>
  <c r="H40" i="44"/>
  <c r="I50" i="44"/>
  <c r="I33" i="44"/>
  <c r="H14" i="44"/>
  <c r="F56" i="44"/>
  <c r="H48" i="44"/>
  <c r="H44" i="44"/>
  <c r="I44" i="44"/>
  <c r="I38" i="44"/>
  <c r="H38" i="44"/>
  <c r="I40" i="44"/>
  <c r="H33" i="44"/>
  <c r="H48" i="32"/>
  <c r="I40" i="32"/>
  <c r="H38" i="32"/>
  <c r="G57" i="32"/>
  <c r="H22" i="32"/>
  <c r="I33" i="32"/>
  <c r="I14" i="32"/>
  <c r="K14" i="44"/>
  <c r="J52" i="32"/>
  <c r="J57" i="32" s="1"/>
  <c r="F57" i="32"/>
  <c r="K50" i="44"/>
  <c r="K38" i="44"/>
  <c r="L22" i="30"/>
  <c r="K48" i="30"/>
  <c r="L18" i="30"/>
  <c r="K26" i="30"/>
  <c r="K44" i="30"/>
  <c r="L40" i="30"/>
  <c r="J52" i="30"/>
  <c r="J56" i="30" s="1"/>
  <c r="L38" i="32"/>
  <c r="K33" i="32"/>
  <c r="L26" i="44"/>
  <c r="L26" i="32"/>
  <c r="L18" i="44"/>
  <c r="L18" i="32"/>
  <c r="L14" i="30"/>
  <c r="L14" i="32"/>
  <c r="L22" i="32"/>
  <c r="L44" i="44"/>
  <c r="AS49" i="90"/>
  <c r="AS54" i="90" s="1"/>
  <c r="L33" i="30"/>
  <c r="L22" i="44"/>
  <c r="K14" i="30"/>
  <c r="K48" i="32"/>
  <c r="L44" i="32"/>
  <c r="K48" i="44"/>
  <c r="L50" i="30"/>
  <c r="L38" i="30"/>
  <c r="L40" i="32"/>
  <c r="L50" i="32"/>
  <c r="K26" i="44"/>
  <c r="L33" i="44"/>
  <c r="K33" i="30"/>
  <c r="L40" i="44"/>
  <c r="AQ49" i="90"/>
  <c r="AQ54" i="90" s="1"/>
  <c r="AR49" i="90"/>
  <c r="AR54" i="90" s="1"/>
  <c r="AP49" i="90"/>
  <c r="AP54" i="90" s="1"/>
  <c r="G50" i="55"/>
  <c r="K18" i="44"/>
  <c r="J52" i="44"/>
  <c r="H52" i="44" s="1"/>
  <c r="G56" i="44"/>
  <c r="H48" i="54"/>
  <c r="K50" i="32"/>
  <c r="L48" i="32"/>
  <c r="L33" i="32"/>
  <c r="K38" i="32"/>
  <c r="K22" i="32"/>
  <c r="K44" i="32"/>
  <c r="K26" i="32"/>
  <c r="K40" i="32"/>
  <c r="H33" i="82"/>
  <c r="I52" i="32" l="1"/>
  <c r="I57" i="32"/>
  <c r="H57" i="32"/>
  <c r="H52" i="32"/>
  <c r="I52" i="44"/>
  <c r="I52" i="30"/>
  <c r="I56" i="30"/>
  <c r="H56" i="30"/>
  <c r="L64" i="30"/>
  <c r="H52" i="30"/>
  <c r="L52" i="30"/>
  <c r="K52" i="30"/>
  <c r="J56" i="44"/>
  <c r="I56" i="44" s="1"/>
  <c r="K52" i="44"/>
  <c r="L52" i="44"/>
  <c r="H56" i="44" l="1"/>
  <c r="K64" i="44"/>
  <c r="G57" i="30"/>
  <c r="M64" i="30"/>
  <c r="F57" i="30"/>
  <c r="K57" i="32"/>
  <c r="L66" i="32"/>
  <c r="L64" i="44"/>
  <c r="L57" i="32"/>
  <c r="L65" i="32"/>
  <c r="K55" i="60"/>
  <c r="F55" i="60"/>
  <c r="H56" i="60" l="1"/>
  <c r="J56" i="60"/>
  <c r="F56" i="60"/>
  <c r="G56" i="60"/>
  <c r="I56" i="60"/>
  <c r="E56" i="60"/>
  <c r="K56" i="60" l="1"/>
  <c r="G251" i="94" l="1"/>
</calcChain>
</file>

<file path=xl/sharedStrings.xml><?xml version="1.0" encoding="utf-8"?>
<sst xmlns="http://schemas.openxmlformats.org/spreadsheetml/2006/main" count="2230" uniqueCount="552">
  <si>
    <r>
      <rPr>
        <sz val="28"/>
        <color theme="0"/>
        <rFont val="Franklin Gothic Book"/>
        <family val="2"/>
      </rPr>
      <t>Estadística Poblacional</t>
    </r>
    <r>
      <rPr>
        <sz val="26"/>
        <color theme="0"/>
        <rFont val="Franklin Gothic Book"/>
        <family val="2"/>
      </rPr>
      <t xml:space="preserve">
</t>
    </r>
    <r>
      <rPr>
        <sz val="18"/>
        <color theme="0"/>
        <rFont val="Franklin Gothic Book"/>
        <family val="2"/>
      </rPr>
      <t>Primer semestre de 2021</t>
    </r>
  </si>
  <si>
    <t>jgonzalezs</t>
  </si>
  <si>
    <t xml:space="preserve">               Población de pregrado</t>
  </si>
  <si>
    <t xml:space="preserve">               Inscritos, admitidos, matriculados nuevos y totales</t>
  </si>
  <si>
    <t xml:space="preserve">               I y II semestre del año</t>
  </si>
  <si>
    <t xml:space="preserve">               Serie 2014/2023</t>
  </si>
  <si>
    <t>Programas</t>
  </si>
  <si>
    <t>2014-1</t>
  </si>
  <si>
    <t>2014-2</t>
  </si>
  <si>
    <t>2015-1</t>
  </si>
  <si>
    <t>2015-2</t>
  </si>
  <si>
    <t>2016-1</t>
  </si>
  <si>
    <t>2016-2</t>
  </si>
  <si>
    <t>2017-1</t>
  </si>
  <si>
    <t>2017-2</t>
  </si>
  <si>
    <t>2018-1</t>
  </si>
  <si>
    <t>2018-2</t>
  </si>
  <si>
    <t>2019-1</t>
  </si>
  <si>
    <t>2019-2</t>
  </si>
  <si>
    <t>2020-1</t>
  </si>
  <si>
    <t>2020-2</t>
  </si>
  <si>
    <t>2021-1</t>
  </si>
  <si>
    <t>2021-2</t>
  </si>
  <si>
    <t>2022-1</t>
  </si>
  <si>
    <t>2022-2</t>
  </si>
  <si>
    <t>2023-1</t>
  </si>
  <si>
    <t>Ins</t>
  </si>
  <si>
    <t>Adm</t>
  </si>
  <si>
    <t>Mat      nuevos</t>
  </si>
  <si>
    <t>Mat         total</t>
  </si>
  <si>
    <t>Escuela de Negocios</t>
  </si>
  <si>
    <t>Administración de Empresas</t>
  </si>
  <si>
    <t>Negocios Internacionales</t>
  </si>
  <si>
    <t>Contaduría Pública</t>
  </si>
  <si>
    <t>División de Derecho, C. Politica y Rel Inter</t>
  </si>
  <si>
    <t>Derecho</t>
  </si>
  <si>
    <t>Ciencia Política y Gobierno</t>
  </si>
  <si>
    <t>Relaciones Internacionales</t>
  </si>
  <si>
    <t>División de Ciencias de la Salud</t>
  </si>
  <si>
    <t>Medicina</t>
  </si>
  <si>
    <t>Enfermería</t>
  </si>
  <si>
    <t>Odontología</t>
  </si>
  <si>
    <t xml:space="preserve">División de Ingenierías </t>
  </si>
  <si>
    <t>Ingeniería Civil</t>
  </si>
  <si>
    <t>Ingeniería Eléctrica</t>
  </si>
  <si>
    <t>Ingeniería Eléctrónica</t>
  </si>
  <si>
    <t>Ingeniería Industrial</t>
  </si>
  <si>
    <t>Ingeniería Mecánica</t>
  </si>
  <si>
    <t>Ingeniería de Sistemas</t>
  </si>
  <si>
    <t>División de Hum. y Ciencias Sociales</t>
  </si>
  <si>
    <t>Psicología</t>
  </si>
  <si>
    <t>Comunicación Social y Periodismo</t>
  </si>
  <si>
    <t>Filosofía y Humanidades</t>
  </si>
  <si>
    <t>-</t>
  </si>
  <si>
    <t>Economía</t>
  </si>
  <si>
    <t>Instituto de Estudios en Educación</t>
  </si>
  <si>
    <t>Licenciatura en Educación Infantil</t>
  </si>
  <si>
    <t>Licenciatura en Filosofía y Humanidades</t>
  </si>
  <si>
    <t>Licenciatura en Matemáticas</t>
  </si>
  <si>
    <t>División de Ciencias Básicas</t>
  </si>
  <si>
    <t>Matemáticas</t>
  </si>
  <si>
    <t>Geología</t>
  </si>
  <si>
    <t>Ciencia de datos</t>
  </si>
  <si>
    <t>Escuela de Arquitectura, Urbanismo y Diseño</t>
  </si>
  <si>
    <t>Arquitectura</t>
  </si>
  <si>
    <t>Diseño Gráfico</t>
  </si>
  <si>
    <t>Diseño industrial</t>
  </si>
  <si>
    <t>Música</t>
  </si>
  <si>
    <t>Instituto de Idiomas</t>
  </si>
  <si>
    <t>Lenguas Modernas y Cultura</t>
  </si>
  <si>
    <t>Total</t>
  </si>
  <si>
    <t>Estudios generales enfa. Salud</t>
  </si>
  <si>
    <t>Básico Negocios Internacionales</t>
  </si>
  <si>
    <t>Básico Profesional</t>
  </si>
  <si>
    <t>Estudios generales Ruta-Estado</t>
  </si>
  <si>
    <t>Total general</t>
  </si>
  <si>
    <t>Oficina de Planeación
Unidad de Información y Estadística</t>
  </si>
  <si>
    <t>Inscritos
Serie 2019/2023, I Semestre del año</t>
  </si>
  <si>
    <t>Unidad de Información y Estadistica- Oficina de Planeación</t>
  </si>
  <si>
    <t>Inscritos y Admitidos
Serie 2019/2023, I semestre del año</t>
  </si>
  <si>
    <t>Inscritos</t>
  </si>
  <si>
    <t>Admitidos</t>
  </si>
  <si>
    <t>Tasa de Absorción Admitidos / Inscritos</t>
  </si>
  <si>
    <t>Unidad de Información y Estadística - Oficina de Planeación</t>
  </si>
  <si>
    <t>Inscritos y matriculados nuevos
Serie 2019/2023, I semestre del año</t>
  </si>
  <si>
    <t>Matriculados Nuevos</t>
  </si>
  <si>
    <t>Tasa de Absorción Matriculados Nuevos / Inscritos</t>
  </si>
  <si>
    <t>TA(Admitidos / Inscritos)</t>
  </si>
  <si>
    <t xml:space="preserve">               2023-1</t>
  </si>
  <si>
    <t>TA (Matriculados Nuevos / Inscritos)</t>
  </si>
  <si>
    <t>TA (Matriculados Nuevos / Admitidos)</t>
  </si>
  <si>
    <t>Matriculados  nuevos</t>
  </si>
  <si>
    <t>Matriculados  totales</t>
  </si>
  <si>
    <t>Inscritos totales por género
I semestre de 2023</t>
  </si>
  <si>
    <t>|</t>
  </si>
  <si>
    <t>Inscritos por género, división y programa académico
I semestre de 2023</t>
  </si>
  <si>
    <t>PROGRAMAS</t>
  </si>
  <si>
    <t>Género</t>
  </si>
  <si>
    <t>% Género</t>
  </si>
  <si>
    <t>Femenino</t>
  </si>
  <si>
    <t>Masculino</t>
  </si>
  <si>
    <t>Div. de Derecho, C. Política y Rel. Inter.</t>
  </si>
  <si>
    <t>Div. Ciencias de la Salud</t>
  </si>
  <si>
    <t>Div. de Ingenierías</t>
  </si>
  <si>
    <t>Ingeniería Electrónica</t>
  </si>
  <si>
    <t xml:space="preserve">Div.de Hum. y Ciencias Sociales </t>
  </si>
  <si>
    <t>Diseño Industrial</t>
  </si>
  <si>
    <t>Div. de Ciencias Básicas</t>
  </si>
  <si>
    <t>Total General</t>
  </si>
  <si>
    <t>Inscritos totales por género y división académica
I semestre de 2023</t>
  </si>
  <si>
    <t>Inscritos Totales por Edades
I Semestre 2023</t>
  </si>
  <si>
    <t>Semestre</t>
  </si>
  <si>
    <t>&lt;16 años</t>
  </si>
  <si>
    <t>16 años</t>
  </si>
  <si>
    <t>17 años</t>
  </si>
  <si>
    <t xml:space="preserve"> 18 años</t>
  </si>
  <si>
    <t>19 años</t>
  </si>
  <si>
    <t>&gt;= 20 años</t>
  </si>
  <si>
    <t>Inscritos Totales por Estrato
I Semestre 2023</t>
  </si>
  <si>
    <t>Estrato 1</t>
  </si>
  <si>
    <t>Estrato 2</t>
  </si>
  <si>
    <t>Estrato 3</t>
  </si>
  <si>
    <t>Estrato 4</t>
  </si>
  <si>
    <t>Estrato 5</t>
  </si>
  <si>
    <t>Estrato 6</t>
  </si>
  <si>
    <t>Comunicación Social y Period.</t>
  </si>
  <si>
    <t>Ciencia de Datos**</t>
  </si>
  <si>
    <t>Lenguas Modernas y Cultura*</t>
  </si>
  <si>
    <t>Básico Negoc Internacionales</t>
  </si>
  <si>
    <t>Básicos Profesionales / Cursos libres</t>
  </si>
  <si>
    <t>Distribución Porcentual Inscritos por Estrato
I Semestre 2023</t>
  </si>
  <si>
    <t>* El programa de Lenguas Modernas y Cultura entró en funcionamiento el primer semestre de 2019.</t>
  </si>
  <si>
    <t>** El programa de Ciencia de datos entró en funcionamiento el segundo semestre de 2021</t>
  </si>
  <si>
    <t>Comparativo Inscritos Totales
2022-1 vs. 2023-1</t>
  </si>
  <si>
    <t>Básico de Negocios Internacionales</t>
  </si>
  <si>
    <r>
      <t xml:space="preserve">Inscritos por División y Programa
</t>
    </r>
    <r>
      <rPr>
        <b/>
        <sz val="18"/>
        <rFont val="Franklin Gothic Book"/>
        <family val="2"/>
      </rPr>
      <t>2022-1 vs. 2023-1</t>
    </r>
  </si>
  <si>
    <t>Variación</t>
  </si>
  <si>
    <t>Ciencia de datos**</t>
  </si>
  <si>
    <t xml:space="preserve">               Serie 2014/2023-1</t>
  </si>
  <si>
    <t>Distribución Geográfica de Inscritos por Departamento
I Semestre 2023</t>
  </si>
  <si>
    <t>Depto</t>
  </si>
  <si>
    <t>Cantidad</t>
  </si>
  <si>
    <t>Porc</t>
  </si>
  <si>
    <t>Atlántico</t>
  </si>
  <si>
    <t>Bolivar</t>
  </si>
  <si>
    <t>Sucre</t>
  </si>
  <si>
    <t>Cesar</t>
  </si>
  <si>
    <t>Cordoba</t>
  </si>
  <si>
    <t>Magdalena</t>
  </si>
  <si>
    <t>La Guajira</t>
  </si>
  <si>
    <t>Otros</t>
  </si>
  <si>
    <t>Bogota</t>
  </si>
  <si>
    <t>Extranjero</t>
  </si>
  <si>
    <r>
      <t xml:space="preserve"> Inscritos por Departamento
</t>
    </r>
    <r>
      <rPr>
        <b/>
        <sz val="16"/>
        <rFont val="Franklin Gothic Book"/>
        <family val="2"/>
      </rPr>
      <t>I Semestre de 2023</t>
    </r>
  </si>
  <si>
    <t>Departamentos</t>
  </si>
  <si>
    <t>Total Pregrado</t>
  </si>
  <si>
    <t>Porcentaje</t>
  </si>
  <si>
    <t>Bogotá</t>
  </si>
  <si>
    <t>Norte de Santander</t>
  </si>
  <si>
    <t>Archipielago de S.A.y Providen</t>
  </si>
  <si>
    <t>Boyacá</t>
  </si>
  <si>
    <t>Santander</t>
  </si>
  <si>
    <t>Oranjestad</t>
  </si>
  <si>
    <t>Cundinamarca</t>
  </si>
  <si>
    <t>Meta</t>
  </si>
  <si>
    <t>Antioquía</t>
  </si>
  <si>
    <t>Arauca</t>
  </si>
  <si>
    <t>Casanare</t>
  </si>
  <si>
    <t>Tolima</t>
  </si>
  <si>
    <t>Valle del Cauca</t>
  </si>
  <si>
    <t>Nariño</t>
  </si>
  <si>
    <t>Caquetá</t>
  </si>
  <si>
    <t>Risaralda</t>
  </si>
  <si>
    <t>Guanía</t>
  </si>
  <si>
    <t>Vichada</t>
  </si>
  <si>
    <t>Huila</t>
  </si>
  <si>
    <t>Chocó</t>
  </si>
  <si>
    <t>Zulia</t>
  </si>
  <si>
    <t>Caldas</t>
  </si>
  <si>
    <t>Amazonas</t>
  </si>
  <si>
    <t>Cauca</t>
  </si>
  <si>
    <t>Quindio</t>
  </si>
  <si>
    <t>Region Metropolitana</t>
  </si>
  <si>
    <t>Providencia</t>
  </si>
  <si>
    <t>California</t>
  </si>
  <si>
    <t>Aragua</t>
  </si>
  <si>
    <t>Vicensa</t>
  </si>
  <si>
    <t>Maldonado</t>
  </si>
  <si>
    <t>Maryland</t>
  </si>
  <si>
    <t>Provincia de Lima</t>
  </si>
  <si>
    <t>Distrito Capital</t>
  </si>
  <si>
    <t>Provincia de Santo Domingo</t>
  </si>
  <si>
    <t>Buenos Aires</t>
  </si>
  <si>
    <t>Manabí</t>
  </si>
  <si>
    <t>Rio Grande do Sul</t>
  </si>
  <si>
    <t>Willemstad</t>
  </si>
  <si>
    <t>Nueva York</t>
  </si>
  <si>
    <t>Madrid</t>
  </si>
  <si>
    <t>Admitidos
Serie 2019/2023, I Semestre del año</t>
  </si>
  <si>
    <t xml:space="preserve"> </t>
  </si>
  <si>
    <t>Admitidos y matriculados nuevos
Serie 2019/2023, I Semestre del año</t>
  </si>
  <si>
    <t>Tasa de Absorción Matriculados Nuevos/Admitidos</t>
  </si>
  <si>
    <t>Admitidos por Género
I Semestre de 2023</t>
  </si>
  <si>
    <t>Admitidos por género y división
I Semestre 2023</t>
  </si>
  <si>
    <r>
      <t xml:space="preserve">Admitidos por género
</t>
    </r>
    <r>
      <rPr>
        <b/>
        <sz val="20"/>
        <color theme="1"/>
        <rFont val="Franklin Gothic Book"/>
        <family val="2"/>
      </rPr>
      <t>I semestre de 2023</t>
    </r>
  </si>
  <si>
    <t>F</t>
  </si>
  <si>
    <t>M</t>
  </si>
  <si>
    <t>Ciencia de Datos</t>
  </si>
  <si>
    <t>Matriculados Nuevos
Serie 2019/2023, I Semestre del año</t>
  </si>
  <si>
    <t>Matriculados Nuevos por Género
I Semestre de 2023</t>
  </si>
  <si>
    <t>Matriculados Nuevos por Estrato
I Semestre 2023</t>
  </si>
  <si>
    <t>Matriculados nuevos por Estrato
I Semestre 2023</t>
  </si>
  <si>
    <t>Distribución Porcentual Matriculados Nuevos por Estrato
I Semestre 2023</t>
  </si>
  <si>
    <t>Matriculados Nuevos por División por Género
I semestre de 2023</t>
  </si>
  <si>
    <t>Matriculados Nuevos por género
I Semestre de 2023</t>
  </si>
  <si>
    <t>Programa</t>
  </si>
  <si>
    <t>Distribución Geográfica de Matriculados Nuevos por Departamento
I Semestre 2023</t>
  </si>
  <si>
    <t>%</t>
  </si>
  <si>
    <r>
      <t xml:space="preserve">Matriculados Nuevos por Departamento
</t>
    </r>
    <r>
      <rPr>
        <b/>
        <sz val="16"/>
        <rFont val="Franklin Gothic Book"/>
        <family val="2"/>
      </rPr>
      <t>I semestre de 2023</t>
    </r>
  </si>
  <si>
    <r>
      <t>Matriculados Nuevos por Edades
I</t>
    </r>
    <r>
      <rPr>
        <b/>
        <sz val="20"/>
        <rFont val="Franklin Gothic Book"/>
        <family val="2"/>
      </rPr>
      <t xml:space="preserve"> Semestre 2023</t>
    </r>
  </si>
  <si>
    <t>Unidad de Información y Estadistica - Oficina de Planeación</t>
  </si>
  <si>
    <r>
      <t xml:space="preserve">Matriculados Nuevos
</t>
    </r>
    <r>
      <rPr>
        <b/>
        <sz val="18"/>
        <rFont val="Franklin Gothic Book"/>
        <family val="2"/>
      </rPr>
      <t>2023-1 vs. 2022-1</t>
    </r>
  </si>
  <si>
    <t>Básicos Profesionales</t>
  </si>
  <si>
    <t>Matriculados Totales  
Serie 2019 -2023, I Semestre del año</t>
  </si>
  <si>
    <r>
      <t xml:space="preserve">Matriculados Totales
</t>
    </r>
    <r>
      <rPr>
        <b/>
        <sz val="22"/>
        <rFont val="Franklin Gothic Book"/>
        <family val="2"/>
      </rPr>
      <t>2022-1 vs. 2023-1</t>
    </r>
  </si>
  <si>
    <r>
      <t xml:space="preserve">Matriculados Totales
</t>
    </r>
    <r>
      <rPr>
        <b/>
        <sz val="18"/>
        <rFont val="Franklin Gothic Book"/>
        <family val="2"/>
      </rPr>
      <t>2022-1 vs. 2023-1</t>
    </r>
  </si>
  <si>
    <t>Licenciatura en Matemática</t>
  </si>
  <si>
    <t>Matriculados Totales por Género
I Semestre de 2023</t>
  </si>
  <si>
    <t>Matriculados Totales por División por Género
I Semestre 2023</t>
  </si>
  <si>
    <r>
      <t xml:space="preserve">Matriculados Totales por Género
</t>
    </r>
    <r>
      <rPr>
        <b/>
        <sz val="18"/>
        <rFont val="Franklin Gothic Book"/>
        <family val="2"/>
      </rPr>
      <t xml:space="preserve"> I semestre de 2023</t>
    </r>
  </si>
  <si>
    <t>Matriculados Totales por Estrato
I Semestre 2023</t>
  </si>
  <si>
    <r>
      <t xml:space="preserve">Matriculados Totales por Estrato
</t>
    </r>
    <r>
      <rPr>
        <b/>
        <sz val="18"/>
        <rFont val="Franklin Gothic Book"/>
        <family val="2"/>
      </rPr>
      <t>I Semestre 2023</t>
    </r>
  </si>
  <si>
    <t>Lic. Filosofía y Humanidades</t>
  </si>
  <si>
    <t>Lic. Matemáticas</t>
  </si>
  <si>
    <t>Distribución Porcentual Matriculados Totales por Estrato
I Semestre 2023</t>
  </si>
  <si>
    <t>* El programa de Ciencia de datos entró en funcionamiento el segundo semestre de 2021.</t>
  </si>
  <si>
    <t>Distribución Geográfica de Matriculados Totales por Departamento
I Semestre 2023</t>
  </si>
  <si>
    <r>
      <t xml:space="preserve">Matriculados Totales por Departamento
</t>
    </r>
    <r>
      <rPr>
        <b/>
        <sz val="16"/>
        <rFont val="Franklin Gothic Book"/>
        <family val="2"/>
      </rPr>
      <t>I semestre de 2023</t>
    </r>
  </si>
  <si>
    <r>
      <t xml:space="preserve">Matriculados Totales según tipo de estudiante
</t>
    </r>
    <r>
      <rPr>
        <b/>
        <sz val="18"/>
        <rFont val="Franklin Gothic Book"/>
        <family val="2"/>
      </rPr>
      <t>I semestre de 2023</t>
    </r>
  </si>
  <si>
    <t>Divisiones / Programas Académicos</t>
  </si>
  <si>
    <t>Tipo de Estudiante</t>
  </si>
  <si>
    <t>Cambio Programa</t>
  </si>
  <si>
    <t>Estudiante regular</t>
  </si>
  <si>
    <t>Nuevo ingreso</t>
  </si>
  <si>
    <t>Programa de recuperación</t>
  </si>
  <si>
    <t>Reingreso</t>
  </si>
  <si>
    <t>Transferencia Externa</t>
  </si>
  <si>
    <t>Graduados Totales por División Académica
Pregrado y Posgrado, Acumulado desde 1973</t>
  </si>
  <si>
    <t>Rótulos de columna</t>
  </si>
  <si>
    <t>a</t>
  </si>
  <si>
    <t>Pregrado</t>
  </si>
  <si>
    <t>Posgrado</t>
  </si>
  <si>
    <t>Derecho, C. Política y Rel. Internacionales</t>
  </si>
  <si>
    <t>Ciencias de la Salud</t>
  </si>
  <si>
    <t>Ingenierías</t>
  </si>
  <si>
    <t>Hum. y Ciencias Sociales</t>
  </si>
  <si>
    <t>Arq., Urbanismo y Diseño</t>
  </si>
  <si>
    <t>IESE</t>
  </si>
  <si>
    <t>Ciencias Básicas</t>
  </si>
  <si>
    <t>* No se incluyen los programas no vigentes de pregrado</t>
  </si>
  <si>
    <t>Graduados por División Académica
Pregrado y Posgrado, Año 2023</t>
  </si>
  <si>
    <t>Postgrado</t>
  </si>
  <si>
    <t>División de Ingenierías</t>
  </si>
  <si>
    <t>División de Humanidades y Ciencias Sociales</t>
  </si>
  <si>
    <t>División de Derecho, Cs Politica y Rel Inter</t>
  </si>
  <si>
    <t>División Ciencias Básicas</t>
  </si>
  <si>
    <t>División Ciencias de la Salud</t>
  </si>
  <si>
    <t>Instituto de idiomas</t>
  </si>
  <si>
    <r>
      <t xml:space="preserve">Graduados Pregrado 2023
</t>
    </r>
    <r>
      <rPr>
        <b/>
        <sz val="16"/>
        <rFont val="Franklin Gothic Book"/>
        <family val="2"/>
      </rPr>
      <t>(Serie 1973-2023)</t>
    </r>
  </si>
  <si>
    <t>Participación Total (%)</t>
  </si>
  <si>
    <t>I semestre</t>
  </si>
  <si>
    <t>Licenciatura Filosofía y Humanidades</t>
  </si>
  <si>
    <t>Licenciatura Matemáticas</t>
  </si>
  <si>
    <t>Ingeniería Mecanica</t>
  </si>
  <si>
    <t xml:space="preserve">Diseño Industrial </t>
  </si>
  <si>
    <t>Mátematicas</t>
  </si>
  <si>
    <t>Programas no vigentes</t>
  </si>
  <si>
    <t>Tecnologia en Admon de Empresas</t>
  </si>
  <si>
    <t>Experto en Educ. Pre-Escolar</t>
  </si>
  <si>
    <t>Tecnologia en Educación Pre-escolar</t>
  </si>
  <si>
    <t>Tec. Relaciones Industriales</t>
  </si>
  <si>
    <t>Tecnologia en Analisis y Programación</t>
  </si>
  <si>
    <t>Tecnologia Industrial</t>
  </si>
  <si>
    <t>Tecnología en Enfermería</t>
  </si>
  <si>
    <r>
      <t xml:space="preserve">Graduados Posgrado 2023 
</t>
    </r>
    <r>
      <rPr>
        <b/>
        <sz val="16"/>
        <rFont val="Franklin Gothic Book"/>
        <family val="2"/>
      </rPr>
      <t xml:space="preserve">(Serie 1986-2023) </t>
    </r>
  </si>
  <si>
    <t>Participación total (%)</t>
  </si>
  <si>
    <t>I</t>
  </si>
  <si>
    <t>Esp. en Finanzas (B/quilla)</t>
  </si>
  <si>
    <t>Esp. en Finanzas (CTG)</t>
  </si>
  <si>
    <t>Esp. en Finanzas (Sta.Marta)</t>
  </si>
  <si>
    <t>Esp. en Ger. de Mercadeo en Servicio de Salud</t>
  </si>
  <si>
    <t>Esp. en Gerencia de Empresas Comerciales</t>
  </si>
  <si>
    <t>Esp. en Gerencia de Empresas Comerciales (STM)</t>
  </si>
  <si>
    <t>Esp. en Gerencia de Recursos Humanos (BQ)</t>
  </si>
  <si>
    <t>Esp. en Gerencia de Recursos Humanos (CTG)</t>
  </si>
  <si>
    <t>Esp. en Gerencia de Recursos Humanos (GUJ)</t>
  </si>
  <si>
    <t>Esp. en Gerencia de Recursos Humanos (STM)</t>
  </si>
  <si>
    <t>Esp. en Gerencia Financiera de Servicios de Salud</t>
  </si>
  <si>
    <t>º</t>
  </si>
  <si>
    <t>Esp. En Gerencia del Talento Humano</t>
  </si>
  <si>
    <t>Esp. En Gerencia del Talento Humano (STM)</t>
  </si>
  <si>
    <t>Esp. en Gerencia Pública</t>
  </si>
  <si>
    <t>Esp. en Logistica del Transporte Int.de Mcias</t>
  </si>
  <si>
    <t>Esp. en Mercadeo</t>
  </si>
  <si>
    <t>Esp. en Negocios Internacionales</t>
  </si>
  <si>
    <t>Esp. en Dirección estratégica empresarial (STM)</t>
  </si>
  <si>
    <t>Maestría en Admon de Empresas</t>
  </si>
  <si>
    <t>Maestría en Negocios Internacionales</t>
  </si>
  <si>
    <t>Maestría en Finanzas</t>
  </si>
  <si>
    <t>Maestría en Mercadeo</t>
  </si>
  <si>
    <t>Doctorado en Administración</t>
  </si>
  <si>
    <t>Esp. en Docencia Universitaria</t>
  </si>
  <si>
    <t>Esp. en Docencia Universitaria (STM)</t>
  </si>
  <si>
    <t>Esp. en Educación Mediada por Tecnología</t>
  </si>
  <si>
    <t>Esp. en Gerencia de Instituciones Educativas</t>
  </si>
  <si>
    <t>Esp. en Pedagogía Infantil</t>
  </si>
  <si>
    <t>Esp. en Proc. Pedagógicos</t>
  </si>
  <si>
    <t>Maestría en Educación</t>
  </si>
  <si>
    <t>Maestría en Educación Mediada por TIC</t>
  </si>
  <si>
    <t>Maestría en Educación.(PROC.CURR.)</t>
  </si>
  <si>
    <t>Maestría en Pedagogía Social e intervención Educativa en Contextos Sociales</t>
  </si>
  <si>
    <t>Doctorado en Educación</t>
  </si>
  <si>
    <t>Esp. en Análisis y Diseño de Estructuras(BQ)</t>
  </si>
  <si>
    <t>Esp. en Análisis y Diseño de Estructuras (MON)</t>
  </si>
  <si>
    <t>Esp. en Análisis y Gestión Ambiental</t>
  </si>
  <si>
    <t>Esp. en Análisis y Gestión Ambiental (SMT)</t>
  </si>
  <si>
    <t>Esp. en Análisis y Gestión Ambiental (GUJ)</t>
  </si>
  <si>
    <t>Esp. en Dirección de Plantas Industriales</t>
  </si>
  <si>
    <t>Esp. en Diseño y Evaluación de Proyectos (B/quilla)</t>
  </si>
  <si>
    <t>Esp. en Diseño y Evaluación de Proyectos (GUJ)</t>
  </si>
  <si>
    <t>Esp. en Diseño y Evaluación de Proyectos (Inv. Pública)</t>
  </si>
  <si>
    <t>Esp. en Diseño y Evaluación de Proyectos (Valledupar)</t>
  </si>
  <si>
    <t>Esp. en Diseño y Evaluación de Proyectos(Sij.)</t>
  </si>
  <si>
    <t>Esp. en Electrónica Industrial</t>
  </si>
  <si>
    <t>Esp. en Ger. y Control de la Construcción</t>
  </si>
  <si>
    <t>Esp. en Gerencia de la Calidad (BAQ)</t>
  </si>
  <si>
    <t>Esp. en Gerencia de la Calidad (STM)</t>
  </si>
  <si>
    <t>Esp. en Gerencia de la Calidad (CTG)</t>
  </si>
  <si>
    <t>Esp. en Gerencia de Proyectos (STM)</t>
  </si>
  <si>
    <t>Esp. en Gerencia de Proyectos de Ingeniería</t>
  </si>
  <si>
    <t>Esp. en Gerencia de Proyectos de Ingeniería (B/ja)</t>
  </si>
  <si>
    <t>Esp. en Gerencia de Proyectos de Ingeniería (STM)</t>
  </si>
  <si>
    <t>Esp. en Gerencia de Proyectos de Ingeniería VUP</t>
  </si>
  <si>
    <t>Esp. en Gerencia de Proyectos de construcción</t>
  </si>
  <si>
    <t>Esp. en Gerencia de Sistemas de Información (BAQ)</t>
  </si>
  <si>
    <t>Esp. en Gerencia de Sistemas de Información (CTG)</t>
  </si>
  <si>
    <t>Esp. en Gerencia de Tecnologias de la Información</t>
  </si>
  <si>
    <t xml:space="preserve">Esp. En Gerencia Ambiental </t>
  </si>
  <si>
    <t>Esp. en Gestión de Producción y Operación</t>
  </si>
  <si>
    <t>Esp. en Gestión Sistemas Elect Potencia</t>
  </si>
  <si>
    <t>Esp. en Gestión Sistemas de Automación Industrial</t>
  </si>
  <si>
    <t>Esp. en Hidraúlica de Rios y Costas</t>
  </si>
  <si>
    <t>Esp. en Ingeniería de Sistemas Hídricos Urbanos</t>
  </si>
  <si>
    <t>Esp. en Ingeniería de Procesos Industriales</t>
  </si>
  <si>
    <t>Esp. en Ingeniería de Saneamiento Ambiental</t>
  </si>
  <si>
    <t>Esp. en Ingeniería del Software</t>
  </si>
  <si>
    <t>Esp. en Interventoría de Proyectos de Ingeniería</t>
  </si>
  <si>
    <t>Esp. en Interventoría de Proyectos de Ingeniería (VUP)</t>
  </si>
  <si>
    <t>Esp. en Logística Empresarial</t>
  </si>
  <si>
    <t>Esp. Logística Transporte de Mercancía</t>
  </si>
  <si>
    <t>Esp. en Producción Automática y Robótica</t>
  </si>
  <si>
    <t xml:space="preserve">Esp. En Pavimentos y Geotecnia Vial </t>
  </si>
  <si>
    <t>Esp. en Redes de Computadores</t>
  </si>
  <si>
    <t>Esp. en Sistemas de Telecomunicaciones</t>
  </si>
  <si>
    <t>Esp. en Sistemas de Transmisión de la Energía Eléctrica</t>
  </si>
  <si>
    <t>Esp. en Sistemas de Transmisión de la Energía Eléctrica (Monteria)</t>
  </si>
  <si>
    <t>Esp. en Vias y Transporte</t>
  </si>
  <si>
    <t>Esp. en Vías y Transporte VUP</t>
  </si>
  <si>
    <t>Esp. en Transformación Digital</t>
  </si>
  <si>
    <t>Esp. en Seguridad de la Información</t>
  </si>
  <si>
    <t>Maestria en Ingenieria Administrativa</t>
  </si>
  <si>
    <t>Maestria en Ingenieria Administrativa ML</t>
  </si>
  <si>
    <t>Maestria en Ingenieria Administrativa CN</t>
  </si>
  <si>
    <t>Maestria en Ingenieria Ambiental</t>
  </si>
  <si>
    <t>Maestria en Ingenieria Electrónica</t>
  </si>
  <si>
    <t>Maestria en Ingenieria Eléctrica</t>
  </si>
  <si>
    <t>Maestria en Ingenieria Industrial</t>
  </si>
  <si>
    <t>Maestria en Ingenieria Mecánica</t>
  </si>
  <si>
    <t>Maestria en Ingenieria Civil</t>
  </si>
  <si>
    <t>Maestria en Ingenieria de Procesos</t>
  </si>
  <si>
    <t>Maestria en Ingenieria Sistemas de Computación</t>
  </si>
  <si>
    <t>Maestria en Gobierno y Tecnologia Informatica</t>
  </si>
  <si>
    <t>Maestria en Telemática y Telecomunicaciones</t>
  </si>
  <si>
    <t>Doctorado en Ingeniería Civil</t>
  </si>
  <si>
    <t>Doctorado en Ingeniería Industrial</t>
  </si>
  <si>
    <t>Doctorado en Ingeniería Mecánica</t>
  </si>
  <si>
    <t>Doctorado en Ingeniería de Sistemas</t>
  </si>
  <si>
    <t xml:space="preserve">Doctorado en Ingeniería Eléctrica y Electrónica </t>
  </si>
  <si>
    <t>Esp. en Desarrollo Familiar</t>
  </si>
  <si>
    <t>Esp. en Desarrollo Organizacional y Proc. Hum.</t>
  </si>
  <si>
    <t>Esp. en Desarrollo Social</t>
  </si>
  <si>
    <t>Esp. en Economía</t>
  </si>
  <si>
    <t>Esp. en Educación Sexual</t>
  </si>
  <si>
    <t>Esp. en Estudio Político económico</t>
  </si>
  <si>
    <t>Esp. en Filosofía Contemporánea</t>
  </si>
  <si>
    <t>Esp. en Gerencia en Gestión Cultural</t>
  </si>
  <si>
    <t>Esp. en Psicología Clínica</t>
  </si>
  <si>
    <t>Esp. en Psicología Clínica CTG</t>
  </si>
  <si>
    <t>Esp. en Psicología Económica y del Consumo</t>
  </si>
  <si>
    <t>Esp. en Psicología Forense</t>
  </si>
  <si>
    <t>Esp. en Trastornos Cognoscitivos y del Aprendizaje</t>
  </si>
  <si>
    <t>Esp. Gerencia de la Comunicación Organizacional</t>
  </si>
  <si>
    <t>Esp. en Realización de Televisión</t>
  </si>
  <si>
    <t>Esp. en Responsabilidad Social Empresarial</t>
  </si>
  <si>
    <t>Especialización en Comunicación Digital</t>
  </si>
  <si>
    <t>Esp. en Arqueología</t>
  </si>
  <si>
    <t>Maestría en Comunicación</t>
  </si>
  <si>
    <t>Maestría en Desarrollo Familiar</t>
  </si>
  <si>
    <t>Maestria en Desarrollo Social</t>
  </si>
  <si>
    <t>Maestria en Economía</t>
  </si>
  <si>
    <t>Maestría en Estudios Político-Económico</t>
  </si>
  <si>
    <t>Maestría en Filosofia</t>
  </si>
  <si>
    <t>Maestría en Filosofia (Enf.Fil.Ciencia)</t>
  </si>
  <si>
    <t>Maestria en Proyecto de Desarrollo Social</t>
  </si>
  <si>
    <t>Maestria en Historia</t>
  </si>
  <si>
    <t>Maestria en Psicologia</t>
  </si>
  <si>
    <t>Maestria en Cooperación Internacional Gestión de Proyectos</t>
  </si>
  <si>
    <t>Maestría en Desarrollo Organizacional  y Proc. Hum.</t>
  </si>
  <si>
    <t>Maestría en Trastornos Cognoscitivos y del Aprendizaje</t>
  </si>
  <si>
    <t>Maestría en Periodismo</t>
  </si>
  <si>
    <t>Maestría en Relaciones Públicas</t>
  </si>
  <si>
    <t>Doctorado en Comunicación</t>
  </si>
  <si>
    <t>Doctorado en Ciencias Sociales</t>
  </si>
  <si>
    <t>Doctorado en Psicología</t>
  </si>
  <si>
    <t>Doctorado en Economía</t>
  </si>
  <si>
    <t>División de Derecho, cs Politica y Rel Inter</t>
  </si>
  <si>
    <t>Esp. en Derecho Comercial</t>
  </si>
  <si>
    <t>Esp. en Derecho Constitucional</t>
  </si>
  <si>
    <t>Esp. en Derecho Civil y Familia</t>
  </si>
  <si>
    <t>Esp. en Derecho de Sociedades</t>
  </si>
  <si>
    <t>Esp. en Derecho Laboral</t>
  </si>
  <si>
    <t>Esp. en Derecho Laboral (STM)</t>
  </si>
  <si>
    <t>Esp. en Derecho Penal</t>
  </si>
  <si>
    <t>Esp. en Derecho Público</t>
  </si>
  <si>
    <t>Esp. en Derecho Público (STM)</t>
  </si>
  <si>
    <t>Esp. en Derecho Administrativo</t>
  </si>
  <si>
    <t>Esp. en Gobierno y Políticas Públicas</t>
  </si>
  <si>
    <t>Esp. en Derecho Ambiental, Terr, Urb</t>
  </si>
  <si>
    <t>Esp. en Derecho Humanos</t>
  </si>
  <si>
    <t>Esp. en Negociación y Manejo de Conflictos</t>
  </si>
  <si>
    <t>Esp. en Responsabilidad y Seguros</t>
  </si>
  <si>
    <t>Esp. en Seguridad Social</t>
  </si>
  <si>
    <t>Esp. en Tributación</t>
  </si>
  <si>
    <t>Esp. en Tributación (STM)</t>
  </si>
  <si>
    <t>Esp. en Gestión de Servicios Públicos Domiciliarios</t>
  </si>
  <si>
    <t>Esp. en Ciencia Política</t>
  </si>
  <si>
    <t>Esp. en Derecho Contractual</t>
  </si>
  <si>
    <t>Maestría en Ciencia Politica y Gobierno</t>
  </si>
  <si>
    <t>Maestría en Derecho Ambiental y Urbano Territorial</t>
  </si>
  <si>
    <t>Maestría en Derecho Comercial y Responsabilidad</t>
  </si>
  <si>
    <t>Maestría en Derecho del Trabajo y de la Seguridad Social</t>
  </si>
  <si>
    <t>Maestría en Derecho</t>
  </si>
  <si>
    <t>Maestría en Derecho del Comercio</t>
  </si>
  <si>
    <t>Maestría en Derecho Público</t>
  </si>
  <si>
    <t>Maestría en Negociación y Manejo de Conflictos</t>
  </si>
  <si>
    <t>Maestria en Relaciones Internacionales</t>
  </si>
  <si>
    <t>Maestria en Tributación y Aduanas</t>
  </si>
  <si>
    <t>Doctorado en Derecho</t>
  </si>
  <si>
    <t>Esp. en Biomedicina Molecular</t>
  </si>
  <si>
    <t>Esp. en Enf Cuidado Crit Adulto</t>
  </si>
  <si>
    <t>Esp. en Enf Cuidado Neonatal</t>
  </si>
  <si>
    <t>Esp. en Enfermería Materno-Infantil</t>
  </si>
  <si>
    <t>Esp. en Epidemiologiía</t>
  </si>
  <si>
    <t>Esp. en Ergonomía</t>
  </si>
  <si>
    <t>Esp. en Gerencia de la calidad y auditoría en salud</t>
  </si>
  <si>
    <t>Esp. en Gerencia de la calidad y auditoría en salud VUP</t>
  </si>
  <si>
    <t>Esp. en Gerencia de la calidad y auditoría en salud (SIJ)</t>
  </si>
  <si>
    <t>Esp. en Gerencia de la calidad y auditoría en salud (CTG)</t>
  </si>
  <si>
    <t>Esp. en Gerencia de la calidad y auditoría en salud (GUJ)</t>
  </si>
  <si>
    <t>Esp. en Gerencia de la calidad y auditoría en salud (STM)</t>
  </si>
  <si>
    <t>Esp. en Gerencia de Servicios de Salud</t>
  </si>
  <si>
    <t>Esp. en Gerencia de Servicios de Salud (STM)</t>
  </si>
  <si>
    <t>Esp. en Gerencia de Servicios de Salud(CUC)</t>
  </si>
  <si>
    <t>Esp. en Medicina del trabajo</t>
  </si>
  <si>
    <t>Esp. en Medicina Interna</t>
  </si>
  <si>
    <t>Esp. en Neurología y Neurocirugía</t>
  </si>
  <si>
    <t>Esp. en Oftalmología</t>
  </si>
  <si>
    <t>Esp. en Pediatría</t>
  </si>
  <si>
    <t>Esp. en Psiquiatria</t>
  </si>
  <si>
    <t>Esp. en Radiología e Imágenes</t>
  </si>
  <si>
    <t>Esp. en Neonatología</t>
  </si>
  <si>
    <t>Esp. en Salud Familiar</t>
  </si>
  <si>
    <t>Esp. en Salud Familiar y Comunitaria</t>
  </si>
  <si>
    <t>Esp. en Salud Ocupacional (BQ)</t>
  </si>
  <si>
    <t>Esp. en Salud Ocupacional (B/ja)</t>
  </si>
  <si>
    <t>Esp. en Salud Ocupacional (GUJ)</t>
  </si>
  <si>
    <t>Esp. en Salud Ocupacional (STM)</t>
  </si>
  <si>
    <t>Esp. en Salud Ocupacional (S/jo)</t>
  </si>
  <si>
    <t>Esp. en Salud Ocupacional (VUP)</t>
  </si>
  <si>
    <t>Esp.Seguridad Salud Trabajo</t>
  </si>
  <si>
    <t>Esp.Seguridad Salud Trabajo BR</t>
  </si>
  <si>
    <t>Esp.Seguridad Salud Trabajo VD</t>
  </si>
  <si>
    <t>Esp.Seguridad Salud Trabajo CTG</t>
  </si>
  <si>
    <t>Esp.Seguridad Salud Trabajo GUJ</t>
  </si>
  <si>
    <t>Esp.Seguridad Salud Trabajo STM</t>
  </si>
  <si>
    <t>Esp.Seguridad Salud Trabajo (S/jo)</t>
  </si>
  <si>
    <t>Maestria en Salud Pública</t>
  </si>
  <si>
    <t>Maestria en Epidemiología</t>
  </si>
  <si>
    <t xml:space="preserve">Maestría en Epidemiología Clinica </t>
  </si>
  <si>
    <t>Maestria en Salud Ocupacional</t>
  </si>
  <si>
    <t>Maestría en Seguridad y Salud en el Trabajo</t>
  </si>
  <si>
    <t>Maestría en Enfermería</t>
  </si>
  <si>
    <t>Maestria en Ciencias Básicas Biomédicas</t>
  </si>
  <si>
    <t>Doctorado en Ciencias Biomédicas</t>
  </si>
  <si>
    <t>Esp. en Estadística Aplicada</t>
  </si>
  <si>
    <t>Esp. en Estadística Aplicada (CTG)</t>
  </si>
  <si>
    <t>Esp. en Física General</t>
  </si>
  <si>
    <t>Esp. en Matemática</t>
  </si>
  <si>
    <t>Maestría en Matemáticas</t>
  </si>
  <si>
    <t>Maestría en Fisica Aplicada</t>
  </si>
  <si>
    <t>Maestría en Estadística Aplicada</t>
  </si>
  <si>
    <t>Maestría en Ciencias Naturales</t>
  </si>
  <si>
    <t>Doctorado en Ciencias del Mar</t>
  </si>
  <si>
    <t>Dcctorado en Ciencias Naturales</t>
  </si>
  <si>
    <t>Esp. en Planeación y Desarrollo Urbano R.</t>
  </si>
  <si>
    <t>Maestría en Urbanismo Desarrollo Territorial</t>
  </si>
  <si>
    <t>Esp. en Enseñanza del Inglés</t>
  </si>
  <si>
    <t>Esp. en Enseñanza del Inglés (SM)</t>
  </si>
  <si>
    <t>Esp. en Enseñanza del Inglés (CTG)</t>
  </si>
  <si>
    <t>Maestría en Enseñanza del Inglés</t>
  </si>
  <si>
    <r>
      <t xml:space="preserve">Egresados Totales
</t>
    </r>
    <r>
      <rPr>
        <b/>
        <sz val="18"/>
        <rFont val="Franklin Gothic Book"/>
        <family val="2"/>
      </rPr>
      <t>(Serie 1973 - 2023)</t>
    </r>
  </si>
  <si>
    <t>NIVEL</t>
  </si>
  <si>
    <t>Modalidad</t>
  </si>
  <si>
    <r>
      <t xml:space="preserve">Programas de pregrado y posgrado </t>
    </r>
    <r>
      <rPr>
        <b/>
        <i/>
        <sz val="24"/>
        <rFont val="Franklin Gothic Book"/>
        <family val="2"/>
      </rPr>
      <t>registrados</t>
    </r>
    <r>
      <rPr>
        <b/>
        <sz val="24"/>
        <rFont val="Franklin Gothic Book"/>
        <family val="2"/>
      </rPr>
      <t xml:space="preserve"> ante el 
Ministerio de Educación Nacional por Modalidad
</t>
    </r>
    <r>
      <rPr>
        <b/>
        <sz val="20"/>
        <rFont val="Franklin Gothic Book"/>
        <family val="2"/>
      </rPr>
      <t>II Semestre 2022</t>
    </r>
  </si>
  <si>
    <r>
      <t xml:space="preserve">Programas de pregrado y posgrado </t>
    </r>
    <r>
      <rPr>
        <b/>
        <i/>
        <sz val="22"/>
        <rFont val="Franklin Gothic Book"/>
        <family val="2"/>
      </rPr>
      <t>registrados</t>
    </r>
    <r>
      <rPr>
        <b/>
        <sz val="22"/>
        <rFont val="Franklin Gothic Book"/>
        <family val="2"/>
      </rPr>
      <t xml:space="preserve"> ante el 
Ministerio de Educación Nacional por divisiones académicas
</t>
    </r>
    <r>
      <rPr>
        <b/>
        <sz val="18"/>
        <rFont val="Franklin Gothic Book"/>
        <family val="2"/>
      </rPr>
      <t>I semestre de 2023</t>
    </r>
  </si>
  <si>
    <t>Divisiones Académicas</t>
  </si>
  <si>
    <t>Total Posgrado</t>
  </si>
  <si>
    <t>Especialización</t>
  </si>
  <si>
    <t>Maestría</t>
  </si>
  <si>
    <t>Doctorado</t>
  </si>
  <si>
    <t>División de Derecho, C. Política y Rel. Inter.</t>
  </si>
  <si>
    <t xml:space="preserve"> * Especializaciones Clínicas - Médico Quirúrgico</t>
  </si>
  <si>
    <t xml:space="preserve">División de Ciencias Básicas </t>
  </si>
  <si>
    <t>Instituto de Estudios en Educación (IESE)</t>
  </si>
  <si>
    <r>
      <t xml:space="preserve">Programas de pregrado y posgrado 
</t>
    </r>
    <r>
      <rPr>
        <b/>
        <i/>
        <sz val="22"/>
        <rFont val="Franklin Gothic Book"/>
        <family val="2"/>
      </rPr>
      <t>en funcionamiento</t>
    </r>
    <r>
      <rPr>
        <b/>
        <sz val="22"/>
        <rFont val="Franklin Gothic Book"/>
        <family val="2"/>
      </rPr>
      <t xml:space="preserve"> por divisiones académicas
</t>
    </r>
    <r>
      <rPr>
        <b/>
        <sz val="18"/>
        <rFont val="Franklin Gothic Book"/>
        <family val="2"/>
      </rPr>
      <t>I semestre de 2023</t>
    </r>
  </si>
  <si>
    <t xml:space="preserve">Escuela de Negocios </t>
  </si>
  <si>
    <t xml:space="preserve">Programas </t>
  </si>
  <si>
    <t>Estudiantes</t>
  </si>
  <si>
    <t xml:space="preserve"> * Especializaciones Clínicas - Médico Quirúrgicas</t>
  </si>
  <si>
    <t>Estudios Generales con énfasis en Salud</t>
  </si>
  <si>
    <r>
      <t xml:space="preserve">Inscritos Totales por Estrato
</t>
    </r>
    <r>
      <rPr>
        <b/>
        <sz val="18"/>
        <rFont val="Franklin Gothic Book"/>
        <family val="2"/>
      </rPr>
      <t>I Semestre 2023</t>
    </r>
  </si>
  <si>
    <t>Matriculados Nuevos
2022-1 vs. 2023-1</t>
  </si>
  <si>
    <t>Matriculados Totales por Tipo de Estudiante
I Semestre 2023</t>
  </si>
  <si>
    <t>Serie 
1973-2023</t>
  </si>
  <si>
    <t>Serie
1986-2023</t>
  </si>
  <si>
    <t>Antioquia</t>
  </si>
  <si>
    <t>Córdoba</t>
  </si>
  <si>
    <t>Archipiélago de San Andrés y Providencia</t>
  </si>
  <si>
    <t>Cifra de graduados con corte al 24 de marzo de 2023</t>
  </si>
  <si>
    <t>Cifra de graduados con corte a 24 de marzo de 2023</t>
  </si>
  <si>
    <t>Cifra de egresados con corte al 24 de marzo de 2023</t>
  </si>
  <si>
    <t>* Fuente: Dirección Administrativa de Posgrados 21 de marzo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</si>
</sst>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%"/>
  </numFmts>
  <fonts count="8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Lucida Sans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sz val="10"/>
      <color theme="0"/>
      <name val="Lucida Sans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b/>
      <sz val="26"/>
      <color theme="3"/>
      <name val="Arial"/>
      <family val="2"/>
    </font>
    <font>
      <b/>
      <sz val="14"/>
      <color theme="3"/>
      <name val="Arial"/>
      <family val="2"/>
    </font>
    <font>
      <sz val="10"/>
      <color theme="0" tint="-0.14999847407452621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u/>
      <sz val="9"/>
      <color indexed="8"/>
      <name val="Arial"/>
      <family val="2"/>
    </font>
    <font>
      <b/>
      <sz val="9"/>
      <color theme="0"/>
      <name val="Arial"/>
      <family val="2"/>
    </font>
    <font>
      <sz val="10"/>
      <color theme="3"/>
      <name val="Arial"/>
      <family val="2"/>
    </font>
    <font>
      <b/>
      <sz val="10"/>
      <color rgb="FFFF0000"/>
      <name val="Lucida Sans"/>
      <family val="2"/>
    </font>
    <font>
      <sz val="10"/>
      <color rgb="FFFF0000"/>
      <name val="Arial"/>
      <family val="2"/>
    </font>
    <font>
      <sz val="26"/>
      <name val="Franklin Gothic Book"/>
      <family val="2"/>
    </font>
    <font>
      <b/>
      <sz val="18"/>
      <name val="Franklin Gothic Book"/>
      <family val="2"/>
    </font>
    <font>
      <sz val="14"/>
      <color theme="1"/>
      <name val="Franklin Gothic Book"/>
      <family val="2"/>
    </font>
    <font>
      <i/>
      <sz val="14"/>
      <color theme="1"/>
      <name val="Franklin Gothic Book"/>
      <family val="2"/>
    </font>
    <font>
      <i/>
      <sz val="9"/>
      <name val="Arial"/>
      <family val="2"/>
    </font>
    <font>
      <b/>
      <sz val="10"/>
      <color theme="0"/>
      <name val="Lucida Sans"/>
      <family val="2"/>
    </font>
    <font>
      <b/>
      <sz val="22"/>
      <name val="Franklin Gothic Book"/>
      <family val="2"/>
    </font>
    <font>
      <b/>
      <sz val="11"/>
      <color theme="1"/>
      <name val="Arial"/>
      <family val="2"/>
    </font>
    <font>
      <b/>
      <sz val="22"/>
      <color theme="1"/>
      <name val="Franklin Gothic Book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i/>
      <sz val="14"/>
      <name val="Franklin Gothic Book"/>
      <family val="2"/>
    </font>
    <font>
      <b/>
      <sz val="24"/>
      <name val="Franklin Gothic Book"/>
      <family val="2"/>
    </font>
    <font>
      <b/>
      <sz val="20"/>
      <name val="Franklin Gothic Book"/>
      <family val="2"/>
    </font>
    <font>
      <b/>
      <sz val="10"/>
      <color theme="3"/>
      <name val="Arial"/>
      <family val="2"/>
    </font>
    <font>
      <sz val="10"/>
      <name val="Franklin Gothic Book"/>
      <family val="2"/>
    </font>
    <font>
      <b/>
      <sz val="16"/>
      <name val="Franklin Gothic Book"/>
      <family val="2"/>
    </font>
    <font>
      <b/>
      <sz val="20"/>
      <color theme="1"/>
      <name val="Franklin Gothic Book"/>
      <family val="2"/>
    </font>
    <font>
      <i/>
      <sz val="14"/>
      <color theme="0"/>
      <name val="Franklin Gothic Book"/>
      <family val="2"/>
    </font>
    <font>
      <sz val="14"/>
      <color theme="1"/>
      <name val="Arial"/>
      <family val="2"/>
    </font>
    <font>
      <sz val="22"/>
      <name val="Franklin Gothic Book"/>
      <family val="2"/>
    </font>
    <font>
      <i/>
      <sz val="12"/>
      <name val="Franklin Gothic Book"/>
      <family val="2"/>
    </font>
    <font>
      <b/>
      <sz val="14"/>
      <name val="Arial"/>
      <family val="2"/>
    </font>
    <font>
      <i/>
      <sz val="16"/>
      <name val="Franklin Gothic Book"/>
      <family val="2"/>
    </font>
    <font>
      <b/>
      <i/>
      <sz val="24"/>
      <name val="Franklin Gothic Book"/>
      <family val="2"/>
    </font>
    <font>
      <b/>
      <i/>
      <sz val="22"/>
      <name val="Franklin Gothic Book"/>
      <family val="2"/>
    </font>
    <font>
      <b/>
      <i/>
      <sz val="11"/>
      <name val="Arial"/>
      <family val="2"/>
    </font>
    <font>
      <sz val="26"/>
      <color rgb="FFFF0000"/>
      <name val="Franklin Gothic Book"/>
      <family val="2"/>
    </font>
    <font>
      <sz val="10"/>
      <color rgb="FFFF0000"/>
      <name val="Franklin Gothic Book"/>
      <family val="2"/>
    </font>
    <font>
      <b/>
      <sz val="26"/>
      <color rgb="FFFF0000"/>
      <name val="Arial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sz val="11"/>
      <color theme="3"/>
      <name val="Arial"/>
      <family val="2"/>
    </font>
    <font>
      <sz val="10"/>
      <color theme="2"/>
      <name val="Arial"/>
      <family val="2"/>
    </font>
    <font>
      <sz val="10"/>
      <color theme="9"/>
      <name val="Arial"/>
      <family val="2"/>
    </font>
    <font>
      <b/>
      <sz val="12"/>
      <color theme="3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b/>
      <sz val="10"/>
      <name val="Cambria"/>
      <family val="1"/>
      <scheme val="major"/>
    </font>
    <font>
      <b/>
      <sz val="20"/>
      <color theme="3"/>
      <name val="Arial"/>
      <family val="2"/>
    </font>
    <font>
      <sz val="11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10"/>
      <color rgb="FFE6E6E6"/>
      <name val="Arial"/>
      <family val="2"/>
    </font>
    <font>
      <sz val="26"/>
      <color rgb="FFE6E6E6"/>
      <name val="Franklin Gothic Book"/>
      <family val="2"/>
    </font>
    <font>
      <sz val="26"/>
      <color theme="0"/>
      <name val="Franklin Gothic Book"/>
      <family val="2"/>
    </font>
    <font>
      <sz val="28"/>
      <color theme="0"/>
      <name val="Franklin Gothic Book"/>
      <family val="2"/>
    </font>
    <font>
      <sz val="18"/>
      <color theme="0"/>
      <name val="Franklin Gothic Book"/>
      <family val="2"/>
    </font>
    <font>
      <b/>
      <sz val="14"/>
      <color theme="1"/>
      <name val="Arial"/>
      <family val="2"/>
    </font>
    <font>
      <sz val="26"/>
      <color theme="1"/>
      <name val="Franklin Gothic Book"/>
      <family val="2"/>
    </font>
    <font>
      <sz val="9"/>
      <color theme="1"/>
      <name val="Franklin Gothic Book"/>
      <family val="2"/>
    </font>
    <font>
      <sz val="10"/>
      <color theme="8" tint="0.79998168889431442"/>
      <name val="Arial"/>
      <family val="2"/>
    </font>
    <font>
      <b/>
      <sz val="11"/>
      <color theme="0"/>
      <name val="Arial"/>
      <family val="2"/>
    </font>
    <font>
      <sz val="16"/>
      <name val="Arial"/>
      <family val="2"/>
    </font>
    <font>
      <sz val="16"/>
      <color theme="0" tint="-0.14999847407452621"/>
      <name val="Arial"/>
      <family val="2"/>
    </font>
    <font>
      <b/>
      <sz val="11"/>
      <color theme="0" tint="-4.9989318521683403E-2"/>
      <name val="Franklin Gothic Book"/>
      <family val="2"/>
    </font>
    <font>
      <sz val="14"/>
      <color theme="0"/>
      <name val="Arial"/>
      <family val="2"/>
    </font>
    <font>
      <sz val="10"/>
      <color rgb="FFFF0000"/>
      <name val="Lucida Sans"/>
      <family val="2"/>
    </font>
    <font>
      <sz val="10"/>
      <color rgb="FFF2F2F2"/>
      <name val="Arial"/>
      <family val="2"/>
    </font>
    <font>
      <sz val="10"/>
      <color theme="1" tint="0.1499984740745262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E6E6E6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E6E6E6"/>
        <bgColor theme="0" tint="-4.9989318521683403E-2"/>
      </patternFill>
    </fill>
    <fill>
      <patternFill patternType="solid">
        <fgColor theme="0" tint="-0.14999847407452621"/>
        <bgColor theme="0" tint="-4.9989318521683403E-2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6"/>
        <bgColor indexed="64"/>
      </patternFill>
    </fill>
    <fill>
      <patternFill patternType="solid">
        <fgColor theme="8"/>
        <bgColor theme="0" tint="-4.9989318521683403E-2"/>
      </patternFill>
    </fill>
    <fill>
      <patternFill patternType="solid">
        <fgColor theme="8" tint="0.59999389629810485"/>
        <bgColor theme="0" tint="-4.9989318521683403E-2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theme="0" tint="-4.9989318521683403E-2"/>
      </patternFill>
    </fill>
    <fill>
      <patternFill patternType="solid">
        <fgColor rgb="FFE6E6E6"/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441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0" fontId="7" fillId="0" borderId="0" xfId="0" applyFont="1"/>
    <xf numFmtId="0" fontId="0" fillId="2" borderId="0" xfId="0" applyFill="1"/>
    <xf numFmtId="0" fontId="4" fillId="2" borderId="0" xfId="0" applyFont="1" applyFill="1"/>
    <xf numFmtId="0" fontId="0" fillId="3" borderId="0" xfId="0" applyFill="1"/>
    <xf numFmtId="0" fontId="4" fillId="2" borderId="0" xfId="0" applyFont="1" applyFill="1" applyAlignment="1">
      <alignment horizontal="center"/>
    </xf>
    <xf numFmtId="0" fontId="1" fillId="4" borderId="0" xfId="3" applyFill="1"/>
    <xf numFmtId="0" fontId="1" fillId="2" borderId="0" xfId="3" applyFill="1"/>
    <xf numFmtId="0" fontId="13" fillId="2" borderId="0" xfId="3" applyFont="1" applyFill="1"/>
    <xf numFmtId="0" fontId="1" fillId="0" borderId="0" xfId="3"/>
    <xf numFmtId="0" fontId="1" fillId="2" borderId="0" xfId="3" applyFill="1" applyAlignment="1">
      <alignment textRotation="90"/>
    </xf>
    <xf numFmtId="0" fontId="13" fillId="4" borderId="0" xfId="3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13" fillId="4" borderId="0" xfId="0" applyFont="1" applyFill="1"/>
    <xf numFmtId="9" fontId="13" fillId="0" borderId="0" xfId="4" applyFont="1"/>
    <xf numFmtId="0" fontId="7" fillId="0" borderId="1" xfId="3" applyFont="1" applyBorder="1" applyAlignment="1">
      <alignment horizontal="center" vertical="center"/>
    </xf>
    <xf numFmtId="3" fontId="7" fillId="0" borderId="1" xfId="3" applyNumberFormat="1" applyFont="1" applyBorder="1" applyAlignment="1">
      <alignment horizontal="center" vertical="center"/>
    </xf>
    <xf numFmtId="165" fontId="1" fillId="2" borderId="0" xfId="4" applyNumberFormat="1" applyFont="1" applyFill="1" applyAlignment="1">
      <alignment horizontal="center"/>
    </xf>
    <xf numFmtId="0" fontId="14" fillId="4" borderId="0" xfId="0" applyFont="1" applyFill="1"/>
    <xf numFmtId="0" fontId="14" fillId="0" borderId="0" xfId="0" applyFont="1"/>
    <xf numFmtId="0" fontId="18" fillId="3" borderId="0" xfId="0" applyFont="1" applyFill="1"/>
    <xf numFmtId="9" fontId="20" fillId="0" borderId="0" xfId="4" applyFont="1"/>
    <xf numFmtId="0" fontId="1" fillId="4" borderId="0" xfId="0" applyFont="1" applyFill="1"/>
    <xf numFmtId="0" fontId="10" fillId="3" borderId="0" xfId="0" applyFont="1" applyFill="1"/>
    <xf numFmtId="0" fontId="21" fillId="3" borderId="0" xfId="0" applyFont="1" applyFill="1"/>
    <xf numFmtId="0" fontId="10" fillId="4" borderId="0" xfId="0" applyFont="1" applyFill="1"/>
    <xf numFmtId="0" fontId="12" fillId="2" borderId="0" xfId="3" applyFont="1" applyFill="1"/>
    <xf numFmtId="0" fontId="23" fillId="4" borderId="0" xfId="0" applyFont="1" applyFill="1"/>
    <xf numFmtId="9" fontId="1" fillId="4" borderId="0" xfId="0" applyNumberFormat="1" applyFont="1" applyFill="1"/>
    <xf numFmtId="0" fontId="24" fillId="2" borderId="0" xfId="3" applyFont="1" applyFill="1" applyAlignment="1">
      <alignment horizontal="center" vertical="center"/>
    </xf>
    <xf numFmtId="0" fontId="25" fillId="4" borderId="0" xfId="3" applyFont="1" applyFill="1"/>
    <xf numFmtId="0" fontId="25" fillId="2" borderId="0" xfId="3" applyFont="1" applyFill="1"/>
    <xf numFmtId="0" fontId="10" fillId="0" borderId="1" xfId="0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6" borderId="0" xfId="0" applyFill="1"/>
    <xf numFmtId="0" fontId="17" fillId="6" borderId="0" xfId="0" applyFont="1" applyFill="1" applyAlignment="1">
      <alignment vertical="center" wrapText="1"/>
    </xf>
    <xf numFmtId="0" fontId="1" fillId="4" borderId="0" xfId="0" applyFont="1" applyFill="1" applyAlignment="1">
      <alignment wrapText="1"/>
    </xf>
    <xf numFmtId="0" fontId="16" fillId="6" borderId="0" xfId="0" applyFont="1" applyFill="1" applyAlignment="1">
      <alignment vertical="center" wrapText="1"/>
    </xf>
    <xf numFmtId="0" fontId="6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10" fillId="7" borderId="1" xfId="0" applyFont="1" applyFill="1" applyBorder="1" applyAlignment="1">
      <alignment vertical="center"/>
    </xf>
    <xf numFmtId="3" fontId="10" fillId="7" borderId="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wrapText="1"/>
    </xf>
    <xf numFmtId="0" fontId="28" fillId="6" borderId="0" xfId="0" applyFont="1" applyFill="1" applyAlignment="1">
      <alignment vertical="center" wrapText="1"/>
    </xf>
    <xf numFmtId="0" fontId="31" fillId="2" borderId="0" xfId="3" applyFont="1" applyFill="1" applyAlignment="1">
      <alignment horizontal="left"/>
    </xf>
    <xf numFmtId="165" fontId="12" fillId="2" borderId="0" xfId="4" applyNumberFormat="1" applyFont="1" applyFill="1" applyBorder="1" applyAlignment="1">
      <alignment horizontal="center"/>
    </xf>
    <xf numFmtId="0" fontId="0" fillId="8" borderId="0" xfId="0" applyFill="1"/>
    <xf numFmtId="0" fontId="32" fillId="6" borderId="0" xfId="0" applyFont="1" applyFill="1" applyAlignment="1">
      <alignment horizontal="center" wrapText="1"/>
    </xf>
    <xf numFmtId="0" fontId="0" fillId="9" borderId="0" xfId="0" applyFill="1"/>
    <xf numFmtId="0" fontId="18" fillId="9" borderId="0" xfId="0" applyFont="1" applyFill="1"/>
    <xf numFmtId="9" fontId="18" fillId="9" borderId="0" xfId="4" applyFont="1" applyFill="1" applyBorder="1"/>
    <xf numFmtId="0" fontId="17" fillId="9" borderId="0" xfId="0" applyFont="1" applyFill="1" applyAlignment="1">
      <alignment horizontal="center"/>
    </xf>
    <xf numFmtId="0" fontId="7" fillId="9" borderId="1" xfId="0" applyFont="1" applyFill="1" applyBorder="1" applyAlignment="1">
      <alignment vertical="center"/>
    </xf>
    <xf numFmtId="3" fontId="7" fillId="9" borderId="1" xfId="0" applyNumberFormat="1" applyFont="1" applyFill="1" applyBorder="1" applyAlignment="1">
      <alignment horizontal="center" vertical="center"/>
    </xf>
    <xf numFmtId="3" fontId="7" fillId="9" borderId="1" xfId="4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vertical="center"/>
    </xf>
    <xf numFmtId="3" fontId="7" fillId="10" borderId="1" xfId="0" applyNumberFormat="1" applyFont="1" applyFill="1" applyBorder="1" applyAlignment="1">
      <alignment horizontal="center" vertical="center"/>
    </xf>
    <xf numFmtId="3" fontId="7" fillId="10" borderId="1" xfId="4" applyNumberFormat="1" applyFont="1" applyFill="1" applyBorder="1" applyAlignment="1">
      <alignment horizontal="center" vertical="center"/>
    </xf>
    <xf numFmtId="0" fontId="17" fillId="9" borderId="0" xfId="0" applyFont="1" applyFill="1"/>
    <xf numFmtId="9" fontId="35" fillId="9" borderId="0" xfId="4" applyFont="1" applyFill="1" applyBorder="1"/>
    <xf numFmtId="0" fontId="37" fillId="9" borderId="0" xfId="0" applyFont="1" applyFill="1" applyAlignment="1">
      <alignment horizontal="center"/>
    </xf>
    <xf numFmtId="0" fontId="34" fillId="9" borderId="0" xfId="0" applyFont="1" applyFill="1" applyAlignment="1">
      <alignment vertical="center" wrapText="1"/>
    </xf>
    <xf numFmtId="0" fontId="1" fillId="9" borderId="0" xfId="0" applyFont="1" applyFill="1"/>
    <xf numFmtId="165" fontId="12" fillId="4" borderId="0" xfId="4" applyNumberFormat="1" applyFont="1" applyFill="1" applyBorder="1" applyAlignment="1">
      <alignment horizontal="center"/>
    </xf>
    <xf numFmtId="3" fontId="13" fillId="4" borderId="0" xfId="3" applyNumberFormat="1" applyFont="1" applyFill="1"/>
    <xf numFmtId="165" fontId="7" fillId="9" borderId="1" xfId="4" applyNumberFormat="1" applyFont="1" applyFill="1" applyBorder="1" applyAlignment="1">
      <alignment horizontal="center" vertical="center"/>
    </xf>
    <xf numFmtId="165" fontId="7" fillId="10" borderId="1" xfId="4" applyNumberFormat="1" applyFont="1" applyFill="1" applyBorder="1" applyAlignment="1">
      <alignment horizontal="center" vertical="center"/>
    </xf>
    <xf numFmtId="0" fontId="7" fillId="0" borderId="1" xfId="3" applyFont="1" applyBorder="1" applyAlignment="1">
      <alignment horizontal="left" vertical="center"/>
    </xf>
    <xf numFmtId="0" fontId="26" fillId="6" borderId="0" xfId="0" applyFont="1" applyFill="1" applyAlignment="1">
      <alignment vertical="top" wrapText="1"/>
    </xf>
    <xf numFmtId="0" fontId="26" fillId="6" borderId="0" xfId="0" applyFont="1" applyFill="1" applyAlignment="1">
      <alignment vertical="top"/>
    </xf>
    <xf numFmtId="0" fontId="38" fillId="6" borderId="0" xfId="0" applyFont="1" applyFill="1" applyAlignment="1">
      <alignment wrapText="1"/>
    </xf>
    <xf numFmtId="0" fontId="1" fillId="6" borderId="0" xfId="0" applyFont="1" applyFill="1"/>
    <xf numFmtId="0" fontId="40" fillId="6" borderId="0" xfId="0" applyFont="1" applyFill="1" applyAlignment="1">
      <alignment vertical="center" wrapText="1"/>
    </xf>
    <xf numFmtId="165" fontId="40" fillId="6" borderId="0" xfId="4" applyNumberFormat="1" applyFont="1" applyFill="1" applyBorder="1" applyAlignment="1">
      <alignment vertical="center" wrapText="1"/>
    </xf>
    <xf numFmtId="165" fontId="1" fillId="6" borderId="0" xfId="4" applyNumberFormat="1" applyFont="1" applyFill="1" applyBorder="1"/>
    <xf numFmtId="0" fontId="41" fillId="6" borderId="0" xfId="0" applyFont="1" applyFill="1" applyAlignment="1">
      <alignment vertical="top"/>
    </xf>
    <xf numFmtId="165" fontId="41" fillId="6" borderId="0" xfId="4" applyNumberFormat="1" applyFont="1" applyFill="1" applyBorder="1" applyAlignment="1">
      <alignment vertical="top"/>
    </xf>
    <xf numFmtId="0" fontId="36" fillId="4" borderId="0" xfId="0" applyFont="1" applyFill="1"/>
    <xf numFmtId="3" fontId="1" fillId="4" borderId="0" xfId="3" applyNumberFormat="1" applyFill="1"/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3" fillId="0" borderId="0" xfId="0" applyFont="1"/>
    <xf numFmtId="9" fontId="13" fillId="0" borderId="0" xfId="4" applyFont="1" applyFill="1" applyBorder="1"/>
    <xf numFmtId="0" fontId="1" fillId="0" borderId="0" xfId="0" applyFont="1"/>
    <xf numFmtId="9" fontId="1" fillId="9" borderId="0" xfId="4" applyFont="1" applyFill="1" applyBorder="1"/>
    <xf numFmtId="9" fontId="44" fillId="0" borderId="0" xfId="4" applyFont="1" applyFill="1" applyBorder="1" applyAlignment="1"/>
    <xf numFmtId="165" fontId="45" fillId="6" borderId="0" xfId="4" applyNumberFormat="1" applyFont="1" applyFill="1" applyBorder="1"/>
    <xf numFmtId="0" fontId="45" fillId="6" borderId="0" xfId="0" applyFont="1" applyFill="1"/>
    <xf numFmtId="165" fontId="28" fillId="6" borderId="0" xfId="4" applyNumberFormat="1" applyFont="1" applyFill="1" applyBorder="1" applyAlignment="1">
      <alignment vertical="top"/>
    </xf>
    <xf numFmtId="0" fontId="28" fillId="6" borderId="0" xfId="0" applyFont="1" applyFill="1" applyAlignment="1">
      <alignment vertical="top"/>
    </xf>
    <xf numFmtId="9" fontId="28" fillId="6" borderId="0" xfId="4" applyFont="1" applyFill="1" applyBorder="1" applyAlignment="1">
      <alignment vertical="top"/>
    </xf>
    <xf numFmtId="0" fontId="46" fillId="6" borderId="0" xfId="0" applyFont="1" applyFill="1" applyAlignment="1">
      <alignment horizontal="center" wrapText="1"/>
    </xf>
    <xf numFmtId="0" fontId="28" fillId="6" borderId="0" xfId="0" applyFont="1" applyFill="1" applyAlignment="1">
      <alignment horizontal="center" wrapText="1"/>
    </xf>
    <xf numFmtId="0" fontId="28" fillId="6" borderId="0" xfId="0" applyFont="1" applyFill="1" applyAlignment="1">
      <alignment vertical="center"/>
    </xf>
    <xf numFmtId="0" fontId="14" fillId="2" borderId="0" xfId="3" applyFont="1" applyFill="1"/>
    <xf numFmtId="0" fontId="1" fillId="13" borderId="0" xfId="3" applyFill="1"/>
    <xf numFmtId="0" fontId="1" fillId="13" borderId="0" xfId="3" applyFill="1" applyAlignment="1">
      <alignment horizontal="center"/>
    </xf>
    <xf numFmtId="0" fontId="48" fillId="13" borderId="0" xfId="3" applyFont="1" applyFill="1" applyAlignment="1">
      <alignment horizontal="center"/>
    </xf>
    <xf numFmtId="0" fontId="7" fillId="9" borderId="1" xfId="3" applyFont="1" applyFill="1" applyBorder="1" applyAlignment="1">
      <alignment horizontal="center" vertical="center"/>
    </xf>
    <xf numFmtId="0" fontId="1" fillId="15" borderId="1" xfId="3" applyFill="1" applyBorder="1" applyAlignment="1">
      <alignment horizontal="center"/>
    </xf>
    <xf numFmtId="0" fontId="1" fillId="13" borderId="1" xfId="3" applyFill="1" applyBorder="1" applyAlignment="1">
      <alignment horizontal="center"/>
    </xf>
    <xf numFmtId="0" fontId="7" fillId="11" borderId="1" xfId="3" applyFont="1" applyFill="1" applyBorder="1" applyAlignment="1">
      <alignment horizontal="center" vertical="center"/>
    </xf>
    <xf numFmtId="0" fontId="1" fillId="16" borderId="1" xfId="3" applyFill="1" applyBorder="1" applyAlignment="1">
      <alignment horizontal="center"/>
    </xf>
    <xf numFmtId="0" fontId="1" fillId="5" borderId="1" xfId="3" applyFill="1" applyBorder="1" applyAlignment="1">
      <alignment horizontal="center"/>
    </xf>
    <xf numFmtId="0" fontId="3" fillId="13" borderId="5" xfId="3" applyFont="1" applyFill="1" applyBorder="1" applyAlignment="1">
      <alignment horizontal="center"/>
    </xf>
    <xf numFmtId="0" fontId="2" fillId="13" borderId="0" xfId="3" applyFont="1" applyFill="1" applyAlignment="1">
      <alignment horizontal="center"/>
    </xf>
    <xf numFmtId="0" fontId="37" fillId="9" borderId="0" xfId="3" applyFont="1" applyFill="1"/>
    <xf numFmtId="0" fontId="1" fillId="0" borderId="0" xfId="3" applyAlignment="1">
      <alignment horizontal="center"/>
    </xf>
    <xf numFmtId="165" fontId="1" fillId="4" borderId="0" xfId="4" applyNumberFormat="1" applyFont="1" applyFill="1"/>
    <xf numFmtId="3" fontId="1" fillId="15" borderId="1" xfId="3" applyNumberFormat="1" applyFill="1" applyBorder="1" applyAlignment="1">
      <alignment horizontal="center"/>
    </xf>
    <xf numFmtId="3" fontId="1" fillId="13" borderId="1" xfId="3" applyNumberFormat="1" applyFill="1" applyBorder="1" applyAlignment="1">
      <alignment horizontal="center"/>
    </xf>
    <xf numFmtId="3" fontId="1" fillId="16" borderId="1" xfId="3" applyNumberFormat="1" applyFill="1" applyBorder="1" applyAlignment="1">
      <alignment horizontal="center"/>
    </xf>
    <xf numFmtId="3" fontId="1" fillId="5" borderId="1" xfId="3" applyNumberFormat="1" applyFill="1" applyBorder="1" applyAlignment="1">
      <alignment horizontal="center"/>
    </xf>
    <xf numFmtId="0" fontId="32" fillId="13" borderId="0" xfId="3" applyFont="1" applyFill="1" applyAlignment="1">
      <alignment horizontal="center" wrapText="1"/>
    </xf>
    <xf numFmtId="0" fontId="1" fillId="13" borderId="4" xfId="3" applyFill="1" applyBorder="1" applyAlignment="1">
      <alignment horizontal="center"/>
    </xf>
    <xf numFmtId="0" fontId="1" fillId="16" borderId="3" xfId="3" applyFill="1" applyBorder="1" applyAlignment="1">
      <alignment horizontal="center"/>
    </xf>
    <xf numFmtId="0" fontId="1" fillId="16" borderId="2" xfId="3" applyFill="1" applyBorder="1" applyAlignment="1">
      <alignment horizontal="center"/>
    </xf>
    <xf numFmtId="0" fontId="13" fillId="4" borderId="0" xfId="3" applyFont="1" applyFill="1" applyAlignment="1">
      <alignment horizontal="center"/>
    </xf>
    <xf numFmtId="165" fontId="13" fillId="4" borderId="0" xfId="4" applyNumberFormat="1" applyFont="1" applyFill="1" applyAlignment="1">
      <alignment horizontal="center"/>
    </xf>
    <xf numFmtId="0" fontId="3" fillId="7" borderId="2" xfId="3" applyFont="1" applyFill="1" applyBorder="1" applyAlignment="1">
      <alignment horizontal="center" vertical="center"/>
    </xf>
    <xf numFmtId="3" fontId="3" fillId="4" borderId="1" xfId="3" applyNumberFormat="1" applyFont="1" applyFill="1" applyBorder="1" applyAlignment="1">
      <alignment horizontal="center" vertical="center"/>
    </xf>
    <xf numFmtId="3" fontId="52" fillId="7" borderId="2" xfId="3" applyNumberFormat="1" applyFont="1" applyFill="1" applyBorder="1" applyAlignment="1">
      <alignment horizontal="center" vertical="center"/>
    </xf>
    <xf numFmtId="3" fontId="11" fillId="7" borderId="2" xfId="3" applyNumberFormat="1" applyFon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center" vertical="center"/>
    </xf>
    <xf numFmtId="3" fontId="7" fillId="4" borderId="1" xfId="3" applyNumberFormat="1" applyFont="1" applyFill="1" applyBorder="1" applyAlignment="1">
      <alignment horizontal="center" vertical="center"/>
    </xf>
    <xf numFmtId="0" fontId="37" fillId="9" borderId="0" xfId="0" applyFont="1" applyFill="1"/>
    <xf numFmtId="3" fontId="13" fillId="4" borderId="0" xfId="0" applyNumberFormat="1" applyFont="1" applyFill="1"/>
    <xf numFmtId="165" fontId="1" fillId="13" borderId="1" xfId="4" applyNumberFormat="1" applyFill="1" applyBorder="1" applyAlignment="1">
      <alignment horizontal="center"/>
    </xf>
    <xf numFmtId="165" fontId="1" fillId="5" borderId="1" xfId="4" applyNumberFormat="1" applyFill="1" applyBorder="1" applyAlignment="1">
      <alignment horizontal="center"/>
    </xf>
    <xf numFmtId="0" fontId="27" fillId="3" borderId="0" xfId="0" applyFont="1" applyFill="1" applyAlignment="1">
      <alignment horizontal="left" vertical="center"/>
    </xf>
    <xf numFmtId="165" fontId="10" fillId="0" borderId="1" xfId="4" applyNumberFormat="1" applyFont="1" applyFill="1" applyBorder="1" applyAlignment="1">
      <alignment horizontal="center" vertical="center"/>
    </xf>
    <xf numFmtId="165" fontId="10" fillId="7" borderId="1" xfId="4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165" fontId="0" fillId="0" borderId="2" xfId="4" applyNumberFormat="1" applyFont="1" applyBorder="1" applyAlignment="1">
      <alignment horizontal="center"/>
    </xf>
    <xf numFmtId="165" fontId="0" fillId="7" borderId="1" xfId="4" applyNumberFormat="1" applyFont="1" applyFill="1" applyBorder="1" applyAlignment="1">
      <alignment horizontal="center"/>
    </xf>
    <xf numFmtId="165" fontId="0" fillId="0" borderId="1" xfId="4" applyNumberFormat="1" applyFont="1" applyBorder="1" applyAlignment="1">
      <alignment horizontal="center"/>
    </xf>
    <xf numFmtId="0" fontId="25" fillId="6" borderId="0" xfId="0" applyFont="1" applyFill="1"/>
    <xf numFmtId="0" fontId="25" fillId="9" borderId="0" xfId="0" applyFont="1" applyFill="1"/>
    <xf numFmtId="9" fontId="25" fillId="9" borderId="0" xfId="4" applyFont="1" applyFill="1" applyBorder="1"/>
    <xf numFmtId="0" fontId="25" fillId="0" borderId="0" xfId="0" applyFont="1"/>
    <xf numFmtId="0" fontId="25" fillId="3" borderId="0" xfId="0" applyFont="1" applyFill="1"/>
    <xf numFmtId="0" fontId="54" fillId="6" borderId="0" xfId="0" applyFont="1" applyFill="1" applyAlignment="1">
      <alignment vertical="top"/>
    </xf>
    <xf numFmtId="0" fontId="25" fillId="4" borderId="0" xfId="0" applyFont="1" applyFill="1"/>
    <xf numFmtId="0" fontId="55" fillId="6" borderId="0" xfId="0" applyFont="1" applyFill="1" applyAlignment="1">
      <alignment vertical="center" wrapText="1"/>
    </xf>
    <xf numFmtId="0" fontId="56" fillId="6" borderId="0" xfId="0" applyFont="1" applyFill="1" applyAlignment="1">
      <alignment vertical="center" wrapText="1"/>
    </xf>
    <xf numFmtId="165" fontId="56" fillId="6" borderId="0" xfId="4" applyNumberFormat="1" applyFont="1" applyFill="1" applyBorder="1" applyAlignment="1">
      <alignment vertical="center" wrapText="1"/>
    </xf>
    <xf numFmtId="165" fontId="25" fillId="6" borderId="0" xfId="4" applyNumberFormat="1" applyFont="1" applyFill="1" applyBorder="1"/>
    <xf numFmtId="165" fontId="54" fillId="6" borderId="0" xfId="4" applyNumberFormat="1" applyFont="1" applyFill="1" applyBorder="1" applyAlignment="1">
      <alignment vertical="top"/>
    </xf>
    <xf numFmtId="0" fontId="57" fillId="6" borderId="0" xfId="0" applyFont="1" applyFill="1"/>
    <xf numFmtId="0" fontId="7" fillId="6" borderId="0" xfId="0" applyFont="1" applyFill="1"/>
    <xf numFmtId="0" fontId="58" fillId="6" borderId="0" xfId="0" applyFont="1" applyFill="1" applyAlignment="1">
      <alignment vertical="center" wrapText="1"/>
    </xf>
    <xf numFmtId="0" fontId="59" fillId="6" borderId="0" xfId="0" applyFont="1" applyFill="1"/>
    <xf numFmtId="9" fontId="60" fillId="9" borderId="0" xfId="4" applyFont="1" applyFill="1" applyBorder="1"/>
    <xf numFmtId="0" fontId="61" fillId="6" borderId="0" xfId="0" applyFont="1" applyFill="1" applyAlignment="1">
      <alignment vertical="center" wrapText="1"/>
    </xf>
    <xf numFmtId="0" fontId="62" fillId="6" borderId="0" xfId="0" applyFont="1" applyFill="1"/>
    <xf numFmtId="0" fontId="60" fillId="0" borderId="0" xfId="3" applyFont="1"/>
    <xf numFmtId="0" fontId="7" fillId="0" borderId="3" xfId="3" applyFont="1" applyBorder="1" applyAlignment="1">
      <alignment horizontal="left" vertical="center"/>
    </xf>
    <xf numFmtId="3" fontId="1" fillId="17" borderId="1" xfId="3" applyNumberFormat="1" applyFill="1" applyBorder="1" applyAlignment="1">
      <alignment horizontal="center"/>
    </xf>
    <xf numFmtId="0" fontId="1" fillId="13" borderId="0" xfId="3" applyFill="1" applyAlignment="1">
      <alignment horizontal="left"/>
    </xf>
    <xf numFmtId="0" fontId="13" fillId="0" borderId="0" xfId="3" applyFont="1"/>
    <xf numFmtId="9" fontId="13" fillId="4" borderId="0" xfId="4" applyFont="1" applyFill="1" applyBorder="1"/>
    <xf numFmtId="0" fontId="60" fillId="13" borderId="0" xfId="3" applyFont="1" applyFill="1"/>
    <xf numFmtId="3" fontId="63" fillId="0" borderId="10" xfId="0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4" fillId="0" borderId="0" xfId="3" applyFont="1"/>
    <xf numFmtId="1" fontId="1" fillId="13" borderId="1" xfId="4" applyNumberFormat="1" applyFill="1" applyBorder="1" applyAlignment="1">
      <alignment horizontal="center"/>
    </xf>
    <xf numFmtId="1" fontId="1" fillId="5" borderId="1" xfId="4" applyNumberFormat="1" applyFill="1" applyBorder="1" applyAlignment="1">
      <alignment horizontal="center"/>
    </xf>
    <xf numFmtId="0" fontId="35" fillId="9" borderId="0" xfId="0" applyFont="1" applyFill="1"/>
    <xf numFmtId="0" fontId="65" fillId="6" borderId="0" xfId="0" applyFont="1" applyFill="1" applyAlignment="1">
      <alignment vertical="center" wrapText="1"/>
    </xf>
    <xf numFmtId="0" fontId="66" fillId="0" borderId="0" xfId="0" applyFont="1"/>
    <xf numFmtId="0" fontId="25" fillId="0" borderId="0" xfId="3" applyFont="1"/>
    <xf numFmtId="0" fontId="67" fillId="0" borderId="0" xfId="3" applyFont="1"/>
    <xf numFmtId="0" fontId="68" fillId="0" borderId="9" xfId="0" applyFont="1" applyBorder="1" applyAlignment="1">
      <alignment vertical="center" wrapText="1"/>
    </xf>
    <xf numFmtId="0" fontId="13" fillId="3" borderId="0" xfId="0" applyFont="1" applyFill="1"/>
    <xf numFmtId="9" fontId="13" fillId="0" borderId="0" xfId="4" applyFont="1" applyFill="1"/>
    <xf numFmtId="0" fontId="69" fillId="6" borderId="0" xfId="0" applyFont="1" applyFill="1"/>
    <xf numFmtId="0" fontId="70" fillId="6" borderId="0" xfId="0" applyFont="1" applyFill="1" applyAlignment="1">
      <alignment vertical="top" wrapText="1"/>
    </xf>
    <xf numFmtId="0" fontId="70" fillId="6" borderId="0" xfId="0" applyFont="1" applyFill="1" applyAlignment="1">
      <alignment vertical="top"/>
    </xf>
    <xf numFmtId="0" fontId="15" fillId="0" borderId="0" xfId="0" applyFont="1"/>
    <xf numFmtId="0" fontId="15" fillId="0" borderId="0" xfId="0" applyFont="1" applyAlignment="1">
      <alignment wrapText="1"/>
    </xf>
    <xf numFmtId="3" fontId="7" fillId="0" borderId="1" xfId="0" applyNumberFormat="1" applyFont="1" applyBorder="1" applyAlignment="1">
      <alignment horizontal="center" vertical="center"/>
    </xf>
    <xf numFmtId="3" fontId="1" fillId="13" borderId="1" xfId="4" applyNumberFormat="1" applyFill="1" applyBorder="1" applyAlignment="1">
      <alignment horizontal="center"/>
    </xf>
    <xf numFmtId="3" fontId="1" fillId="5" borderId="1" xfId="4" applyNumberFormat="1" applyFill="1" applyBorder="1" applyAlignment="1">
      <alignment horizontal="center"/>
    </xf>
    <xf numFmtId="3" fontId="3" fillId="0" borderId="1" xfId="3" applyNumberFormat="1" applyFont="1" applyBorder="1" applyAlignment="1">
      <alignment horizontal="center" vertical="center"/>
    </xf>
    <xf numFmtId="0" fontId="0" fillId="18" borderId="0" xfId="0" applyFill="1"/>
    <xf numFmtId="0" fontId="3" fillId="19" borderId="1" xfId="0" applyFont="1" applyFill="1" applyBorder="1" applyAlignment="1">
      <alignment horizontal="center" vertical="center"/>
    </xf>
    <xf numFmtId="0" fontId="0" fillId="19" borderId="0" xfId="0" applyFill="1"/>
    <xf numFmtId="0" fontId="18" fillId="19" borderId="0" xfId="0" applyFont="1" applyFill="1"/>
    <xf numFmtId="0" fontId="36" fillId="19" borderId="0" xfId="0" applyFont="1" applyFill="1"/>
    <xf numFmtId="0" fontId="19" fillId="19" borderId="0" xfId="0" applyFont="1" applyFill="1"/>
    <xf numFmtId="0" fontId="20" fillId="19" borderId="0" xfId="0" applyFont="1" applyFill="1"/>
    <xf numFmtId="0" fontId="3" fillId="20" borderId="1" xfId="0" applyFont="1" applyFill="1" applyBorder="1" applyAlignment="1">
      <alignment vertical="center" wrapText="1"/>
    </xf>
    <xf numFmtId="3" fontId="3" fillId="20" borderId="1" xfId="0" applyNumberFormat="1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vertical="center"/>
    </xf>
    <xf numFmtId="3" fontId="3" fillId="19" borderId="1" xfId="0" applyNumberFormat="1" applyFont="1" applyFill="1" applyBorder="1" applyAlignment="1">
      <alignment horizontal="center" vertical="center"/>
    </xf>
    <xf numFmtId="165" fontId="3" fillId="19" borderId="1" xfId="4" applyNumberFormat="1" applyFont="1" applyFill="1" applyBorder="1" applyAlignment="1">
      <alignment horizontal="center" vertical="center"/>
    </xf>
    <xf numFmtId="0" fontId="48" fillId="19" borderId="1" xfId="0" applyFont="1" applyFill="1" applyBorder="1" applyAlignment="1">
      <alignment horizontal="center" vertical="center"/>
    </xf>
    <xf numFmtId="3" fontId="48" fillId="19" borderId="1" xfId="0" applyNumberFormat="1" applyFont="1" applyFill="1" applyBorder="1" applyAlignment="1">
      <alignment horizontal="center" vertical="center"/>
    </xf>
    <xf numFmtId="165" fontId="48" fillId="19" borderId="1" xfId="4" applyNumberFormat="1" applyFont="1" applyFill="1" applyBorder="1" applyAlignment="1">
      <alignment horizontal="center" vertical="center"/>
    </xf>
    <xf numFmtId="0" fontId="0" fillId="21" borderId="0" xfId="0" applyFill="1"/>
    <xf numFmtId="0" fontId="16" fillId="21" borderId="0" xfId="0" applyFont="1" applyFill="1" applyAlignment="1">
      <alignment wrapText="1"/>
    </xf>
    <xf numFmtId="0" fontId="16" fillId="21" borderId="0" xfId="0" applyFont="1" applyFill="1"/>
    <xf numFmtId="0" fontId="17" fillId="21" borderId="0" xfId="0" applyFont="1" applyFill="1" applyAlignment="1">
      <alignment vertical="center"/>
    </xf>
    <xf numFmtId="0" fontId="8" fillId="21" borderId="6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8" fillId="22" borderId="1" xfId="0" applyFont="1" applyFill="1" applyBorder="1" applyAlignment="1">
      <alignment vertical="center"/>
    </xf>
    <xf numFmtId="3" fontId="8" fillId="22" borderId="1" xfId="0" applyNumberFormat="1" applyFont="1" applyFill="1" applyBorder="1" applyAlignment="1">
      <alignment horizontal="center" vertical="center"/>
    </xf>
    <xf numFmtId="3" fontId="2" fillId="21" borderId="1" xfId="0" applyNumberFormat="1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 wrapText="1"/>
    </xf>
    <xf numFmtId="3" fontId="3" fillId="21" borderId="1" xfId="0" applyNumberFormat="1" applyFont="1" applyFill="1" applyBorder="1" applyAlignment="1">
      <alignment horizontal="center" vertical="center" wrapText="1"/>
    </xf>
    <xf numFmtId="165" fontId="8" fillId="22" borderId="1" xfId="4" applyNumberFormat="1" applyFont="1" applyFill="1" applyBorder="1" applyAlignment="1">
      <alignment horizontal="center" vertical="center"/>
    </xf>
    <xf numFmtId="165" fontId="2" fillId="21" borderId="1" xfId="4" applyNumberFormat="1" applyFont="1" applyFill="1" applyBorder="1" applyAlignment="1">
      <alignment horizontal="center" vertical="center"/>
    </xf>
    <xf numFmtId="165" fontId="3" fillId="21" borderId="1" xfId="4" applyNumberFormat="1" applyFont="1" applyFill="1" applyBorder="1" applyAlignment="1">
      <alignment horizontal="center" vertical="center" wrapText="1"/>
    </xf>
    <xf numFmtId="165" fontId="4" fillId="2" borderId="0" xfId="4" applyNumberFormat="1" applyFont="1" applyFill="1" applyBorder="1" applyAlignment="1">
      <alignment horizontal="center"/>
    </xf>
    <xf numFmtId="0" fontId="8" fillId="21" borderId="8" xfId="0" applyFont="1" applyFill="1" applyBorder="1" applyAlignment="1">
      <alignment vertical="center" wrapText="1"/>
    </xf>
    <xf numFmtId="9" fontId="36" fillId="19" borderId="0" xfId="4" applyFont="1" applyFill="1" applyBorder="1"/>
    <xf numFmtId="165" fontId="1" fillId="7" borderId="1" xfId="4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5" fontId="1" fillId="0" borderId="1" xfId="4" applyNumberFormat="1" applyFont="1" applyBorder="1" applyAlignment="1">
      <alignment horizontal="center"/>
    </xf>
    <xf numFmtId="0" fontId="6" fillId="21" borderId="1" xfId="0" applyFont="1" applyFill="1" applyBorder="1" applyAlignment="1">
      <alignment horizontal="center" vertical="center"/>
    </xf>
    <xf numFmtId="0" fontId="48" fillId="21" borderId="1" xfId="0" applyFont="1" applyFill="1" applyBorder="1" applyAlignment="1">
      <alignment horizontal="center" vertical="center"/>
    </xf>
    <xf numFmtId="3" fontId="48" fillId="21" borderId="1" xfId="0" applyNumberFormat="1" applyFont="1" applyFill="1" applyBorder="1" applyAlignment="1">
      <alignment horizontal="center" vertical="center"/>
    </xf>
    <xf numFmtId="9" fontId="48" fillId="21" borderId="1" xfId="4" applyFont="1" applyFill="1" applyBorder="1" applyAlignment="1">
      <alignment horizontal="center" vertical="center"/>
    </xf>
    <xf numFmtId="0" fontId="33" fillId="20" borderId="1" xfId="0" applyFont="1" applyFill="1" applyBorder="1" applyAlignment="1">
      <alignment vertical="center" wrapText="1"/>
    </xf>
    <xf numFmtId="3" fontId="33" fillId="20" borderId="1" xfId="0" applyNumberFormat="1" applyFont="1" applyFill="1" applyBorder="1" applyAlignment="1">
      <alignment horizontal="center" vertical="center"/>
    </xf>
    <xf numFmtId="165" fontId="33" fillId="20" borderId="1" xfId="4" applyNumberFormat="1" applyFont="1" applyFill="1" applyBorder="1" applyAlignment="1">
      <alignment horizontal="center" vertical="center"/>
    </xf>
    <xf numFmtId="0" fontId="33" fillId="20" borderId="1" xfId="0" applyFont="1" applyFill="1" applyBorder="1" applyAlignment="1">
      <alignment vertical="center"/>
    </xf>
    <xf numFmtId="0" fontId="1" fillId="21" borderId="0" xfId="3" applyFill="1"/>
    <xf numFmtId="0" fontId="1" fillId="21" borderId="0" xfId="3" applyFill="1" applyAlignment="1">
      <alignment horizontal="center"/>
    </xf>
    <xf numFmtId="0" fontId="33" fillId="19" borderId="1" xfId="3" applyFont="1" applyFill="1" applyBorder="1" applyAlignment="1">
      <alignment horizontal="center" vertical="center"/>
    </xf>
    <xf numFmtId="0" fontId="74" fillId="19" borderId="1" xfId="3" applyFont="1" applyFill="1" applyBorder="1" applyAlignment="1">
      <alignment horizontal="center" vertical="center"/>
    </xf>
    <xf numFmtId="3" fontId="74" fillId="19" borderId="1" xfId="3" applyNumberFormat="1" applyFont="1" applyFill="1" applyBorder="1" applyAlignment="1">
      <alignment horizontal="center" vertical="center"/>
    </xf>
    <xf numFmtId="9" fontId="74" fillId="19" borderId="1" xfId="4" applyFont="1" applyFill="1" applyBorder="1" applyAlignment="1">
      <alignment horizontal="center" vertical="center"/>
    </xf>
    <xf numFmtId="0" fontId="33" fillId="23" borderId="1" xfId="3" applyFont="1" applyFill="1" applyBorder="1" applyAlignment="1">
      <alignment horizontal="center" vertical="center" wrapText="1"/>
    </xf>
    <xf numFmtId="3" fontId="33" fillId="23" borderId="1" xfId="3" applyNumberFormat="1" applyFont="1" applyFill="1" applyBorder="1" applyAlignment="1">
      <alignment horizontal="center" vertical="center" wrapText="1"/>
    </xf>
    <xf numFmtId="165" fontId="33" fillId="23" borderId="1" xfId="4" applyNumberFormat="1" applyFont="1" applyFill="1" applyBorder="1" applyAlignment="1">
      <alignment horizontal="center" vertical="center" wrapText="1"/>
    </xf>
    <xf numFmtId="0" fontId="37" fillId="19" borderId="0" xfId="3" applyFont="1" applyFill="1"/>
    <xf numFmtId="0" fontId="37" fillId="19" borderId="0" xfId="3" applyFont="1" applyFill="1" applyAlignment="1">
      <alignment vertical="center"/>
    </xf>
    <xf numFmtId="1" fontId="33" fillId="19" borderId="1" xfId="3" applyNumberFormat="1" applyFont="1" applyFill="1" applyBorder="1" applyAlignment="1">
      <alignment horizontal="center" vertical="center" wrapText="1"/>
    </xf>
    <xf numFmtId="1" fontId="74" fillId="19" borderId="1" xfId="4" applyNumberFormat="1" applyFont="1" applyFill="1" applyBorder="1" applyAlignment="1">
      <alignment horizontal="center" vertical="center"/>
    </xf>
    <xf numFmtId="3" fontId="74" fillId="19" borderId="1" xfId="4" applyNumberFormat="1" applyFont="1" applyFill="1" applyBorder="1" applyAlignment="1">
      <alignment horizontal="center" vertical="center"/>
    </xf>
    <xf numFmtId="0" fontId="14" fillId="6" borderId="0" xfId="0" applyFont="1" applyFill="1"/>
    <xf numFmtId="0" fontId="75" fillId="6" borderId="0" xfId="0" applyFont="1" applyFill="1" applyAlignment="1">
      <alignment vertical="top"/>
    </xf>
    <xf numFmtId="0" fontId="76" fillId="6" borderId="0" xfId="0" applyFont="1" applyFill="1" applyAlignment="1">
      <alignment vertical="top"/>
    </xf>
    <xf numFmtId="165" fontId="76" fillId="6" borderId="0" xfId="4" applyNumberFormat="1" applyFont="1" applyFill="1" applyBorder="1" applyAlignment="1">
      <alignment vertical="top"/>
    </xf>
    <xf numFmtId="9" fontId="77" fillId="9" borderId="0" xfId="4" applyFont="1" applyFill="1" applyBorder="1"/>
    <xf numFmtId="1" fontId="33" fillId="20" borderId="1" xfId="4" applyNumberFormat="1" applyFont="1" applyFill="1" applyBorder="1" applyAlignment="1">
      <alignment horizontal="center" vertical="center" wrapText="1"/>
    </xf>
    <xf numFmtId="3" fontId="33" fillId="20" borderId="1" xfId="4" applyNumberFormat="1" applyFont="1" applyFill="1" applyBorder="1" applyAlignment="1">
      <alignment horizontal="center" vertical="center" wrapText="1"/>
    </xf>
    <xf numFmtId="9" fontId="33" fillId="20" borderId="1" xfId="4" applyFont="1" applyFill="1" applyBorder="1" applyAlignment="1">
      <alignment horizontal="center" vertical="center" wrapText="1"/>
    </xf>
    <xf numFmtId="165" fontId="33" fillId="20" borderId="1" xfId="4" applyNumberFormat="1" applyFont="1" applyFill="1" applyBorder="1" applyAlignment="1">
      <alignment horizontal="center" vertical="center" wrapText="1"/>
    </xf>
    <xf numFmtId="0" fontId="2" fillId="21" borderId="1" xfId="3" applyFont="1" applyFill="1" applyBorder="1" applyAlignment="1">
      <alignment horizontal="center" vertical="center"/>
    </xf>
    <xf numFmtId="0" fontId="6" fillId="21" borderId="1" xfId="3" applyFont="1" applyFill="1" applyBorder="1" applyAlignment="1">
      <alignment horizontal="center" vertical="center"/>
    </xf>
    <xf numFmtId="0" fontId="1" fillId="7" borderId="1" xfId="3" applyFill="1" applyBorder="1" applyAlignment="1">
      <alignment horizontal="center"/>
    </xf>
    <xf numFmtId="0" fontId="1" fillId="24" borderId="1" xfId="3" applyFill="1" applyBorder="1" applyAlignment="1">
      <alignment horizontal="center"/>
    </xf>
    <xf numFmtId="0" fontId="3" fillId="21" borderId="1" xfId="3" applyFont="1" applyFill="1" applyBorder="1" applyAlignment="1">
      <alignment horizontal="center" vertical="center"/>
    </xf>
    <xf numFmtId="0" fontId="7" fillId="4" borderId="3" xfId="3" applyFont="1" applyFill="1" applyBorder="1" applyAlignment="1">
      <alignment horizontal="center" vertical="center"/>
    </xf>
    <xf numFmtId="3" fontId="7" fillId="4" borderId="3" xfId="3" applyNumberFormat="1" applyFont="1" applyFill="1" applyBorder="1" applyAlignment="1">
      <alignment horizontal="center" vertical="center"/>
    </xf>
    <xf numFmtId="3" fontId="3" fillId="4" borderId="3" xfId="3" applyNumberFormat="1" applyFont="1" applyFill="1" applyBorder="1" applyAlignment="1">
      <alignment horizontal="center" vertical="center"/>
    </xf>
    <xf numFmtId="3" fontId="3" fillId="21" borderId="1" xfId="3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9" fontId="48" fillId="19" borderId="1" xfId="4" applyFont="1" applyFill="1" applyBorder="1" applyAlignment="1">
      <alignment horizontal="center" vertical="center"/>
    </xf>
    <xf numFmtId="0" fontId="1" fillId="19" borderId="0" xfId="0" applyFont="1" applyFill="1"/>
    <xf numFmtId="9" fontId="1" fillId="19" borderId="0" xfId="4" applyFont="1" applyFill="1" applyBorder="1"/>
    <xf numFmtId="0" fontId="33" fillId="20" borderId="2" xfId="0" applyFont="1" applyFill="1" applyBorder="1" applyAlignment="1">
      <alignment vertical="center" wrapText="1"/>
    </xf>
    <xf numFmtId="3" fontId="33" fillId="20" borderId="2" xfId="0" applyNumberFormat="1" applyFont="1" applyFill="1" applyBorder="1" applyAlignment="1">
      <alignment horizontal="center" vertical="center"/>
    </xf>
    <xf numFmtId="165" fontId="33" fillId="20" borderId="2" xfId="4" applyNumberFormat="1" applyFont="1" applyFill="1" applyBorder="1" applyAlignment="1">
      <alignment horizontal="center" vertical="center"/>
    </xf>
    <xf numFmtId="3" fontId="0" fillId="7" borderId="2" xfId="0" applyNumberFormat="1" applyFill="1" applyBorder="1" applyAlignment="1">
      <alignment horizontal="center"/>
    </xf>
    <xf numFmtId="165" fontId="0" fillId="4" borderId="1" xfId="4" applyNumberFormat="1" applyFont="1" applyFill="1" applyBorder="1" applyAlignment="1">
      <alignment horizontal="center"/>
    </xf>
    <xf numFmtId="0" fontId="2" fillId="21" borderId="1" xfId="3" applyFont="1" applyFill="1" applyBorder="1" applyAlignment="1">
      <alignment horizontal="center" vertical="center" textRotation="90" wrapText="1"/>
    </xf>
    <xf numFmtId="0" fontId="7" fillId="25" borderId="1" xfId="3" applyFont="1" applyFill="1" applyBorder="1" applyAlignment="1">
      <alignment horizontal="center" vertical="center"/>
    </xf>
    <xf numFmtId="3" fontId="7" fillId="25" borderId="1" xfId="3" applyNumberFormat="1" applyFont="1" applyFill="1" applyBorder="1" applyAlignment="1">
      <alignment horizontal="center" vertical="center"/>
    </xf>
    <xf numFmtId="3" fontId="3" fillId="25" borderId="1" xfId="3" applyNumberFormat="1" applyFont="1" applyFill="1" applyBorder="1" applyAlignment="1">
      <alignment horizontal="center" vertical="center"/>
    </xf>
    <xf numFmtId="0" fontId="78" fillId="4" borderId="0" xfId="3" applyFont="1" applyFill="1" applyAlignment="1">
      <alignment horizontal="center" vertical="center" wrapText="1"/>
    </xf>
    <xf numFmtId="3" fontId="78" fillId="4" borderId="0" xfId="5" applyNumberFormat="1" applyFont="1" applyFill="1" applyBorder="1" applyAlignment="1">
      <alignment horizontal="center"/>
    </xf>
    <xf numFmtId="0" fontId="78" fillId="4" borderId="0" xfId="3" applyFont="1" applyFill="1"/>
    <xf numFmtId="0" fontId="15" fillId="4" borderId="0" xfId="0" applyFont="1" applyFill="1" applyAlignment="1">
      <alignment vertical="center"/>
    </xf>
    <xf numFmtId="3" fontId="15" fillId="4" borderId="0" xfId="5" applyNumberFormat="1" applyFont="1" applyFill="1" applyBorder="1" applyAlignment="1"/>
    <xf numFmtId="0" fontId="31" fillId="4" borderId="0" xfId="3" applyFont="1" applyFill="1" applyAlignment="1">
      <alignment horizontal="center" vertical="center"/>
    </xf>
    <xf numFmtId="0" fontId="31" fillId="4" borderId="0" xfId="3" applyFont="1" applyFill="1" applyAlignment="1">
      <alignment horizontal="center" vertical="center" wrapText="1"/>
    </xf>
    <xf numFmtId="0" fontId="31" fillId="4" borderId="0" xfId="3" applyFont="1" applyFill="1" applyAlignment="1">
      <alignment horizontal="left"/>
    </xf>
    <xf numFmtId="3" fontId="12" fillId="4" borderId="0" xfId="3" applyNumberFormat="1" applyFont="1" applyFill="1"/>
    <xf numFmtId="9" fontId="13" fillId="4" borderId="0" xfId="0" applyNumberFormat="1" applyFont="1" applyFill="1"/>
    <xf numFmtId="9" fontId="7" fillId="0" borderId="0" xfId="4" applyFont="1"/>
    <xf numFmtId="0" fontId="47" fillId="9" borderId="0" xfId="0" applyFont="1" applyFill="1" applyAlignment="1">
      <alignment horizontal="center"/>
    </xf>
    <xf numFmtId="1" fontId="33" fillId="20" borderId="1" xfId="0" applyNumberFormat="1" applyFont="1" applyFill="1" applyBorder="1" applyAlignment="1">
      <alignment horizontal="center" vertical="center"/>
    </xf>
    <xf numFmtId="1" fontId="7" fillId="9" borderId="1" xfId="4" applyNumberFormat="1" applyFont="1" applyFill="1" applyBorder="1" applyAlignment="1">
      <alignment horizontal="center" vertical="center"/>
    </xf>
    <xf numFmtId="1" fontId="7" fillId="10" borderId="1" xfId="4" applyNumberFormat="1" applyFont="1" applyFill="1" applyBorder="1" applyAlignment="1">
      <alignment horizontal="center" vertical="center"/>
    </xf>
    <xf numFmtId="1" fontId="33" fillId="20" borderId="1" xfId="4" applyNumberFormat="1" applyFont="1" applyFill="1" applyBorder="1" applyAlignment="1">
      <alignment horizontal="center" vertical="center"/>
    </xf>
    <xf numFmtId="3" fontId="0" fillId="19" borderId="0" xfId="0" applyNumberFormat="1" applyFill="1"/>
    <xf numFmtId="3" fontId="17" fillId="9" borderId="0" xfId="0" applyNumberFormat="1" applyFont="1" applyFill="1"/>
    <xf numFmtId="3" fontId="34" fillId="9" borderId="0" xfId="0" applyNumberFormat="1" applyFont="1" applyFill="1" applyAlignment="1">
      <alignment vertical="center" wrapText="1"/>
    </xf>
    <xf numFmtId="3" fontId="33" fillId="20" borderId="1" xfId="4" applyNumberFormat="1" applyFont="1" applyFill="1" applyBorder="1" applyAlignment="1">
      <alignment horizontal="center" vertical="center"/>
    </xf>
    <xf numFmtId="3" fontId="0" fillId="9" borderId="0" xfId="0" applyNumberFormat="1" applyFill="1"/>
    <xf numFmtId="3" fontId="36" fillId="19" borderId="0" xfId="0" applyNumberFormat="1" applyFont="1" applyFill="1"/>
    <xf numFmtId="3" fontId="1" fillId="0" borderId="0" xfId="3" applyNumberFormat="1"/>
    <xf numFmtId="9" fontId="0" fillId="6" borderId="0" xfId="4" applyFont="1" applyFill="1" applyBorder="1"/>
    <xf numFmtId="0" fontId="79" fillId="19" borderId="0" xfId="0" applyFont="1" applyFill="1"/>
    <xf numFmtId="0" fontId="49" fillId="9" borderId="0" xfId="0" applyFont="1" applyFill="1" applyAlignment="1">
      <alignment horizontal="center"/>
    </xf>
    <xf numFmtId="0" fontId="80" fillId="19" borderId="0" xfId="0" applyFont="1" applyFill="1"/>
    <xf numFmtId="0" fontId="79" fillId="0" borderId="0" xfId="3" applyFont="1"/>
    <xf numFmtId="9" fontId="33" fillId="20" borderId="1" xfId="4" applyFont="1" applyFill="1" applyBorder="1" applyAlignment="1">
      <alignment horizontal="center" vertical="center"/>
    </xf>
    <xf numFmtId="9" fontId="7" fillId="9" borderId="1" xfId="4" applyFont="1" applyFill="1" applyBorder="1" applyAlignment="1">
      <alignment horizontal="center" vertical="center"/>
    </xf>
    <xf numFmtId="9" fontId="7" fillId="10" borderId="1" xfId="4" applyFont="1" applyFill="1" applyBorder="1" applyAlignment="1">
      <alignment horizontal="center" vertical="center"/>
    </xf>
    <xf numFmtId="9" fontId="3" fillId="19" borderId="1" xfId="4" applyFont="1" applyFill="1" applyBorder="1" applyAlignment="1">
      <alignment horizontal="center" vertical="center"/>
    </xf>
    <xf numFmtId="3" fontId="81" fillId="9" borderId="0" xfId="0" applyNumberFormat="1" applyFont="1" applyFill="1" applyAlignment="1">
      <alignment vertical="center" wrapText="1"/>
    </xf>
    <xf numFmtId="0" fontId="56" fillId="19" borderId="0" xfId="0" applyFont="1" applyFill="1"/>
    <xf numFmtId="0" fontId="31" fillId="2" borderId="0" xfId="3" applyFont="1" applyFill="1" applyAlignment="1">
      <alignment horizontal="center" vertical="center"/>
    </xf>
    <xf numFmtId="0" fontId="31" fillId="2" borderId="0" xfId="3" applyFont="1" applyFill="1" applyAlignment="1">
      <alignment horizontal="center" vertical="center" wrapText="1"/>
    </xf>
    <xf numFmtId="165" fontId="13" fillId="2" borderId="0" xfId="4" applyNumberFormat="1" applyFont="1" applyFill="1" applyAlignment="1">
      <alignment horizontal="center"/>
    </xf>
    <xf numFmtId="0" fontId="59" fillId="9" borderId="0" xfId="0" applyFont="1" applyFill="1"/>
    <xf numFmtId="9" fontId="13" fillId="12" borderId="0" xfId="4" applyFont="1" applyFill="1" applyBorder="1"/>
    <xf numFmtId="9" fontId="44" fillId="12" borderId="0" xfId="4" applyFont="1" applyFill="1" applyBorder="1" applyAlignment="1"/>
    <xf numFmtId="9" fontId="82" fillId="0" borderId="0" xfId="4" applyFont="1" applyFill="1" applyBorder="1"/>
    <xf numFmtId="0" fontId="13" fillId="0" borderId="0" xfId="3" applyFont="1" applyAlignment="1">
      <alignment horizontal="center"/>
    </xf>
    <xf numFmtId="10" fontId="13" fillId="4" borderId="0" xfId="4" applyNumberFormat="1" applyFont="1" applyFill="1" applyBorder="1"/>
    <xf numFmtId="9" fontId="3" fillId="20" borderId="1" xfId="4" applyFont="1" applyFill="1" applyBorder="1" applyAlignment="1">
      <alignment horizontal="center" vertical="center"/>
    </xf>
    <xf numFmtId="9" fontId="33" fillId="20" borderId="2" xfId="4" applyFont="1" applyFill="1" applyBorder="1" applyAlignment="1">
      <alignment horizontal="center" vertical="center"/>
    </xf>
    <xf numFmtId="165" fontId="45" fillId="6" borderId="0" xfId="4" applyNumberFormat="1" applyFont="1" applyFill="1" applyBorder="1" applyAlignment="1">
      <alignment vertical="center" wrapText="1"/>
    </xf>
    <xf numFmtId="9" fontId="33" fillId="20" borderId="7" xfId="4" applyFont="1" applyFill="1" applyBorder="1" applyAlignment="1">
      <alignment horizontal="center" vertical="center"/>
    </xf>
    <xf numFmtId="9" fontId="7" fillId="9" borderId="4" xfId="4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9" fontId="33" fillId="20" borderId="4" xfId="4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0" fontId="48" fillId="21" borderId="1" xfId="3" applyFont="1" applyFill="1" applyBorder="1" applyAlignment="1">
      <alignment horizontal="center" vertical="center"/>
    </xf>
    <xf numFmtId="0" fontId="57" fillId="25" borderId="1" xfId="3" applyFont="1" applyFill="1" applyBorder="1" applyAlignment="1">
      <alignment horizontal="center" vertical="center"/>
    </xf>
    <xf numFmtId="3" fontId="57" fillId="25" borderId="1" xfId="3" applyNumberFormat="1" applyFont="1" applyFill="1" applyBorder="1" applyAlignment="1">
      <alignment horizontal="center" vertical="center"/>
    </xf>
    <xf numFmtId="0" fontId="57" fillId="13" borderId="1" xfId="3" applyFont="1" applyFill="1" applyBorder="1" applyAlignment="1">
      <alignment horizontal="center" vertical="center"/>
    </xf>
    <xf numFmtId="3" fontId="57" fillId="15" borderId="1" xfId="3" applyNumberFormat="1" applyFont="1" applyFill="1" applyBorder="1" applyAlignment="1">
      <alignment horizontal="center" vertical="center"/>
    </xf>
    <xf numFmtId="3" fontId="48" fillId="21" borderId="1" xfId="3" applyNumberFormat="1" applyFont="1" applyFill="1" applyBorder="1" applyAlignment="1">
      <alignment horizontal="center" vertical="center"/>
    </xf>
    <xf numFmtId="0" fontId="24" fillId="2" borderId="0" xfId="3" applyFont="1" applyFill="1" applyAlignment="1">
      <alignment horizontal="left"/>
    </xf>
    <xf numFmtId="0" fontId="83" fillId="2" borderId="0" xfId="3" applyFont="1" applyFill="1"/>
    <xf numFmtId="165" fontId="83" fillId="2" borderId="0" xfId="4" applyNumberFormat="1" applyFont="1" applyFill="1" applyBorder="1" applyAlignment="1">
      <alignment horizontal="center"/>
    </xf>
    <xf numFmtId="3" fontId="10" fillId="3" borderId="0" xfId="0" applyNumberFormat="1" applyFont="1" applyFill="1"/>
    <xf numFmtId="9" fontId="84" fillId="9" borderId="0" xfId="4" applyFont="1" applyFill="1" applyBorder="1"/>
    <xf numFmtId="0" fontId="7" fillId="9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vertical="center"/>
    </xf>
    <xf numFmtId="3" fontId="8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vertical="center"/>
    </xf>
    <xf numFmtId="3" fontId="10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 wrapText="1"/>
    </xf>
    <xf numFmtId="3" fontId="3" fillId="4" borderId="0" xfId="0" applyNumberFormat="1" applyFont="1" applyFill="1" applyAlignment="1">
      <alignment horizontal="center" vertical="center" wrapText="1"/>
    </xf>
    <xf numFmtId="0" fontId="1" fillId="7" borderId="1" xfId="0" applyFont="1" applyFill="1" applyBorder="1" applyAlignment="1">
      <alignment vertical="center"/>
    </xf>
    <xf numFmtId="0" fontId="74" fillId="12" borderId="4" xfId="3" applyFont="1" applyFill="1" applyBorder="1" applyAlignment="1">
      <alignment horizontal="center" vertical="center"/>
    </xf>
    <xf numFmtId="3" fontId="74" fillId="12" borderId="11" xfId="3" applyNumberFormat="1" applyFont="1" applyFill="1" applyBorder="1" applyAlignment="1">
      <alignment horizontal="center" vertical="center"/>
    </xf>
    <xf numFmtId="9" fontId="74" fillId="12" borderId="12" xfId="4" applyFont="1" applyFill="1" applyBorder="1" applyAlignment="1">
      <alignment horizontal="center" vertical="center"/>
    </xf>
    <xf numFmtId="0" fontId="85" fillId="9" borderId="0" xfId="0" applyFont="1" applyFill="1"/>
    <xf numFmtId="3" fontId="0" fillId="3" borderId="0" xfId="0" applyNumberFormat="1" applyFill="1"/>
    <xf numFmtId="9" fontId="0" fillId="3" borderId="0" xfId="4" applyFont="1" applyFill="1"/>
    <xf numFmtId="9" fontId="13" fillId="4" borderId="0" xfId="4" applyFont="1" applyFill="1"/>
    <xf numFmtId="165" fontId="1" fillId="0" borderId="1" xfId="4" applyNumberFormat="1" applyFont="1" applyFill="1" applyBorder="1" applyAlignment="1">
      <alignment horizontal="center"/>
    </xf>
    <xf numFmtId="0" fontId="8" fillId="4" borderId="8" xfId="0" applyFont="1" applyFill="1" applyBorder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13" fillId="0" borderId="0" xfId="0" applyFont="1" applyAlignment="1">
      <alignment horizontal="center"/>
    </xf>
    <xf numFmtId="9" fontId="13" fillId="9" borderId="0" xfId="4" applyFont="1" applyFill="1" applyBorder="1"/>
    <xf numFmtId="0" fontId="0" fillId="26" borderId="0" xfId="0" applyFill="1"/>
    <xf numFmtId="0" fontId="71" fillId="6" borderId="0" xfId="0" applyFont="1" applyFill="1" applyAlignment="1">
      <alignment horizontal="center" vertical="top" wrapText="1"/>
    </xf>
    <xf numFmtId="0" fontId="29" fillId="6" borderId="0" xfId="0" applyFont="1" applyFill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/>
    </xf>
    <xf numFmtId="0" fontId="8" fillId="21" borderId="4" xfId="0" applyFont="1" applyFill="1" applyBorder="1" applyAlignment="1">
      <alignment horizontal="center" vertical="center"/>
    </xf>
    <xf numFmtId="0" fontId="8" fillId="21" borderId="11" xfId="0" applyFont="1" applyFill="1" applyBorder="1" applyAlignment="1">
      <alignment horizontal="center" vertical="center"/>
    </xf>
    <xf numFmtId="0" fontId="8" fillId="21" borderId="12" xfId="0" applyFont="1" applyFill="1" applyBorder="1" applyAlignment="1">
      <alignment horizontal="center" vertical="center"/>
    </xf>
    <xf numFmtId="0" fontId="38" fillId="6" borderId="0" xfId="0" applyFont="1" applyFill="1" applyAlignment="1">
      <alignment horizontal="center" wrapText="1"/>
    </xf>
    <xf numFmtId="0" fontId="32" fillId="6" borderId="0" xfId="0" applyFont="1" applyFill="1" applyAlignment="1">
      <alignment horizontal="center" wrapText="1"/>
    </xf>
    <xf numFmtId="0" fontId="26" fillId="6" borderId="0" xfId="0" applyFont="1" applyFill="1" applyAlignment="1">
      <alignment horizontal="center" vertical="top" wrapText="1"/>
    </xf>
    <xf numFmtId="0" fontId="26" fillId="6" borderId="0" xfId="0" applyFont="1" applyFill="1" applyAlignment="1">
      <alignment horizontal="center" vertical="top"/>
    </xf>
    <xf numFmtId="0" fontId="53" fillId="6" borderId="0" xfId="0" applyFont="1" applyFill="1" applyAlignment="1">
      <alignment horizontal="center" vertical="top" wrapText="1"/>
    </xf>
    <xf numFmtId="0" fontId="53" fillId="6" borderId="0" xfId="0" applyFont="1" applyFill="1" applyAlignment="1">
      <alignment horizontal="center" vertical="top"/>
    </xf>
    <xf numFmtId="0" fontId="37" fillId="9" borderId="0" xfId="0" applyFont="1" applyFill="1" applyAlignment="1">
      <alignment horizontal="center"/>
    </xf>
    <xf numFmtId="0" fontId="3" fillId="19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34" fillId="9" borderId="0" xfId="0" applyFont="1" applyFill="1" applyAlignment="1">
      <alignment horizontal="center" vertical="center" wrapText="1"/>
    </xf>
    <xf numFmtId="0" fontId="3" fillId="19" borderId="4" xfId="0" applyFont="1" applyFill="1" applyBorder="1" applyAlignment="1">
      <alignment horizontal="center" vertical="center"/>
    </xf>
    <xf numFmtId="0" fontId="3" fillId="19" borderId="12" xfId="0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vertical="center" wrapText="1"/>
    </xf>
    <xf numFmtId="0" fontId="32" fillId="9" borderId="0" xfId="0" applyFont="1" applyFill="1" applyAlignment="1">
      <alignment horizontal="center" vertical="center"/>
    </xf>
    <xf numFmtId="0" fontId="47" fillId="9" borderId="0" xfId="0" applyFont="1" applyFill="1" applyAlignment="1">
      <alignment horizontal="center"/>
    </xf>
    <xf numFmtId="0" fontId="29" fillId="9" borderId="0" xfId="0" applyFont="1" applyFill="1" applyAlignment="1">
      <alignment horizontal="center"/>
    </xf>
    <xf numFmtId="3" fontId="3" fillId="19" borderId="1" xfId="0" applyNumberFormat="1" applyFont="1" applyFill="1" applyBorder="1" applyAlignment="1">
      <alignment horizontal="center" vertical="center"/>
    </xf>
    <xf numFmtId="3" fontId="7" fillId="19" borderId="1" xfId="0" applyNumberFormat="1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wrapText="1"/>
    </xf>
    <xf numFmtId="0" fontId="39" fillId="9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0" fontId="38" fillId="6" borderId="0" xfId="0" applyFont="1" applyFill="1" applyAlignment="1">
      <alignment horizontal="center" vertical="center" wrapText="1"/>
    </xf>
    <xf numFmtId="0" fontId="37" fillId="6" borderId="0" xfId="0" applyFont="1" applyFill="1" applyAlignment="1">
      <alignment horizontal="center" vertical="center"/>
    </xf>
    <xf numFmtId="0" fontId="3" fillId="19" borderId="1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3" fillId="19" borderId="11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/>
    </xf>
    <xf numFmtId="3" fontId="3" fillId="19" borderId="3" xfId="0" applyNumberFormat="1" applyFont="1" applyFill="1" applyBorder="1" applyAlignment="1">
      <alignment horizontal="center" vertical="center"/>
    </xf>
    <xf numFmtId="3" fontId="3" fillId="19" borderId="2" xfId="0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horizontal="center"/>
    </xf>
    <xf numFmtId="0" fontId="2" fillId="21" borderId="1" xfId="3" applyFont="1" applyFill="1" applyBorder="1" applyAlignment="1">
      <alignment horizontal="center" vertical="center" wrapText="1"/>
    </xf>
    <xf numFmtId="0" fontId="1" fillId="21" borderId="1" xfId="3" applyFill="1" applyBorder="1" applyAlignment="1">
      <alignment vertical="center"/>
    </xf>
    <xf numFmtId="0" fontId="2" fillId="21" borderId="1" xfId="3" applyFont="1" applyFill="1" applyBorder="1" applyAlignment="1">
      <alignment horizontal="center" vertical="center"/>
    </xf>
    <xf numFmtId="0" fontId="2" fillId="21" borderId="1" xfId="3" applyFont="1" applyFill="1" applyBorder="1" applyAlignment="1">
      <alignment horizontal="center" vertical="center" textRotation="90" wrapText="1"/>
    </xf>
    <xf numFmtId="0" fontId="49" fillId="9" borderId="0" xfId="3" applyFont="1" applyFill="1" applyAlignment="1">
      <alignment horizontal="center" vertical="center"/>
    </xf>
    <xf numFmtId="0" fontId="39" fillId="14" borderId="0" xfId="3" applyFont="1" applyFill="1" applyAlignment="1">
      <alignment horizontal="center" vertical="center" wrapText="1"/>
    </xf>
    <xf numFmtId="0" fontId="37" fillId="9" borderId="0" xfId="3" applyFont="1" applyFill="1" applyAlignment="1">
      <alignment horizontal="center" vertical="center"/>
    </xf>
    <xf numFmtId="0" fontId="39" fillId="9" borderId="0" xfId="3" applyFont="1" applyFill="1" applyAlignment="1">
      <alignment horizontal="center" vertical="center" wrapText="1"/>
    </xf>
    <xf numFmtId="0" fontId="37" fillId="12" borderId="0" xfId="3" applyFont="1" applyFill="1" applyAlignment="1">
      <alignment horizontal="center"/>
    </xf>
    <xf numFmtId="0" fontId="33" fillId="19" borderId="1" xfId="3" applyFont="1" applyFill="1" applyBorder="1" applyAlignment="1">
      <alignment horizontal="center" vertical="center"/>
    </xf>
    <xf numFmtId="0" fontId="33" fillId="19" borderId="1" xfId="3" applyFont="1" applyFill="1" applyBorder="1" applyAlignment="1">
      <alignment horizontal="center" vertical="center" wrapText="1"/>
    </xf>
    <xf numFmtId="0" fontId="37" fillId="9" borderId="0" xfId="3" applyFont="1" applyFill="1" applyAlignment="1">
      <alignment horizontal="center"/>
    </xf>
    <xf numFmtId="1" fontId="33" fillId="19" borderId="1" xfId="3" applyNumberFormat="1" applyFont="1" applyFill="1" applyBorder="1" applyAlignment="1">
      <alignment horizontal="center" vertical="center" wrapText="1"/>
    </xf>
    <xf numFmtId="0" fontId="37" fillId="13" borderId="0" xfId="3" applyFont="1" applyFill="1" applyAlignment="1">
      <alignment horizontal="center" vertical="center"/>
    </xf>
    <xf numFmtId="0" fontId="32" fillId="13" borderId="0" xfId="3" applyFont="1" applyFill="1" applyAlignment="1">
      <alignment horizontal="center" vertical="center" wrapText="1"/>
    </xf>
    <xf numFmtId="0" fontId="32" fillId="13" borderId="0" xfId="3" applyFont="1" applyFill="1" applyAlignment="1">
      <alignment horizontal="center" wrapText="1"/>
    </xf>
    <xf numFmtId="0" fontId="37" fillId="13" borderId="0" xfId="3" applyFont="1" applyFill="1" applyAlignment="1">
      <alignment horizontal="center"/>
    </xf>
    <xf numFmtId="0" fontId="3" fillId="21" borderId="1" xfId="3" applyFont="1" applyFill="1" applyBorder="1" applyAlignment="1">
      <alignment horizontal="center" vertical="center" wrapText="1"/>
    </xf>
    <xf numFmtId="0" fontId="7" fillId="21" borderId="1" xfId="3" applyFont="1" applyFill="1" applyBorder="1" applyAlignment="1">
      <alignment horizontal="center" vertical="center" wrapText="1"/>
    </xf>
    <xf numFmtId="0" fontId="7" fillId="22" borderId="3" xfId="3" applyFont="1" applyFill="1" applyBorder="1" applyAlignment="1">
      <alignment horizontal="left" vertical="center"/>
    </xf>
    <xf numFmtId="0" fontId="7" fillId="22" borderId="2" xfId="3" applyFont="1" applyFill="1" applyBorder="1" applyAlignment="1">
      <alignment horizontal="left" vertical="center"/>
    </xf>
    <xf numFmtId="0" fontId="7" fillId="0" borderId="3" xfId="3" applyFont="1" applyBorder="1" applyAlignment="1">
      <alignment horizontal="left" vertical="center"/>
    </xf>
    <xf numFmtId="0" fontId="7" fillId="0" borderId="2" xfId="3" applyFont="1" applyBorder="1" applyAlignment="1">
      <alignment horizontal="left" vertical="center"/>
    </xf>
    <xf numFmtId="0" fontId="3" fillId="21" borderId="1" xfId="3" applyFont="1" applyFill="1" applyBorder="1" applyAlignment="1">
      <alignment horizontal="center" vertical="center"/>
    </xf>
    <xf numFmtId="0" fontId="7" fillId="22" borderId="1" xfId="3" applyFont="1" applyFill="1" applyBorder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0" fontId="11" fillId="0" borderId="3" xfId="3" applyFont="1" applyBorder="1" applyAlignment="1">
      <alignment horizontal="left" vertical="center"/>
    </xf>
    <xf numFmtId="0" fontId="11" fillId="0" borderId="2" xfId="3" applyFont="1" applyBorder="1" applyAlignment="1">
      <alignment horizontal="left" vertical="center"/>
    </xf>
  </cellXfs>
  <cellStyles count="7">
    <cellStyle name="Millares 2" xfId="1" xr:uid="{00000000-0005-0000-0000-000000000000}"/>
    <cellStyle name="Millares 3" xfId="2" xr:uid="{00000000-0005-0000-0000-000001000000}"/>
    <cellStyle name="Normal" xfId="0" builtinId="0"/>
    <cellStyle name="Normal 2" xfId="3" xr:uid="{00000000-0005-0000-0000-000003000000}"/>
    <cellStyle name="Porcentaje" xfId="4" builtinId="5"/>
    <cellStyle name="Porcentual 2" xfId="5" xr:uid="{00000000-0005-0000-0000-000005000000}"/>
    <cellStyle name="Porcentual 3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333399"/>
      <rgbColor rgb="00CCCC99"/>
      <rgbColor rgb="00996600"/>
      <rgbColor rgb="00F7F7E7"/>
      <rgbColor rgb="00996633"/>
      <rgbColor rgb="00FFFFCC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CC99FF"/>
      <color rgb="FFFFCCFF"/>
      <color rgb="FFE6E6E6"/>
      <color rgb="FFC9C9C9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Inscritos'!$D$5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'Serie de Inscritos'!$J$14:$N$14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'Serie de Inscritos'!$J$15:$N$15</c:f>
              <c:numCache>
                <c:formatCode>General</c:formatCode>
                <c:ptCount val="5"/>
                <c:pt idx="0">
                  <c:v>5426</c:v>
                </c:pt>
                <c:pt idx="1">
                  <c:v>5398</c:v>
                </c:pt>
                <c:pt idx="2">
                  <c:v>4428</c:v>
                </c:pt>
                <c:pt idx="3">
                  <c:v>4300</c:v>
                </c:pt>
                <c:pt idx="4">
                  <c:v>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5258176"/>
        <c:axId val="175806720"/>
      </c:barChart>
      <c:catAx>
        <c:axId val="1752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80672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25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3-43F4-BC54-7D60BEBD52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3-43F4-BC54-7D60BEBD524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33-43F4-BC54-7D60BEBD524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3-43F4-BC54-7D60BEBD524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33-43F4-BC54-7D60BEBD524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33-43F4-BC54-7D60BEBD52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33-43F4-BC54-7D60BEBD52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33-43F4-BC54-7D60BEBD52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33-43F4-BC54-7D60BEBD52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33-43F4-BC54-7D60BEBD52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933-43F4-BC54-7D60BEBD5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 Geog Inscritos'!$D$14:$D$23</c:f>
              <c:strCache>
                <c:ptCount val="10"/>
                <c:pt idx="0">
                  <c:v>Extranjero</c:v>
                </c:pt>
                <c:pt idx="1">
                  <c:v>Bogota</c:v>
                </c:pt>
                <c:pt idx="2">
                  <c:v>Otros</c:v>
                </c:pt>
                <c:pt idx="3">
                  <c:v>La Guajira</c:v>
                </c:pt>
                <c:pt idx="4">
                  <c:v>Magdalena</c:v>
                </c:pt>
                <c:pt idx="5">
                  <c:v>Cordoba</c:v>
                </c:pt>
                <c:pt idx="6">
                  <c:v>Cesar</c:v>
                </c:pt>
                <c:pt idx="7">
                  <c:v>Sucre</c:v>
                </c:pt>
                <c:pt idx="8">
                  <c:v>Bolivar</c:v>
                </c:pt>
                <c:pt idx="9">
                  <c:v>Atlántico</c:v>
                </c:pt>
              </c:strCache>
            </c:strRef>
          </c:cat>
          <c:val>
            <c:numRef>
              <c:f>'Dist Geog Inscritos'!$F$14:$F$23</c:f>
              <c:numCache>
                <c:formatCode>0.0%</c:formatCode>
                <c:ptCount val="10"/>
                <c:pt idx="0">
                  <c:v>4.9660219550444326E-3</c:v>
                </c:pt>
                <c:pt idx="1">
                  <c:v>5.2273915316257188E-3</c:v>
                </c:pt>
                <c:pt idx="2">
                  <c:v>2.4046001045478306E-2</c:v>
                </c:pt>
                <c:pt idx="3">
                  <c:v>5.1751176163094617E-2</c:v>
                </c:pt>
                <c:pt idx="4">
                  <c:v>5.2535284892838471E-2</c:v>
                </c:pt>
                <c:pt idx="5">
                  <c:v>5.8808154730789333E-2</c:v>
                </c:pt>
                <c:pt idx="6">
                  <c:v>6.6649242028227917E-2</c:v>
                </c:pt>
                <c:pt idx="7">
                  <c:v>6.9524307370622054E-2</c:v>
                </c:pt>
                <c:pt idx="8">
                  <c:v>9.4877156299006796E-2</c:v>
                </c:pt>
                <c:pt idx="9">
                  <c:v>0.57161526398327234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33-43F4-BC54-7D60BEBD5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5638432"/>
        <c:axId val="175638824"/>
      </c:barChart>
      <c:catAx>
        <c:axId val="175638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824"/>
        <c:crosses val="autoZero"/>
        <c:auto val="1"/>
        <c:lblAlgn val="ctr"/>
        <c:lblOffset val="100"/>
        <c:noMultiLvlLbl val="0"/>
      </c:catAx>
      <c:valAx>
        <c:axId val="175638824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Admitidos'!$D$5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'Serie de Admitidos'!$I$14:$N$14</c15:sqref>
                  </c15:fullRef>
                </c:ext>
              </c:extLst>
              <c:f>'Serie de Admitidos'!$J$14:$N$14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de Admitidos'!$I$15:$N$15</c15:sqref>
                  </c15:fullRef>
                </c:ext>
              </c:extLst>
              <c:f>'Serie de Admitidos'!$J$15:$N$15</c:f>
              <c:numCache>
                <c:formatCode>General</c:formatCode>
                <c:ptCount val="5"/>
                <c:pt idx="0">
                  <c:v>4298</c:v>
                </c:pt>
                <c:pt idx="1">
                  <c:v>4287</c:v>
                </c:pt>
                <c:pt idx="2">
                  <c:v>3855</c:v>
                </c:pt>
                <c:pt idx="3">
                  <c:v>3636</c:v>
                </c:pt>
                <c:pt idx="4">
                  <c:v>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4A5-BDE7-153995C867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5640784"/>
        <c:axId val="175641176"/>
      </c:barChart>
      <c:catAx>
        <c:axId val="17564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64117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'Tasa absorción nuevos_Adm'!$Z$34</c:f>
              <c:strCache>
                <c:ptCount val="1"/>
                <c:pt idx="0">
                  <c:v>Admitidos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B-413A-B4B2-E77EC6A90334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B-413A-B4B2-E77EC6A90334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B-413A-B4B2-E77EC6A90334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B-413A-B4B2-E77EC6A90334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B-413A-B4B2-E77EC6A90334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B-413A-B4B2-E77EC6A90334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B-413A-B4B2-E77EC6A90334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4B-413A-B4B2-E77EC6A90334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4B-413A-B4B2-E77EC6A90334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4B-413A-B4B2-E77EC6A90334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4B-413A-B4B2-E77EC6A90334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4B-413A-B4B2-E77EC6A9033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'Tasa absorción nuevos_Adm'!$Z$40:$Z$44</c:f>
              <c:numCache>
                <c:formatCode>#,##0</c:formatCode>
                <c:ptCount val="5"/>
                <c:pt idx="0">
                  <c:v>4298</c:v>
                </c:pt>
                <c:pt idx="1">
                  <c:v>4287</c:v>
                </c:pt>
                <c:pt idx="2">
                  <c:v>3855</c:v>
                </c:pt>
                <c:pt idx="3">
                  <c:v>3636</c:v>
                </c:pt>
                <c:pt idx="4">
                  <c:v>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4B-413A-B4B2-E77EC6A90334}"/>
            </c:ext>
          </c:extLst>
        </c:ser>
        <c:ser>
          <c:idx val="0"/>
          <c:order val="1"/>
          <c:tx>
            <c:strRef>
              <c:f>'Tasa absorción nuevos_Adm'!$AA$34</c:f>
              <c:strCache>
                <c:ptCount val="1"/>
                <c:pt idx="0">
                  <c:v>Matriculados Nuevos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65000"/>
                    <a:tint val="50000"/>
                    <a:satMod val="300000"/>
                  </a:schemeClr>
                </a:gs>
                <a:gs pos="35000">
                  <a:schemeClr val="accent5">
                    <a:tint val="65000"/>
                    <a:tint val="37000"/>
                    <a:satMod val="300000"/>
                  </a:schemeClr>
                </a:gs>
                <a:gs pos="100000">
                  <a:schemeClr val="accent5">
                    <a:tint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tint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'Tasa absorción nuevos_Adm'!$AA$40:$AA$44</c:f>
              <c:numCache>
                <c:formatCode>#,##0</c:formatCode>
                <c:ptCount val="5"/>
                <c:pt idx="0">
                  <c:v>1641</c:v>
                </c:pt>
                <c:pt idx="1">
                  <c:v>1635</c:v>
                </c:pt>
                <c:pt idx="2">
                  <c:v>1590</c:v>
                </c:pt>
                <c:pt idx="3">
                  <c:v>1528</c:v>
                </c:pt>
                <c:pt idx="4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4B-413A-B4B2-E77EC6A9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41960"/>
        <c:axId val="175642352"/>
      </c:barChart>
      <c:lineChart>
        <c:grouping val="standard"/>
        <c:varyColors val="0"/>
        <c:ser>
          <c:idx val="2"/>
          <c:order val="2"/>
          <c:tx>
            <c:strRef>
              <c:f>'Tasa absorción nuevos_Adm'!$AB$34</c:f>
              <c:strCache>
                <c:ptCount val="1"/>
                <c:pt idx="0">
                  <c:v>Tasa de Absorción Matriculados Nuevos/Admitidos</c:v>
                </c:pt>
              </c:strCache>
            </c:strRef>
          </c:tx>
          <c:spPr>
            <a:ln w="15875" cap="rnd">
              <a:solidFill>
                <a:schemeClr val="accent5">
                  <a:shade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shade val="65000"/>
                      <a:tint val="50000"/>
                      <a:satMod val="300000"/>
                    </a:schemeClr>
                  </a:gs>
                  <a:gs pos="35000">
                    <a:schemeClr val="accent5">
                      <a:shade val="65000"/>
                      <a:tint val="37000"/>
                      <a:satMod val="300000"/>
                    </a:schemeClr>
                  </a:gs>
                  <a:gs pos="100000">
                    <a:schemeClr val="accent5">
                      <a:shade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4.9659296171366022E-3"/>
                  <c:y val="-5.186701923916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4B-413A-B4B2-E77EC6A90334}"/>
                </c:ext>
              </c:extLst>
            </c:dLbl>
            <c:dLbl>
              <c:idx val="1"/>
              <c:layout>
                <c:manualLayout>
                  <c:x val="0"/>
                  <c:y val="-4.913717612130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4B-413A-B4B2-E77EC6A90334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4B-413A-B4B2-E77EC6A90334}"/>
                </c:ext>
              </c:extLst>
            </c:dLbl>
            <c:dLbl>
              <c:idx val="3"/>
              <c:layout>
                <c:manualLayout>
                  <c:x val="1.2414824042841506E-3"/>
                  <c:y val="-8.4625136653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4B-413A-B4B2-E77EC6A90334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4B-413A-B4B2-E77EC6A90334}"/>
                </c:ext>
              </c:extLst>
            </c:dLbl>
            <c:dLbl>
              <c:idx val="5"/>
              <c:layout>
                <c:manualLayout>
                  <c:x val="3.7244472128524515E-3"/>
                  <c:y val="-4.0947646767758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4B-413A-B4B2-E77EC6A90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'Tasa absorción nuevos_Adm'!$AB$40:$AB$44</c:f>
              <c:numCache>
                <c:formatCode>0.0%</c:formatCode>
                <c:ptCount val="5"/>
                <c:pt idx="0">
                  <c:v>0.38180549092601213</c:v>
                </c:pt>
                <c:pt idx="1">
                  <c:v>0.3813855843247026</c:v>
                </c:pt>
                <c:pt idx="2">
                  <c:v>0.41245136186770426</c:v>
                </c:pt>
                <c:pt idx="3">
                  <c:v>0.42024202420242024</c:v>
                </c:pt>
                <c:pt idx="4">
                  <c:v>0.38291046952464275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4B-413A-B4B2-E77EC6A9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42744"/>
        <c:axId val="175643136"/>
      </c:lineChart>
      <c:catAx>
        <c:axId val="175641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42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1960"/>
        <c:crosses val="autoZero"/>
        <c:crossBetween val="between"/>
      </c:valAx>
      <c:catAx>
        <c:axId val="175642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5643136"/>
        <c:crosses val="autoZero"/>
        <c:auto val="0"/>
        <c:lblAlgn val="ctr"/>
        <c:lblOffset val="100"/>
        <c:noMultiLvlLbl val="0"/>
      </c:catAx>
      <c:valAx>
        <c:axId val="17564313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274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B-4D94-9B5B-902A49B2850C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EB-4D94-9B5B-902A49B2850C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131CF05-3059-43D1-993B-A17DBCDCFFC9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31263A52-8128-4D11-9724-BCE456F56CA5}" type="VALUE">
                      <a:rPr lang="en-US" sz="2800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FEB-4D94-9B5B-902A49B2850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7448A90-AD71-48F3-B9C4-D529E40C844C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78F52C91-C37E-46A7-AD89-C55423018273}" type="VALUE">
                      <a:rPr lang="en-US" sz="2800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FEB-4D94-9B5B-902A49B28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'Detalles Admitidos'!$K$63:$L$63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'Detalles Admitidos'!$K$64:$L$64</c:f>
              <c:numCache>
                <c:formatCode>0%</c:formatCode>
                <c:ptCount val="2"/>
                <c:pt idx="0">
                  <c:v>0.51735199766695827</c:v>
                </c:pt>
                <c:pt idx="1">
                  <c:v>0.48264800233304173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EB-4D94-9B5B-902A49B285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4-4A1B-8121-52F955BDCE55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4-4A1B-8121-52F955BDCE55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4-4A1B-8121-52F955BDCE55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4-4A1B-8121-52F955B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('Detalles Admitidos'!$E$14,'Detalles Admitidos'!$E$18,'Detalles Admitidos'!$E$22,'Detalles Admitidos'!$E$26,'Detalles Admitidos'!$E$33,'Detalles Admitidos'!$E$38,'Detalles Admitidos'!$E$40,'Detalles Admitidos'!$E$44,'Detalles Admitidos'!$E$48,'Detalles Admitidos'!$E$50,'Detalles Admitidos'!$E$53:$E$55)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('Detalles Admitidos'!$K$14,'Detalles Admitidos'!$K$18,'Detalles Admitidos'!$K$22,'Detalles Admitidos'!$K$26,'Detalles Admitidos'!$K$33,'Detalles Admitidos'!$K$38,'Detalles Admitidos'!$K$40,'Detalles Admitidos'!$K$44,'Detalles Admitidos'!$K$48,'Detalles Admitidos'!$K$50,'Detalles Admitidos'!$K$53:$K$55)</c:f>
              <c:numCache>
                <c:formatCode>0%</c:formatCode>
                <c:ptCount val="13"/>
                <c:pt idx="0">
                  <c:v>0.55462184873949583</c:v>
                </c:pt>
                <c:pt idx="1">
                  <c:v>0.60824742268041232</c:v>
                </c:pt>
                <c:pt idx="2">
                  <c:v>0.61649484536082477</c:v>
                </c:pt>
                <c:pt idx="3">
                  <c:v>0.25963488843813387</c:v>
                </c:pt>
                <c:pt idx="4">
                  <c:v>0.72805139186295498</c:v>
                </c:pt>
                <c:pt idx="5">
                  <c:v>0.89655172413793105</c:v>
                </c:pt>
                <c:pt idx="6">
                  <c:v>0.67168674698795183</c:v>
                </c:pt>
                <c:pt idx="7">
                  <c:v>0.35338345864661652</c:v>
                </c:pt>
                <c:pt idx="8">
                  <c:v>0.72368421052631582</c:v>
                </c:pt>
                <c:pt idx="9">
                  <c:v>0.26923076923076922</c:v>
                </c:pt>
                <c:pt idx="10">
                  <c:v>0.60869565217391308</c:v>
                </c:pt>
                <c:pt idx="11">
                  <c:v>0.60185185185185186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94-4A1B-8121-52F955BDCE55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4-4A1B-8121-52F955BDCE55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4-4A1B-8121-52F955BDCE55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4-4A1B-8121-52F955BDCE55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4-4A1B-8121-52F955BDCE55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4-4A1B-8121-52F955BDCE55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4-4A1B-8121-52F955BDCE55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4-4A1B-8121-52F955BDCE55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4-4A1B-8121-52F955BDCE55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4-4A1B-8121-52F955BDCE55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4-4A1B-8121-52F955B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('Detalles Admitidos'!$E$14,'Detalles Admitidos'!$E$18,'Detalles Admitidos'!$E$22,'Detalles Admitidos'!$E$26,'Detalles Admitidos'!$E$33,'Detalles Admitidos'!$E$38,'Detalles Admitidos'!$E$40,'Detalles Admitidos'!$E$44,'Detalles Admitidos'!$E$48,'Detalles Admitidos'!$E$50,'Detalles Admitidos'!$E$53:$E$55)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('Detalles Admitidos'!$L$14,'Detalles Admitidos'!$L$18,'Detalles Admitidos'!$L$22,'Detalles Admitidos'!$L$26,'Detalles Admitidos'!$L$33,'Detalles Admitidos'!$L$38,'Detalles Admitidos'!$L$40,'Detalles Admitidos'!$L$44,'Detalles Admitidos'!$L$48,'Detalles Admitidos'!$L$50,'Detalles Admitidos'!$L$53:$L$55)</c:f>
              <c:numCache>
                <c:formatCode>0%</c:formatCode>
                <c:ptCount val="13"/>
                <c:pt idx="0">
                  <c:v>0.44537815126050423</c:v>
                </c:pt>
                <c:pt idx="1">
                  <c:v>0.39175257731958762</c:v>
                </c:pt>
                <c:pt idx="2">
                  <c:v>0.38350515463917528</c:v>
                </c:pt>
                <c:pt idx="3">
                  <c:v>0.74036511156186613</c:v>
                </c:pt>
                <c:pt idx="4">
                  <c:v>0.27194860813704497</c:v>
                </c:pt>
                <c:pt idx="5">
                  <c:v>0.10344827586206896</c:v>
                </c:pt>
                <c:pt idx="6">
                  <c:v>0.32831325301204817</c:v>
                </c:pt>
                <c:pt idx="7">
                  <c:v>0.64661654135338342</c:v>
                </c:pt>
                <c:pt idx="8">
                  <c:v>0.27631578947368424</c:v>
                </c:pt>
                <c:pt idx="9">
                  <c:v>0.73076923076923073</c:v>
                </c:pt>
                <c:pt idx="10">
                  <c:v>0.39130434782608697</c:v>
                </c:pt>
                <c:pt idx="11">
                  <c:v>0.39814814814814814</c:v>
                </c:pt>
                <c:pt idx="1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94-4A1B-8121-52F955BD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645096"/>
        <c:axId val="175644312"/>
      </c:barChart>
      <c:catAx>
        <c:axId val="17564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4312"/>
        <c:crosses val="autoZero"/>
        <c:auto val="1"/>
        <c:lblAlgn val="ctr"/>
        <c:lblOffset val="100"/>
        <c:noMultiLvlLbl val="0"/>
      </c:catAx>
      <c:valAx>
        <c:axId val="175644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17564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Nuevos'!$D$5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'Serie de Nuevos'!$J$14:$N$14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'Serie de Nuevos'!$J$15:$N$15</c:f>
              <c:numCache>
                <c:formatCode>General</c:formatCode>
                <c:ptCount val="5"/>
                <c:pt idx="0">
                  <c:v>1641</c:v>
                </c:pt>
                <c:pt idx="1">
                  <c:v>1635</c:v>
                </c:pt>
                <c:pt idx="2">
                  <c:v>1590</c:v>
                </c:pt>
                <c:pt idx="3">
                  <c:v>1528</c:v>
                </c:pt>
                <c:pt idx="4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F-49A3-BC50-21DE018AFE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653168"/>
        <c:axId val="170656696"/>
      </c:barChart>
      <c:catAx>
        <c:axId val="17065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65669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F-4CDE-9E6A-842A94FDD3DF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DF-4CDE-9E6A-842A94FDD3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7C770A4-320B-407A-8FAF-20387F792C77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E677EE54-D939-4777-BC3B-E2E37F4E11E9}" type="VALUE">
                      <a:rPr lang="en-US" sz="2800"/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7DF-4CDE-9E6A-842A94FDD3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13D0EA-23EE-463B-A53D-27082C09BF62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024B5D95-0A32-42CC-B360-DD22E0BB9808}" type="VALUE">
                      <a:rPr lang="en-US" sz="2800"/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7DF-4CDE-9E6A-842A94FDD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Nuevos Genero U'!$K$48:$K$49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'Mat Nuevos Genero U'!$L$48:$L$49</c:f>
              <c:numCache>
                <c:formatCode>0%</c:formatCode>
                <c:ptCount val="2"/>
                <c:pt idx="0">
                  <c:v>0.47677075399847679</c:v>
                </c:pt>
                <c:pt idx="1">
                  <c:v>0.52322924600152321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F-4CDE-9E6A-842A94FDD3D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816490115866616E-2"/>
          <c:y val="6.5472186174238237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2-4403-B671-68B80BED4878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2-4403-B671-68B80BED4878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2-4403-B671-68B80BED4878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2-4403-B671-68B80BED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Mat Nuevos'!$E$14,'Detalle Mat Nuevos'!$E$18,'Detalle Mat Nuevos'!$E$22,'Detalle Mat Nuevos'!$E$26,'Detalle Mat Nuevos'!$E$33,'Detalle Mat Nuevos'!$E$38,'Detalle Mat Nuevos'!$E$40,'Detalle Mat Nuevos'!$E$44,'Detalle Mat Nuevos'!$E$48,'Detalle Mat Nuevos'!$E$50,'Detalle Mat Nuevos'!$E$53:$E$55)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Nuevos'!$K$14,'Detalle Mat Nuevos'!$K$18,'Detalle Mat Nuevos'!$K$22,'Detalle Mat Nuevos'!$K$26,'Detalle Mat Nuevos'!$K$33,'Detalle Mat Nuevos'!$K$38,'Detalle Mat Nuevos'!$K$40,'Detalle Mat Nuevos'!$K$44,'Detalle Mat Nuevos'!$K$48,'Detalle Mat Nuevos'!$K$50,'Detalle Mat Nuevos'!$K$53:$K$55)</c:f>
              <c:numCache>
                <c:formatCode>0%</c:formatCode>
                <c:ptCount val="13"/>
                <c:pt idx="0">
                  <c:v>0.4375</c:v>
                </c:pt>
                <c:pt idx="1">
                  <c:v>0.56756756756756754</c:v>
                </c:pt>
                <c:pt idx="2">
                  <c:v>0.62980769230769229</c:v>
                </c:pt>
                <c:pt idx="3">
                  <c:v>0.22311827956989247</c:v>
                </c:pt>
                <c:pt idx="4">
                  <c:v>0.67469879518072284</c:v>
                </c:pt>
                <c:pt idx="5">
                  <c:v>0.93333333333333335</c:v>
                </c:pt>
                <c:pt idx="6">
                  <c:v>0.70338983050847459</c:v>
                </c:pt>
                <c:pt idx="7">
                  <c:v>0.3</c:v>
                </c:pt>
                <c:pt idx="8">
                  <c:v>0.73529411764705888</c:v>
                </c:pt>
                <c:pt idx="9">
                  <c:v>0.27777777777777779</c:v>
                </c:pt>
                <c:pt idx="10">
                  <c:v>0.25</c:v>
                </c:pt>
                <c:pt idx="11">
                  <c:v>0.59259259259259256</c:v>
                </c:pt>
                <c:pt idx="12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D2-4403-B671-68B80BED4878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D2-4403-B671-68B80BED4878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2-4403-B671-68B80BED4878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2-4403-B671-68B80BED4878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2-4403-B671-68B80BED4878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D2-4403-B671-68B80BED4878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D2-4403-B671-68B80BED4878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D2-4403-B671-68B80BED4878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D2-4403-B671-68B80BED4878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D2-4403-B671-68B80BED4878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6-4B38-955B-6DCEC8DAF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 Mat Nuevos'!$E$14,'Detalle Mat Nuevos'!$E$18,'Detalle Mat Nuevos'!$E$22,'Detalle Mat Nuevos'!$E$26,'Detalle Mat Nuevos'!$E$33,'Detalle Mat Nuevos'!$E$38,'Detalle Mat Nuevos'!$E$40,'Detalle Mat Nuevos'!$E$44,'Detalle Mat Nuevos'!$E$48,'Detalle Mat Nuevos'!$E$50,'Detalle Mat Nuevos'!$E$53:$E$55)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Nuevos'!$L$14,'Detalle Mat Nuevos'!$L$18,'Detalle Mat Nuevos'!$L$22,'Detalle Mat Nuevos'!$L$26,'Detalle Mat Nuevos'!$L$33,'Detalle Mat Nuevos'!$L$38,'Detalle Mat Nuevos'!$L$40,'Detalle Mat Nuevos'!$L$44,'Detalle Mat Nuevos'!$L$48,'Detalle Mat Nuevos'!$L$50,'Detalle Mat Nuevos'!$L$53:$L$55)</c:f>
              <c:numCache>
                <c:formatCode>0%</c:formatCode>
                <c:ptCount val="13"/>
                <c:pt idx="0">
                  <c:v>0.5625</c:v>
                </c:pt>
                <c:pt idx="1">
                  <c:v>0.43243243243243246</c:v>
                </c:pt>
                <c:pt idx="2">
                  <c:v>0.37019230769230771</c:v>
                </c:pt>
                <c:pt idx="3">
                  <c:v>0.7768817204301075</c:v>
                </c:pt>
                <c:pt idx="4">
                  <c:v>0.3253012048192771</c:v>
                </c:pt>
                <c:pt idx="5">
                  <c:v>6.6666666666666666E-2</c:v>
                </c:pt>
                <c:pt idx="6">
                  <c:v>0.29661016949152541</c:v>
                </c:pt>
                <c:pt idx="7">
                  <c:v>0.7</c:v>
                </c:pt>
                <c:pt idx="8">
                  <c:v>0.26470588235294118</c:v>
                </c:pt>
                <c:pt idx="9">
                  <c:v>0.72222222222222221</c:v>
                </c:pt>
                <c:pt idx="10">
                  <c:v>0.75</c:v>
                </c:pt>
                <c:pt idx="11">
                  <c:v>0.40740740740740738</c:v>
                </c:pt>
                <c:pt idx="12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D2-4403-B671-68B80BED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892536"/>
        <c:axId val="312895672"/>
      </c:barChart>
      <c:catAx>
        <c:axId val="31289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5672"/>
        <c:crosses val="autoZero"/>
        <c:auto val="1"/>
        <c:lblAlgn val="ctr"/>
        <c:lblOffset val="100"/>
        <c:noMultiLvlLbl val="0"/>
      </c:catAx>
      <c:valAx>
        <c:axId val="312895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1289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 nuevos por Estrato 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'Mat nuevos por Estrato 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'Mat nuevos por Estrato '!$E$15:$J$15</c:f>
              <c:numCache>
                <c:formatCode>General</c:formatCode>
                <c:ptCount val="6"/>
                <c:pt idx="0">
                  <c:v>227</c:v>
                </c:pt>
                <c:pt idx="1">
                  <c:v>322</c:v>
                </c:pt>
                <c:pt idx="2">
                  <c:v>303</c:v>
                </c:pt>
                <c:pt idx="3">
                  <c:v>277</c:v>
                </c:pt>
                <c:pt idx="4">
                  <c:v>109</c:v>
                </c:pt>
                <c:pt idx="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2895280"/>
        <c:axId val="312889400"/>
      </c:barChart>
      <c:catAx>
        <c:axId val="31289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8940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3-48DD-8B38-CC19CFC07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D3-48DD-8B38-CC19CFC07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D3-48DD-8B38-CC19CFC077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3-48DD-8B38-CC19CFC077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D3-48DD-8B38-CC19CFC077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D3-48DD-8B38-CC19CFC0774F}"/>
              </c:ext>
            </c:extLst>
          </c:dPt>
          <c:dLbls>
            <c:dLbl>
              <c:idx val="5"/>
              <c:layout>
                <c:manualLayout>
                  <c:x val="5.3427065026361985E-2"/>
                  <c:y val="2.46989787652961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3-48DD-8B38-CC19CFC07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nuevos por Estrato 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'Mat nuevos por Estrato '!$E$19:$J$19</c:f>
              <c:numCache>
                <c:formatCode>0%</c:formatCode>
                <c:ptCount val="6"/>
                <c:pt idx="0">
                  <c:v>0.17288651942117289</c:v>
                </c:pt>
                <c:pt idx="1">
                  <c:v>0.24523990860624523</c:v>
                </c:pt>
                <c:pt idx="2">
                  <c:v>0.23076923076923078</c:v>
                </c:pt>
                <c:pt idx="3">
                  <c:v>0.21096725057121096</c:v>
                </c:pt>
                <c:pt idx="4">
                  <c:v>8.3015993907083016E-2</c:v>
                </c:pt>
                <c:pt idx="5">
                  <c:v>5.7121096725057122E-2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D3-48DD-8B38-CC19CFC0774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'Inscritos y Admitidos'!$X$28</c:f>
              <c:strCache>
                <c:ptCount val="1"/>
                <c:pt idx="0">
                  <c:v>Inscritos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8-4D39-9C5C-D70B2CAB7BB5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8-4D39-9C5C-D70B2CAB7BB5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8-4D39-9C5C-D70B2CAB7BB5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8-4D39-9C5C-D70B2CAB7BB5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8-4D39-9C5C-D70B2CAB7BB5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8-4D39-9C5C-D70B2CAB7BB5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8-4D39-9C5C-D70B2CAB7BB5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8-4D39-9C5C-D70B2CAB7BB5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8-4D39-9C5C-D70B2CAB7BB5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8-4D39-9C5C-D70B2CAB7BB5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8-4D39-9C5C-D70B2CAB7BB5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8-4D39-9C5C-D70B2CAB7BB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Admitidos'!$X$35:$X$39</c:f>
              <c:numCache>
                <c:formatCode>General</c:formatCode>
                <c:ptCount val="5"/>
                <c:pt idx="0">
                  <c:v>5426</c:v>
                </c:pt>
                <c:pt idx="1">
                  <c:v>5398</c:v>
                </c:pt>
                <c:pt idx="2">
                  <c:v>4428</c:v>
                </c:pt>
                <c:pt idx="3">
                  <c:v>4300</c:v>
                </c:pt>
                <c:pt idx="4">
                  <c:v>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08-4D39-9C5C-D70B2CAB7BB5}"/>
            </c:ext>
          </c:extLst>
        </c:ser>
        <c:ser>
          <c:idx val="0"/>
          <c:order val="1"/>
          <c:tx>
            <c:strRef>
              <c:f>'Inscritos y Admitidos'!$Y$28</c:f>
              <c:strCache>
                <c:ptCount val="1"/>
                <c:pt idx="0">
                  <c:v>Admitidos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65000"/>
                    <a:tint val="50000"/>
                    <a:satMod val="300000"/>
                  </a:schemeClr>
                </a:gs>
                <a:gs pos="35000">
                  <a:schemeClr val="accent5">
                    <a:tint val="65000"/>
                    <a:tint val="37000"/>
                    <a:satMod val="300000"/>
                  </a:schemeClr>
                </a:gs>
                <a:gs pos="100000">
                  <a:schemeClr val="accent5">
                    <a:tint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tint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Admitidos'!$Y$35:$Y$39</c:f>
              <c:numCache>
                <c:formatCode>General</c:formatCode>
                <c:ptCount val="5"/>
                <c:pt idx="0">
                  <c:v>4298</c:v>
                </c:pt>
                <c:pt idx="1">
                  <c:v>4287</c:v>
                </c:pt>
                <c:pt idx="2">
                  <c:v>3855</c:v>
                </c:pt>
                <c:pt idx="3">
                  <c:v>3636</c:v>
                </c:pt>
                <c:pt idx="4">
                  <c:v>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C08-4D39-9C5C-D70B2CAB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34624"/>
        <c:axId val="176045480"/>
      </c:barChart>
      <c:lineChart>
        <c:grouping val="standard"/>
        <c:varyColors val="0"/>
        <c:ser>
          <c:idx val="2"/>
          <c:order val="2"/>
          <c:tx>
            <c:strRef>
              <c:f>'Inscritos y Admitidos'!$Z$28</c:f>
              <c:strCache>
                <c:ptCount val="1"/>
                <c:pt idx="0">
                  <c:v>Tasa de Absorción Admitidos / Inscritos</c:v>
                </c:pt>
              </c:strCache>
            </c:strRef>
          </c:tx>
          <c:spPr>
            <a:ln w="15875" cap="rnd">
              <a:solidFill>
                <a:schemeClr val="accent5">
                  <a:shade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shade val="65000"/>
                      <a:tint val="50000"/>
                      <a:satMod val="300000"/>
                    </a:schemeClr>
                  </a:gs>
                  <a:gs pos="35000">
                    <a:schemeClr val="accent5">
                      <a:shade val="65000"/>
                      <a:tint val="37000"/>
                      <a:satMod val="300000"/>
                    </a:schemeClr>
                  </a:gs>
                  <a:gs pos="100000">
                    <a:schemeClr val="accent5">
                      <a:shade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1.3332506665013715E-3"/>
                  <c:y val="-0.1358898509731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8-4D39-9C5C-D70B2CAB7BB5}"/>
                </c:ext>
              </c:extLst>
            </c:dLbl>
            <c:dLbl>
              <c:idx val="1"/>
              <c:layout>
                <c:manualLayout>
                  <c:x val="-6.2992125984252349E-3"/>
                  <c:y val="-0.10103376600531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8-4D39-9C5C-D70B2CAB7BB5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8-4D39-9C5C-D70B2CAB7BB5}"/>
                </c:ext>
              </c:extLst>
            </c:dLbl>
            <c:dLbl>
              <c:idx val="3"/>
              <c:layout>
                <c:manualLayout>
                  <c:x val="3.0637815942298474E-2"/>
                  <c:y val="-1.5429822571148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8-4D39-9C5C-D70B2CAB7BB5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8-4D39-9C5C-D70B2CAB7BB5}"/>
                </c:ext>
              </c:extLst>
            </c:dLbl>
            <c:dLbl>
              <c:idx val="5"/>
              <c:layout>
                <c:manualLayout>
                  <c:x val="-7.8240849815032956E-3"/>
                  <c:y val="3.319022065064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8-4D39-9C5C-D70B2CAB7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Admitidos'!$Z$35:$Z$39</c:f>
              <c:numCache>
                <c:formatCode>0.0%</c:formatCode>
                <c:ptCount val="5"/>
                <c:pt idx="0">
                  <c:v>0.79211205307777366</c:v>
                </c:pt>
                <c:pt idx="1">
                  <c:v>0.79418303075213037</c:v>
                </c:pt>
                <c:pt idx="2">
                  <c:v>0.87059620596205967</c:v>
                </c:pt>
                <c:pt idx="3">
                  <c:v>0.84558139534883725</c:v>
                </c:pt>
                <c:pt idx="4">
                  <c:v>0.8962362780972295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08-4D39-9C5C-D70B2CAB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53952"/>
        <c:axId val="170654344"/>
      </c:lineChart>
      <c:catAx>
        <c:axId val="176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045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045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434624"/>
        <c:crosses val="autoZero"/>
        <c:crossBetween val="between"/>
      </c:valAx>
      <c:catAx>
        <c:axId val="170653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0654344"/>
        <c:crosses val="autoZero"/>
        <c:auto val="0"/>
        <c:lblAlgn val="ctr"/>
        <c:lblOffset val="100"/>
        <c:noMultiLvlLbl val="0"/>
      </c:catAx>
      <c:valAx>
        <c:axId val="17065434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395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77832323026508E-2"/>
          <c:y val="3.1852983144736405E-2"/>
          <c:w val="0.89365699332719739"/>
          <c:h val="0.916206396526616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3-4D4F-B962-61B9F9FCC23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73-4D4F-B962-61B9F9FCC23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73-4D4F-B962-61B9F9FCC23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3-4D4F-B962-61B9F9FCC23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73-4D4F-B962-61B9F9FCC23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73-4D4F-B962-61B9F9FCC23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73-4D4F-B962-61B9F9FCC23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73-4D4F-B962-61B9F9FCC23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73-4D4F-B962-61B9F9FCC23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96-4C0F-BFCB-84586AB956C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96-4C0F-BFCB-84586AB956C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85-45DC-A861-A60ADE0F921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85-45DC-A861-A60ADE0F921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B01-449A-8A14-3F204FA0B6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 Nuevo Por DPTO'!$F$15:$F$28</c:f>
              <c:strCache>
                <c:ptCount val="14"/>
                <c:pt idx="0">
                  <c:v>Bogotá</c:v>
                </c:pt>
                <c:pt idx="1">
                  <c:v>Cundinamarca</c:v>
                </c:pt>
                <c:pt idx="2">
                  <c:v>Antioquia</c:v>
                </c:pt>
                <c:pt idx="3">
                  <c:v>Santander</c:v>
                </c:pt>
                <c:pt idx="4">
                  <c:v>Archipiélago de San Andrés y Providencia</c:v>
                </c:pt>
                <c:pt idx="5">
                  <c:v>Otros</c:v>
                </c:pt>
                <c:pt idx="6">
                  <c:v>Extranjero</c:v>
                </c:pt>
                <c:pt idx="7">
                  <c:v>Córdoba</c:v>
                </c:pt>
                <c:pt idx="8">
                  <c:v>Magdalena</c:v>
                </c:pt>
                <c:pt idx="9">
                  <c:v>Cesar</c:v>
                </c:pt>
                <c:pt idx="10">
                  <c:v>La Guajira</c:v>
                </c:pt>
                <c:pt idx="11">
                  <c:v>Sucre</c:v>
                </c:pt>
                <c:pt idx="12">
                  <c:v>Bolivar</c:v>
                </c:pt>
                <c:pt idx="13">
                  <c:v>Atlántico</c:v>
                </c:pt>
              </c:strCache>
            </c:strRef>
          </c:cat>
          <c:val>
            <c:numRef>
              <c:f>'Mat Nuevo Por DPTO'!$H$15:$H$28</c:f>
              <c:numCache>
                <c:formatCode>0.0%</c:formatCode>
                <c:ptCount val="14"/>
                <c:pt idx="0">
                  <c:v>2.284843869002285E-3</c:v>
                </c:pt>
                <c:pt idx="1">
                  <c:v>3.0464584920030465E-3</c:v>
                </c:pt>
                <c:pt idx="2">
                  <c:v>3.8080731150038081E-3</c:v>
                </c:pt>
                <c:pt idx="3">
                  <c:v>3.8080731150038081E-3</c:v>
                </c:pt>
                <c:pt idx="4">
                  <c:v>4.56968773800457E-3</c:v>
                </c:pt>
                <c:pt idx="5">
                  <c:v>6.8545316070068541E-3</c:v>
                </c:pt>
                <c:pt idx="6">
                  <c:v>7.6161462300076161E-3</c:v>
                </c:pt>
                <c:pt idx="7">
                  <c:v>3.9603960396039604E-2</c:v>
                </c:pt>
                <c:pt idx="8">
                  <c:v>4.4173648134044174E-2</c:v>
                </c:pt>
                <c:pt idx="9">
                  <c:v>5.4074638233054077E-2</c:v>
                </c:pt>
                <c:pt idx="10">
                  <c:v>5.4836252856054833E-2</c:v>
                </c:pt>
                <c:pt idx="11">
                  <c:v>5.9405940594059403E-2</c:v>
                </c:pt>
                <c:pt idx="12">
                  <c:v>8.0731150038080735E-2</c:v>
                </c:pt>
                <c:pt idx="13">
                  <c:v>0.63518659558263524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73-4D4F-B962-61B9F9FCC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2894496"/>
        <c:axId val="312891752"/>
      </c:barChart>
      <c:catAx>
        <c:axId val="31289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1752"/>
        <c:crosses val="autoZero"/>
        <c:auto val="1"/>
        <c:lblAlgn val="ctr"/>
        <c:lblOffset val="100"/>
        <c:noMultiLvlLbl val="0"/>
      </c:catAx>
      <c:valAx>
        <c:axId val="312891752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15-4EA7-9400-73CFC49BA5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55534340668833"/>
          <c:y val="7.7968677930549762E-2"/>
          <c:w val="0.43200463647850906"/>
          <c:h val="0.828705159074436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24-4D15-9045-FB1F610D6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24-4D15-9045-FB1F610D6D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24-4D15-9045-FB1F610D6D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824-4D15-9045-FB1F610D6D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824-4D15-9045-FB1F610D6D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824-4D15-9045-FB1F610D6D21}"/>
              </c:ext>
            </c:extLst>
          </c:dPt>
          <c:dLbls>
            <c:dLbl>
              <c:idx val="0"/>
              <c:layout>
                <c:manualLayout>
                  <c:x val="3.935561318331801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4-4D15-9045-FB1F610D6D21}"/>
                </c:ext>
              </c:extLst>
            </c:dLbl>
            <c:dLbl>
              <c:idx val="1"/>
              <c:layout>
                <c:manualLayout>
                  <c:x val="7.2329235039611472E-2"/>
                  <c:y val="1.5791855878798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203606210364336E-2"/>
                      <c:h val="8.49997678887324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824-4D15-9045-FB1F610D6D21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824-4D15-9045-FB1F610D6D21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824-4D15-9045-FB1F610D6D21}"/>
                </c:ext>
              </c:extLst>
            </c:dLbl>
            <c:dLbl>
              <c:idx val="4"/>
              <c:layout>
                <c:manualLayout>
                  <c:x val="-1.3827647875219841E-2"/>
                  <c:y val="1.05279039191987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4-4D15-9045-FB1F610D6D2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1824-4D15-9045-FB1F610D6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 por edades'!$F$15:$K$15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'Mat Nuevo por edades'!$F$16:$K$16</c:f>
              <c:numCache>
                <c:formatCode>General</c:formatCode>
                <c:ptCount val="6"/>
                <c:pt idx="0">
                  <c:v>6</c:v>
                </c:pt>
                <c:pt idx="1">
                  <c:v>289</c:v>
                </c:pt>
                <c:pt idx="2">
                  <c:v>664</c:v>
                </c:pt>
                <c:pt idx="3">
                  <c:v>234</c:v>
                </c:pt>
                <c:pt idx="4">
                  <c:v>71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24-4D15-9045-FB1F610D6D2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400">
          <a:solidFill>
            <a:sysClr val="windowText" lastClr="000000"/>
          </a:solidFill>
        </a:defRPr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41163410663346E-2"/>
          <c:y val="3.0011122729613975E-2"/>
          <c:w val="0.88137521922183493"/>
          <c:h val="0.70240419095859208"/>
        </c:manualLayout>
      </c:layout>
      <c:lineChart>
        <c:grouping val="standard"/>
        <c:varyColors val="0"/>
        <c:ser>
          <c:idx val="0"/>
          <c:order val="0"/>
          <c:tx>
            <c:strRef>
              <c:f>'Detalle Comparativo Mat Nuevos'!$E$9</c:f>
              <c:strCache>
                <c:ptCount val="1"/>
                <c:pt idx="0">
                  <c:v>2022-1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0417208529661986E-2"/>
                  <c:y val="-3.920934045443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C-417B-AA7F-47748FCD247F}"/>
                </c:ext>
              </c:extLst>
            </c:dLbl>
            <c:dLbl>
              <c:idx val="1"/>
              <c:layout>
                <c:manualLayout>
                  <c:x val="-2.8198819394279536E-2"/>
                  <c:y val="-3.810887861767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C-417B-AA7F-47748FCD247F}"/>
                </c:ext>
              </c:extLst>
            </c:dLbl>
            <c:dLbl>
              <c:idx val="2"/>
              <c:layout>
                <c:manualLayout>
                  <c:x val="-3.7057751818009396E-2"/>
                  <c:y val="-3.2982320465049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C-417B-AA7F-47748FCD247F}"/>
                </c:ext>
              </c:extLst>
            </c:dLbl>
            <c:dLbl>
              <c:idx val="3"/>
              <c:layout>
                <c:manualLayout>
                  <c:x val="-2.6070104258351445E-2"/>
                  <c:y val="-3.88364188353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C-417B-AA7F-47748FCD247F}"/>
                </c:ext>
              </c:extLst>
            </c:dLbl>
            <c:dLbl>
              <c:idx val="4"/>
              <c:layout>
                <c:manualLayout>
                  <c:x val="-6.4013093674904617E-3"/>
                  <c:y val="-3.6368893408487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C-417B-AA7F-47748FCD247F}"/>
                </c:ext>
              </c:extLst>
            </c:dLbl>
            <c:dLbl>
              <c:idx val="5"/>
              <c:layout>
                <c:manualLayout>
                  <c:x val="-9.6158197129839057E-3"/>
                  <c:y val="-7.0316352531868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C-417B-AA7F-47748FCD247F}"/>
                </c:ext>
              </c:extLst>
            </c:dLbl>
            <c:dLbl>
              <c:idx val="6"/>
              <c:layout>
                <c:manualLayout>
                  <c:x val="-1.9911775228505121E-2"/>
                  <c:y val="-4.4828498408794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C-417B-AA7F-47748FCD247F}"/>
                </c:ext>
              </c:extLst>
            </c:dLbl>
            <c:dLbl>
              <c:idx val="7"/>
              <c:layout>
                <c:manualLayout>
                  <c:x val="-1.4099409697139768E-2"/>
                  <c:y val="-3.9396942933471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C-417B-AA7F-47748FCD247F}"/>
                </c:ext>
              </c:extLst>
            </c:dLbl>
            <c:dLbl>
              <c:idx val="8"/>
              <c:layout>
                <c:manualLayout>
                  <c:x val="-8.9223367438057699E-3"/>
                  <c:y val="-5.212279887084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C-417B-AA7F-47748FCD247F}"/>
                </c:ext>
              </c:extLst>
            </c:dLbl>
            <c:dLbl>
              <c:idx val="9"/>
              <c:layout>
                <c:manualLayout>
                  <c:x val="-9.9742399683834925E-3"/>
                  <c:y val="-5.9139314932198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C-417B-AA7F-47748FCD247F}"/>
                </c:ext>
              </c:extLst>
            </c:dLbl>
            <c:dLbl>
              <c:idx val="10"/>
              <c:layout>
                <c:manualLayout>
                  <c:x val="-6.9573733817781223E-3"/>
                  <c:y val="-6.2486730496526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C-417B-AA7F-47748FCD247F}"/>
                </c:ext>
              </c:extLst>
            </c:dLbl>
            <c:dLbl>
              <c:idx val="11"/>
              <c:layout>
                <c:manualLayout>
                  <c:x val="-3.090113232804362E-3"/>
                  <c:y val="-6.4332066651604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C-417B-AA7F-47748FCD247F}"/>
                </c:ext>
              </c:extLst>
            </c:dLbl>
            <c:dLbl>
              <c:idx val="12"/>
              <c:layout>
                <c:manualLayout>
                  <c:x val="-9.4029161280325332E-3"/>
                  <c:y val="-6.8358237423916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7-475B-9F9D-132BD602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Nuevos'!$D$10,'Detalle Comparativo Mat Nuevos'!$D$14,'Detalle Comparativo Mat Nuevos'!$D$18,'Detalle Comparativo Mat Nuevos'!$D$22,'Detalle Comparativo Mat Nuevos'!$D$29,'Detalle Comparativo Mat Nuevos'!$D$34,'Detalle Comparativo Mat Nuevos'!$D$38,'Detalle Comparativo Mat Nuevos'!$D$42,'Detalle Comparativo Mat Nuevos'!$D$46,'Detalle Comparativo Mat Nuevos'!$D$48,'Detalle Comparativo Mat Nuevos'!$D$51:$D$54)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</c:v>
                </c:pt>
                <c:pt idx="13">
                  <c:v>Estudios generales Ruta-Estado</c:v>
                </c:pt>
              </c:strCache>
            </c:strRef>
          </c:cat>
          <c:val>
            <c:numRef>
              <c:f>('Detalle Comparativo Mat Nuevos'!$E$10,'Detalle Comparativo Mat Nuevos'!$E$14,'Detalle Comparativo Mat Nuevos'!$E$18,'Detalle Comparativo Mat Nuevos'!$E$22,'Detalle Comparativo Mat Nuevos'!$E$29,'Detalle Comparativo Mat Nuevos'!$E$34,'Detalle Comparativo Mat Nuevos'!$E$38,'Detalle Comparativo Mat Nuevos'!$E$42,'Detalle Comparativo Mat Nuevos'!$E$46,'Detalle Comparativo Mat Nuevos'!$E$48,'Detalle Comparativo Mat Nuevos'!$E$51:$E$53)</c:f>
              <c:numCache>
                <c:formatCode>#,##0</c:formatCode>
                <c:ptCount val="13"/>
                <c:pt idx="0">
                  <c:v>195</c:v>
                </c:pt>
                <c:pt idx="1">
                  <c:v>145</c:v>
                </c:pt>
                <c:pt idx="2">
                  <c:v>194</c:v>
                </c:pt>
                <c:pt idx="3">
                  <c:v>450</c:v>
                </c:pt>
                <c:pt idx="4">
                  <c:v>213</c:v>
                </c:pt>
                <c:pt idx="5">
                  <c:v>10</c:v>
                </c:pt>
                <c:pt idx="6">
                  <c:v>154</c:v>
                </c:pt>
                <c:pt idx="7">
                  <c:v>69</c:v>
                </c:pt>
                <c:pt idx="8">
                  <c:v>48</c:v>
                </c:pt>
                <c:pt idx="9">
                  <c:v>12</c:v>
                </c:pt>
                <c:pt idx="10">
                  <c:v>30</c:v>
                </c:pt>
                <c:pt idx="11">
                  <c:v>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1C-417B-AA7F-47748FCD247F}"/>
            </c:ext>
          </c:extLst>
        </c:ser>
        <c:ser>
          <c:idx val="1"/>
          <c:order val="1"/>
          <c:tx>
            <c:strRef>
              <c:f>'Detalle Comparativo Mat Nuevos'!$F$9</c:f>
              <c:strCache>
                <c:ptCount val="1"/>
                <c:pt idx="0">
                  <c:v>2023-1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0931985672050796E-2"/>
                  <c:y val="4.3307371198294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C-417B-AA7F-47748FCD247F}"/>
                </c:ext>
              </c:extLst>
            </c:dLbl>
            <c:dLbl>
              <c:idx val="1"/>
              <c:layout>
                <c:manualLayout>
                  <c:x val="-1.8371561029268423E-2"/>
                  <c:y val="3.7040695414702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C-417B-AA7F-47748FCD247F}"/>
                </c:ext>
              </c:extLst>
            </c:dLbl>
            <c:dLbl>
              <c:idx val="2"/>
              <c:layout>
                <c:manualLayout>
                  <c:x val="-1.5268190222544139E-2"/>
                  <c:y val="3.0299881552208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C-417B-AA7F-47748FCD247F}"/>
                </c:ext>
              </c:extLst>
            </c:dLbl>
            <c:dLbl>
              <c:idx val="3"/>
              <c:layout>
                <c:manualLayout>
                  <c:x val="-2.3717662906519832E-2"/>
                  <c:y val="8.9056804012439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C-417B-AA7F-47748FCD247F}"/>
                </c:ext>
              </c:extLst>
            </c:dLbl>
            <c:dLbl>
              <c:idx val="4"/>
              <c:layout>
                <c:manualLayout>
                  <c:x val="-4.1336718364453504E-2"/>
                  <c:y val="3.127058666977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C-417B-AA7F-47748FCD247F}"/>
                </c:ext>
              </c:extLst>
            </c:dLbl>
            <c:dLbl>
              <c:idx val="5"/>
              <c:layout>
                <c:manualLayout>
                  <c:x val="-3.2566272751629086E-2"/>
                  <c:y val="-1.6613323735768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C-417B-AA7F-47748FCD247F}"/>
                </c:ext>
              </c:extLst>
            </c:dLbl>
            <c:dLbl>
              <c:idx val="6"/>
              <c:layout>
                <c:manualLayout>
                  <c:x val="-2.1713317184346909E-2"/>
                  <c:y val="4.436262293568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C-417B-AA7F-47748FCD247F}"/>
                </c:ext>
              </c:extLst>
            </c:dLbl>
            <c:dLbl>
              <c:idx val="7"/>
              <c:layout>
                <c:manualLayout>
                  <c:x val="-4.0065589930116191E-2"/>
                  <c:y val="4.8595239744211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C-417B-AA7F-47748FCD247F}"/>
                </c:ext>
              </c:extLst>
            </c:dLbl>
            <c:dLbl>
              <c:idx val="8"/>
              <c:layout>
                <c:manualLayout>
                  <c:x val="-3.5419717932048601E-2"/>
                  <c:y val="1.2732668088892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C-417B-AA7F-47748FCD247F}"/>
                </c:ext>
              </c:extLst>
            </c:dLbl>
            <c:dLbl>
              <c:idx val="9"/>
              <c:layout>
                <c:manualLayout>
                  <c:x val="-4.1493085679369157E-2"/>
                  <c:y val="-3.396368442026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C-417B-AA7F-47748FCD247F}"/>
                </c:ext>
              </c:extLst>
            </c:dLbl>
            <c:dLbl>
              <c:idx val="10"/>
              <c:layout>
                <c:manualLayout>
                  <c:x val="-3.5231880977129947E-2"/>
                  <c:y val="-4.3966950468467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C-417B-AA7F-47748FCD247F}"/>
                </c:ext>
              </c:extLst>
            </c:dLbl>
            <c:dLbl>
              <c:idx val="11"/>
              <c:layout>
                <c:manualLayout>
                  <c:x val="-2.7988113208714353E-2"/>
                  <c:y val="-4.7013874460373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C-417B-AA7F-47748FCD247F}"/>
                </c:ext>
              </c:extLst>
            </c:dLbl>
            <c:dLbl>
              <c:idx val="12"/>
              <c:layout>
                <c:manualLayout>
                  <c:x val="-2.1016822964158299E-2"/>
                  <c:y val="-3.299995420720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7-475B-9F9D-132BD602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Nuevos'!$D$10,'Detalle Comparativo Mat Nuevos'!$D$14,'Detalle Comparativo Mat Nuevos'!$D$18,'Detalle Comparativo Mat Nuevos'!$D$22,'Detalle Comparativo Mat Nuevos'!$D$29,'Detalle Comparativo Mat Nuevos'!$D$34,'Detalle Comparativo Mat Nuevos'!$D$38,'Detalle Comparativo Mat Nuevos'!$D$42,'Detalle Comparativo Mat Nuevos'!$D$46,'Detalle Comparativo Mat Nuevos'!$D$48,'Detalle Comparativo Mat Nuevos'!$D$51:$D$54)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</c:v>
                </c:pt>
                <c:pt idx="13">
                  <c:v>Estudios generales Ruta-Estado</c:v>
                </c:pt>
              </c:strCache>
            </c:strRef>
          </c:cat>
          <c:val>
            <c:numRef>
              <c:f>('Detalle Comparativo Mat Nuevos'!$F$10,'Detalle Comparativo Mat Nuevos'!$F$14,'Detalle Comparativo Mat Nuevos'!$F$18,'Detalle Comparativo Mat Nuevos'!$F$22,'Detalle Comparativo Mat Nuevos'!$F$29,'Detalle Comparativo Mat Nuevos'!$F$34,'Detalle Comparativo Mat Nuevos'!$F$38,'Detalle Comparativo Mat Nuevos'!$F$42,'Detalle Comparativo Mat Nuevos'!$F$46,'Detalle Comparativo Mat Nuevos'!$F$48,'Detalle Comparativo Mat Nuevos'!$F$51:$F$53)</c:f>
              <c:numCache>
                <c:formatCode>#,##0</c:formatCode>
                <c:ptCount val="13"/>
                <c:pt idx="0">
                  <c:v>160</c:v>
                </c:pt>
                <c:pt idx="1">
                  <c:v>111</c:v>
                </c:pt>
                <c:pt idx="2">
                  <c:v>208</c:v>
                </c:pt>
                <c:pt idx="3">
                  <c:v>372</c:v>
                </c:pt>
                <c:pt idx="4">
                  <c:v>166</c:v>
                </c:pt>
                <c:pt idx="5">
                  <c:v>15</c:v>
                </c:pt>
                <c:pt idx="6">
                  <c:v>118</c:v>
                </c:pt>
                <c:pt idx="7">
                  <c:v>70</c:v>
                </c:pt>
                <c:pt idx="8">
                  <c:v>34</c:v>
                </c:pt>
                <c:pt idx="9">
                  <c:v>18</c:v>
                </c:pt>
                <c:pt idx="10">
                  <c:v>27</c:v>
                </c:pt>
                <c:pt idx="11">
                  <c:v>9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1C-417B-AA7F-47748FCD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92144"/>
        <c:axId val="312894104"/>
      </c:lineChart>
      <c:catAx>
        <c:axId val="31289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104"/>
        <c:crosses val="autoZero"/>
        <c:auto val="1"/>
        <c:lblAlgn val="ctr"/>
        <c:lblOffset val="100"/>
        <c:noMultiLvlLbl val="0"/>
      </c:catAx>
      <c:valAx>
        <c:axId val="312894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2144"/>
        <c:crosses val="autoZero"/>
        <c:crossBetween val="between"/>
        <c:majorUnit val="2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Matriculados'!$D$5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'Serie de Matriculados'!$J$14:$N$14</c15:sqref>
                  </c15:fullRef>
                </c:ext>
              </c:extLst>
              <c:f>'Serie de Matriculados'!$K$14:$N$14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de Matriculados'!$J$15:$N$15</c15:sqref>
                  </c15:fullRef>
                </c:ext>
              </c:extLst>
              <c:f>'Serie de Matriculados'!$K$15:$N$15</c:f>
              <c:numCache>
                <c:formatCode>General</c:formatCode>
                <c:ptCount val="4"/>
                <c:pt idx="0">
                  <c:v>13188</c:v>
                </c:pt>
                <c:pt idx="1">
                  <c:v>12689</c:v>
                </c:pt>
                <c:pt idx="2">
                  <c:v>12100</c:v>
                </c:pt>
                <c:pt idx="3">
                  <c:v>11270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8-4A9A-9C09-A8E16C2170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2892928"/>
        <c:axId val="312893712"/>
      </c:barChart>
      <c:catAx>
        <c:axId val="3128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371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4040860393286E-2"/>
          <c:y val="3.0011172589913086E-2"/>
          <c:w val="0.88137521922183493"/>
          <c:h val="0.70240419095859208"/>
        </c:manualLayout>
      </c:layout>
      <c:lineChart>
        <c:grouping val="standard"/>
        <c:varyColors val="0"/>
        <c:ser>
          <c:idx val="0"/>
          <c:order val="0"/>
          <c:tx>
            <c:strRef>
              <c:f>'Detalle Comparativo Mat Totales'!$E$8</c:f>
              <c:strCache>
                <c:ptCount val="1"/>
                <c:pt idx="0">
                  <c:v>2022-1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2"/>
              <c:layout>
                <c:manualLayout>
                  <c:x val="-5.4361473113858347E-2"/>
                  <c:y val="-8.8263252834618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5-4D81-93C3-7D0989DD095C}"/>
                </c:ext>
              </c:extLst>
            </c:dLbl>
            <c:dLbl>
              <c:idx val="4"/>
              <c:layout>
                <c:manualLayout>
                  <c:x val="-5.3731247737911049E-3"/>
                  <c:y val="-4.812836590544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5-4D81-93C3-7D0989DD0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Totales'!$D$9,'Detalle Comparativo Mat Totales'!$D$13,'Detalle Comparativo Mat Totales'!$D$17,'Detalle Comparativo Mat Totales'!$D$21,'Detalle Comparativo Mat Totales'!$D$28,'Detalle Comparativo Mat Totales'!$D$33,'Detalle Comparativo Mat Totales'!$D$37,'Detalle Comparativo Mat Totales'!$D$41,'Detalle Comparativo Mat Totales'!$D$45,'Detalle Comparativo Mat Totales'!$D$45,'Detalle Comparativo Mat Totales'!$D$47,'Detalle Comparativo Mat Totales'!$D$50,'Detalle Comparativo Mat Totales'!$D$51,'Detalle Comparativo Mat Totales'!$D$54)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Instituto de Idiomas</c:v>
                </c:pt>
                <c:pt idx="10">
                  <c:v>Música</c:v>
                </c:pt>
                <c:pt idx="11">
                  <c:v>Estudios generales enfa. Salud</c:v>
                </c:pt>
                <c:pt idx="12">
                  <c:v>Básico de Negocios Internacionales</c:v>
                </c:pt>
                <c:pt idx="13">
                  <c:v>Total General</c:v>
                </c:pt>
              </c:strCache>
            </c:strRef>
          </c:cat>
          <c:val>
            <c:numRef>
              <c:f>('Detalle Comparativo Mat Totales'!$E$9,'Detalle Comparativo Mat Totales'!$E$13,'Detalle Comparativo Mat Totales'!$E$17,'Detalle Comparativo Mat Totales'!$E$21,'Detalle Comparativo Mat Totales'!$E$28,'Detalle Comparativo Mat Totales'!$E$33,'Detalle Comparativo Mat Totales'!$E$37,'Detalle Comparativo Mat Totales'!$E$41,'Detalle Comparativo Mat Totales'!$E$45,'Detalle Comparativo Mat Totales'!$E$47,'Detalle Comparativo Mat Totales'!$E$50,'Detalle Comparativo Mat Totales'!$E$51,'Detalle Comparativo Mat Totales'!$E$52)</c:f>
              <c:numCache>
                <c:formatCode>#,##0</c:formatCode>
                <c:ptCount val="13"/>
                <c:pt idx="0">
                  <c:v>1919</c:v>
                </c:pt>
                <c:pt idx="1">
                  <c:v>1213</c:v>
                </c:pt>
                <c:pt idx="2">
                  <c:v>1871</c:v>
                </c:pt>
                <c:pt idx="3">
                  <c:v>3597</c:v>
                </c:pt>
                <c:pt idx="4">
                  <c:v>1681</c:v>
                </c:pt>
                <c:pt idx="5">
                  <c:v>98</c:v>
                </c:pt>
                <c:pt idx="6">
                  <c:v>905</c:v>
                </c:pt>
                <c:pt idx="7">
                  <c:v>381</c:v>
                </c:pt>
                <c:pt idx="8">
                  <c:v>278</c:v>
                </c:pt>
                <c:pt idx="9">
                  <c:v>102</c:v>
                </c:pt>
                <c:pt idx="10">
                  <c:v>47</c:v>
                </c:pt>
                <c:pt idx="11">
                  <c:v>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75-4D81-93C3-7D0989DD095C}"/>
            </c:ext>
          </c:extLst>
        </c:ser>
        <c:ser>
          <c:idx val="1"/>
          <c:order val="1"/>
          <c:tx>
            <c:strRef>
              <c:f>'Detalle Comparativo Mat Totales'!$F$8</c:f>
              <c:strCache>
                <c:ptCount val="1"/>
                <c:pt idx="0">
                  <c:v>2023-1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3.3515367437233934E-2"/>
                  <c:y val="0.109668736545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75-4D81-93C3-7D0989DD095C}"/>
                </c:ext>
              </c:extLst>
            </c:dLbl>
            <c:dLbl>
              <c:idx val="5"/>
              <c:layout>
                <c:manualLayout>
                  <c:x val="-4.9639830178102966E-2"/>
                  <c:y val="-2.1438560756634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75-4D81-93C3-7D0989DD095C}"/>
                </c:ext>
              </c:extLst>
            </c:dLbl>
            <c:dLbl>
              <c:idx val="9"/>
              <c:layout>
                <c:manualLayout>
                  <c:x val="-3.0422347025285342E-2"/>
                  <c:y val="3.207462181559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75-4D81-93C3-7D0989DD095C}"/>
                </c:ext>
              </c:extLst>
            </c:dLbl>
            <c:dLbl>
              <c:idx val="10"/>
              <c:layout>
                <c:manualLayout>
                  <c:x val="-2.7751419217647295E-2"/>
                  <c:y val="3.207462181559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75-4D81-93C3-7D0989DD095C}"/>
                </c:ext>
              </c:extLst>
            </c:dLbl>
            <c:dLbl>
              <c:idx val="11"/>
              <c:layout>
                <c:manualLayout>
                  <c:x val="-3.3418933680658999E-2"/>
                  <c:y val="-1.8762901628022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75-4D81-93C3-7D0989DD095C}"/>
                </c:ext>
              </c:extLst>
            </c:dLbl>
            <c:dLbl>
              <c:idx val="12"/>
              <c:layout>
                <c:manualLayout>
                  <c:x val="-3.9672765383646315E-2"/>
                  <c:y val="-3.481685639969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3-4177-B180-8178E21EF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Totales'!$D$9,'Detalle Comparativo Mat Totales'!$D$13,'Detalle Comparativo Mat Totales'!$D$17,'Detalle Comparativo Mat Totales'!$D$21,'Detalle Comparativo Mat Totales'!$D$28,'Detalle Comparativo Mat Totales'!$D$33,'Detalle Comparativo Mat Totales'!$D$37,'Detalle Comparativo Mat Totales'!$D$41,'Detalle Comparativo Mat Totales'!$D$45,'Detalle Comparativo Mat Totales'!$D$45,'Detalle Comparativo Mat Totales'!$D$47,'Detalle Comparativo Mat Totales'!$D$50,'Detalle Comparativo Mat Totales'!$D$51,'Detalle Comparativo Mat Totales'!$D$54)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Instituto de Idiomas</c:v>
                </c:pt>
                <c:pt idx="10">
                  <c:v>Música</c:v>
                </c:pt>
                <c:pt idx="11">
                  <c:v>Estudios generales enfa. Salud</c:v>
                </c:pt>
                <c:pt idx="12">
                  <c:v>Básico de Negocios Internacionales</c:v>
                </c:pt>
                <c:pt idx="13">
                  <c:v>Total General</c:v>
                </c:pt>
              </c:strCache>
            </c:strRef>
          </c:cat>
          <c:val>
            <c:numRef>
              <c:f>('Detalle Comparativo Mat Totales'!$F$9,'Detalle Comparativo Mat Totales'!$F$13,'Detalle Comparativo Mat Totales'!$F$17,'Detalle Comparativo Mat Totales'!$F$21,'Detalle Comparativo Mat Totales'!$F$28,'Detalle Comparativo Mat Totales'!$F$33,'Detalle Comparativo Mat Totales'!$F$37,'Detalle Comparativo Mat Totales'!$F$41,'Detalle Comparativo Mat Totales'!$F$45,'Detalle Comparativo Mat Totales'!$F$47,'Detalle Comparativo Mat Totales'!$F$50,'Detalle Comparativo Mat Totales'!$F$51,'Detalle Comparativo Mat Totales'!$F$52)</c:f>
              <c:numCache>
                <c:formatCode>#,##0</c:formatCode>
                <c:ptCount val="13"/>
                <c:pt idx="0">
                  <c:v>1731</c:v>
                </c:pt>
                <c:pt idx="1">
                  <c:v>1111</c:v>
                </c:pt>
                <c:pt idx="2">
                  <c:v>1881</c:v>
                </c:pt>
                <c:pt idx="3">
                  <c:v>3149</c:v>
                </c:pt>
                <c:pt idx="4">
                  <c:v>1562</c:v>
                </c:pt>
                <c:pt idx="5">
                  <c:v>98</c:v>
                </c:pt>
                <c:pt idx="6">
                  <c:v>882</c:v>
                </c:pt>
                <c:pt idx="7">
                  <c:v>387</c:v>
                </c:pt>
                <c:pt idx="8">
                  <c:v>295</c:v>
                </c:pt>
                <c:pt idx="9">
                  <c:v>106</c:v>
                </c:pt>
                <c:pt idx="10">
                  <c:v>54</c:v>
                </c:pt>
                <c:pt idx="11">
                  <c:v>8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75-4D81-93C3-7D0989DD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16328"/>
        <c:axId val="313815152"/>
      </c:lineChart>
      <c:catAx>
        <c:axId val="313816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5152"/>
        <c:crosses val="autoZero"/>
        <c:auto val="1"/>
        <c:lblAlgn val="ctr"/>
        <c:lblOffset val="100"/>
        <c:noMultiLvlLbl val="0"/>
      </c:catAx>
      <c:valAx>
        <c:axId val="313815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6328"/>
        <c:crosses val="autoZero"/>
        <c:crossBetween val="between"/>
        <c:majorUnit val="5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DD-45A2-9166-8A137DA42AAC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DD-45A2-9166-8A137DA42AA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94DD-45A2-9166-8A137DA42AA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94DD-45A2-9166-8A137DA42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'Detalle Mat Totales Por Género'!$M$56:$O$56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'Detalle Mat Totales Por Género'!$M$57:$N$57</c:f>
              <c:numCache>
                <c:formatCode>0%</c:formatCode>
                <c:ptCount val="2"/>
                <c:pt idx="0">
                  <c:v>0.52138420585625556</c:v>
                </c:pt>
                <c:pt idx="1">
                  <c:v>0.47861579414374444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DD-45A2-9166-8A137DA42A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240165997704656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6-41D3-A1FE-D68CD70E2354}"/>
                </c:ext>
              </c:extLst>
            </c:dLbl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6-41D3-A1FE-D68CD70E2354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6-41D3-A1FE-D68CD70E2354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6-41D3-A1FE-D68CD70E2354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6-41D3-A1FE-D68CD70E2354}"/>
                </c:ext>
              </c:extLst>
            </c:dLbl>
            <c:dLbl>
              <c:idx val="12"/>
              <c:layout>
                <c:manualLayout>
                  <c:x val="-1.124702541537928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A8-4A4B-98D8-9F3948B8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Mat Totales Por Género'!$D$11,'Detalle Mat Totales Por Género'!$D$15,'Detalle Mat Totales Por Género'!$D$19,'Detalle Mat Totales Por Género'!$D$23,'Detalle Mat Totales Por Género'!$D$30,'Detalle Mat Totales Por Género'!$D$35,'Detalle Mat Totales Por Género'!$D$39,'Detalle Mat Totales Por Género'!$D$43,'Detalle Mat Totales Por Género'!$D$47,'Detalle Mat Totales Por Género'!$D$49,'Detalle Mat Totales Por Género'!$D$52:$D$54)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Totales Por Género'!$M$11,'Detalle Mat Totales Por Género'!$M$15,'Detalle Mat Totales Por Género'!$M$19,'Detalle Mat Totales Por Género'!$M$23,'Detalle Mat Totales Por Género'!$M$30,'Detalle Mat Totales Por Género'!$M$35,'Detalle Mat Totales Por Género'!$M$39,'Detalle Mat Totales Por Género'!$M$43,'Detalle Mat Totales Por Género'!$M$47,'Detalle Mat Totales Por Género'!$M$49,'Detalle Mat Totales Por Género'!$M$52:$M$54)</c:f>
              <c:numCache>
                <c:formatCode>0%</c:formatCode>
                <c:ptCount val="13"/>
                <c:pt idx="0">
                  <c:v>0.48180242634315423</c:v>
                </c:pt>
                <c:pt idx="1">
                  <c:v>0.61746174617461747</c:v>
                </c:pt>
                <c:pt idx="2">
                  <c:v>0.62254120148856995</c:v>
                </c:pt>
                <c:pt idx="3">
                  <c:v>0.28516989520482694</c:v>
                </c:pt>
                <c:pt idx="4">
                  <c:v>0.72855313700384128</c:v>
                </c:pt>
                <c:pt idx="5">
                  <c:v>0.90816326530612246</c:v>
                </c:pt>
                <c:pt idx="6">
                  <c:v>0.67913832199546487</c:v>
                </c:pt>
                <c:pt idx="7">
                  <c:v>0.41602067183462532</c:v>
                </c:pt>
                <c:pt idx="8">
                  <c:v>0.77627118644067794</c:v>
                </c:pt>
                <c:pt idx="9">
                  <c:v>0.31132075471698112</c:v>
                </c:pt>
                <c:pt idx="10">
                  <c:v>0.64814814814814814</c:v>
                </c:pt>
                <c:pt idx="11">
                  <c:v>0.25</c:v>
                </c:pt>
                <c:pt idx="12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6-41D3-A1FE-D68CD70E2354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6-41D3-A1FE-D68CD70E2354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6-41D3-A1FE-D68CD70E2354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6-41D3-A1FE-D68CD70E2354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6-41D3-A1FE-D68CD70E2354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6-41D3-A1FE-D68CD70E2354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6-41D3-A1FE-D68CD70E2354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6-41D3-A1FE-D68CD70E2354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6-41D3-A1FE-D68CD70E2354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6-41D3-A1FE-D68CD70E2354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D-41ED-A570-B27F1B2E61A7}"/>
                </c:ext>
              </c:extLst>
            </c:dLbl>
            <c:dLbl>
              <c:idx val="12"/>
              <c:layout>
                <c:manualLayout>
                  <c:x val="8.17965484754831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8-4A4B-98D8-9F3948B8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 Mat Totales Por Género'!$D$11,'Detalle Mat Totales Por Género'!$D$15,'Detalle Mat Totales Por Género'!$D$19,'Detalle Mat Totales Por Género'!$D$23,'Detalle Mat Totales Por Género'!$D$30,'Detalle Mat Totales Por Género'!$D$35,'Detalle Mat Totales Por Género'!$D$39,'Detalle Mat Totales Por Género'!$D$43,'Detalle Mat Totales Por Género'!$D$47,'Detalle Mat Totales Por Género'!$D$49,'Detalle Mat Totales Por Género'!$D$52:$D$54)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Totales Por Género'!$N$11,'Detalle Mat Totales Por Género'!$N$15,'Detalle Mat Totales Por Género'!$N$19,'Detalle Mat Totales Por Género'!$N$23,'Detalle Mat Totales Por Género'!$N$30,'Detalle Mat Totales Por Género'!$N$35,'Detalle Mat Totales Por Género'!$N$39,'Detalle Mat Totales Por Género'!$N$43,'Detalle Mat Totales Por Género'!$N$47,'Detalle Mat Totales Por Género'!$N$49,'Detalle Mat Totales Por Género'!$N$52:$N$54)</c:f>
              <c:numCache>
                <c:formatCode>0%</c:formatCode>
                <c:ptCount val="13"/>
                <c:pt idx="0">
                  <c:v>0.51819757365684571</c:v>
                </c:pt>
                <c:pt idx="1">
                  <c:v>0.38253825382538253</c:v>
                </c:pt>
                <c:pt idx="2">
                  <c:v>0.3774587985114301</c:v>
                </c:pt>
                <c:pt idx="3">
                  <c:v>0.71483010479517306</c:v>
                </c:pt>
                <c:pt idx="4">
                  <c:v>0.27144686299615878</c:v>
                </c:pt>
                <c:pt idx="5">
                  <c:v>9.1836734693877556E-2</c:v>
                </c:pt>
                <c:pt idx="6">
                  <c:v>0.32086167800453513</c:v>
                </c:pt>
                <c:pt idx="7">
                  <c:v>0.58397932816537468</c:v>
                </c:pt>
                <c:pt idx="8">
                  <c:v>0.22372881355932203</c:v>
                </c:pt>
                <c:pt idx="9">
                  <c:v>0.68867924528301883</c:v>
                </c:pt>
                <c:pt idx="10">
                  <c:v>0.35185185185185186</c:v>
                </c:pt>
                <c:pt idx="11">
                  <c:v>0.75</c:v>
                </c:pt>
                <c:pt idx="12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B6-41D3-A1FE-D68CD70E2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821816"/>
        <c:axId val="313821032"/>
      </c:barChart>
      <c:catAx>
        <c:axId val="31382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1032"/>
        <c:crosses val="autoZero"/>
        <c:auto val="1"/>
        <c:lblAlgn val="ctr"/>
        <c:lblOffset val="100"/>
        <c:noMultiLvlLbl val="0"/>
      </c:catAx>
      <c:valAx>
        <c:axId val="313821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1382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922370761000906"/>
          <c:y val="0.92648784457625455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 totales por Estrato'!$D$5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'Mat totales por Estrato'!$E$14:$J$14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'Mat totales por Estrato'!$E$15:$J$15</c:f>
              <c:numCache>
                <c:formatCode>General</c:formatCode>
                <c:ptCount val="6"/>
                <c:pt idx="0">
                  <c:v>1871</c:v>
                </c:pt>
                <c:pt idx="1">
                  <c:v>2487</c:v>
                </c:pt>
                <c:pt idx="2">
                  <c:v>2478</c:v>
                </c:pt>
                <c:pt idx="3">
                  <c:v>2177</c:v>
                </c:pt>
                <c:pt idx="4">
                  <c:v>1213</c:v>
                </c:pt>
                <c:pt idx="5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3817112"/>
        <c:axId val="313821424"/>
      </c:barChart>
      <c:catAx>
        <c:axId val="31381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821424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7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3-4C52-8B43-080110044C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F3-4C52-8B43-080110044C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F3-4C52-8B43-080110044C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F3-4C52-8B43-080110044C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F3-4C52-8B43-080110044C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3F3-4C52-8B43-080110044C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totales por Estrato'!$E$18:$J$18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'Mat totales por Estrato'!$E$19:$J$19</c:f>
              <c:numCache>
                <c:formatCode>0%</c:formatCode>
                <c:ptCount val="6"/>
                <c:pt idx="0">
                  <c:v>0.16601597160603371</c:v>
                </c:pt>
                <c:pt idx="1">
                  <c:v>0.22067435669920141</c:v>
                </c:pt>
                <c:pt idx="2">
                  <c:v>0.21987577639751552</c:v>
                </c:pt>
                <c:pt idx="3">
                  <c:v>0.19316770186335402</c:v>
                </c:pt>
                <c:pt idx="4">
                  <c:v>0.10763087843833186</c:v>
                </c:pt>
                <c:pt idx="5">
                  <c:v>9.2635314995563448E-2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F3-4C52-8B43-080110044CE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'Inscritos y matriculados nuevos'!$X$28</c:f>
              <c:strCache>
                <c:ptCount val="1"/>
                <c:pt idx="0">
                  <c:v>Inscritos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9-46A7-8403-C292995935A3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9-46A7-8403-C292995935A3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9-46A7-8403-C292995935A3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6A7-8403-C292995935A3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6A7-8403-C292995935A3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6A7-8403-C292995935A3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9-46A7-8403-C292995935A3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9-46A7-8403-C292995935A3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9-46A7-8403-C292995935A3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9-46A7-8403-C292995935A3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9-46A7-8403-C292995935A3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9-46A7-8403-C292995935A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matriculados nuevos'!$X$35:$X$39</c:f>
              <c:numCache>
                <c:formatCode>General</c:formatCode>
                <c:ptCount val="5"/>
                <c:pt idx="0">
                  <c:v>5426</c:v>
                </c:pt>
                <c:pt idx="1">
                  <c:v>5398</c:v>
                </c:pt>
                <c:pt idx="2">
                  <c:v>4428</c:v>
                </c:pt>
                <c:pt idx="3">
                  <c:v>4300</c:v>
                </c:pt>
                <c:pt idx="4">
                  <c:v>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09-46A7-8403-C292995935A3}"/>
            </c:ext>
          </c:extLst>
        </c:ser>
        <c:ser>
          <c:idx val="0"/>
          <c:order val="1"/>
          <c:tx>
            <c:strRef>
              <c:f>'Inscritos y matriculados nuevos'!$Y$28</c:f>
              <c:strCache>
                <c:ptCount val="1"/>
                <c:pt idx="0">
                  <c:v>Matriculados Nuevos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65000"/>
                    <a:tint val="50000"/>
                    <a:satMod val="300000"/>
                  </a:schemeClr>
                </a:gs>
                <a:gs pos="35000">
                  <a:schemeClr val="accent5">
                    <a:shade val="65000"/>
                    <a:tint val="37000"/>
                    <a:satMod val="300000"/>
                  </a:schemeClr>
                </a:gs>
                <a:gs pos="100000">
                  <a:schemeClr val="accent5">
                    <a:shade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matriculados nuevos'!$Y$35:$Y$39</c:f>
              <c:numCache>
                <c:formatCode>General</c:formatCode>
                <c:ptCount val="5"/>
                <c:pt idx="0">
                  <c:v>1641</c:v>
                </c:pt>
                <c:pt idx="1">
                  <c:v>1635</c:v>
                </c:pt>
                <c:pt idx="2">
                  <c:v>1590</c:v>
                </c:pt>
                <c:pt idx="3">
                  <c:v>1528</c:v>
                </c:pt>
                <c:pt idx="4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09-46A7-8403-C29299593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654736"/>
        <c:axId val="170655128"/>
      </c:barChart>
      <c:lineChart>
        <c:grouping val="standard"/>
        <c:varyColors val="0"/>
        <c:ser>
          <c:idx val="2"/>
          <c:order val="2"/>
          <c:tx>
            <c:strRef>
              <c:f>'Inscritos y matriculados nuevos'!$Z$28</c:f>
              <c:strCache>
                <c:ptCount val="1"/>
                <c:pt idx="0">
                  <c:v>Tasa de Absorción Matriculados Nuevos / Inscritos</c:v>
                </c:pt>
              </c:strCache>
            </c:strRef>
          </c:tx>
          <c:spPr>
            <a:ln w="15875" cap="rnd">
              <a:solidFill>
                <a:schemeClr val="accent5">
                  <a:tint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tint val="65000"/>
                      <a:tint val="50000"/>
                      <a:satMod val="300000"/>
                    </a:schemeClr>
                  </a:gs>
                  <a:gs pos="35000">
                    <a:schemeClr val="accent5">
                      <a:tint val="65000"/>
                      <a:tint val="37000"/>
                      <a:satMod val="300000"/>
                    </a:schemeClr>
                  </a:gs>
                  <a:gs pos="100000">
                    <a:schemeClr val="accent5">
                      <a:tint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4.9659296171366022E-3"/>
                  <c:y val="-5.186701923916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9-46A7-8403-C292995935A3}"/>
                </c:ext>
              </c:extLst>
            </c:dLbl>
            <c:dLbl>
              <c:idx val="1"/>
              <c:layout>
                <c:manualLayout>
                  <c:x val="0"/>
                  <c:y val="-4.913717612130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9-46A7-8403-C292995935A3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9-46A7-8403-C292995935A3}"/>
                </c:ext>
              </c:extLst>
            </c:dLbl>
            <c:dLbl>
              <c:idx val="3"/>
              <c:layout>
                <c:manualLayout>
                  <c:x val="1.2414824042841506E-3"/>
                  <c:y val="-8.4625136653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9-46A7-8403-C292995935A3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9-46A7-8403-C292995935A3}"/>
                </c:ext>
              </c:extLst>
            </c:dLbl>
            <c:dLbl>
              <c:idx val="5"/>
              <c:layout>
                <c:manualLayout>
                  <c:x val="3.7244472128524515E-3"/>
                  <c:y val="-4.0947646767758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09-46A7-8403-C29299593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2019-1</c:v>
                </c:pt>
                <c:pt idx="1">
                  <c:v>2020-1</c:v>
                </c:pt>
                <c:pt idx="2">
                  <c:v>2021-1</c:v>
                </c:pt>
                <c:pt idx="3">
                  <c:v>2022-1</c:v>
                </c:pt>
                <c:pt idx="4">
                  <c:v>2023-1</c:v>
                </c:pt>
              </c:strCache>
            </c:strRef>
          </c:cat>
          <c:val>
            <c:numRef>
              <c:f>'Inscritos y matriculados nuevos'!$Z$35:$Z$39</c:f>
              <c:numCache>
                <c:formatCode>0.0%</c:formatCode>
                <c:ptCount val="5"/>
                <c:pt idx="0">
                  <c:v>0.30243273129377074</c:v>
                </c:pt>
                <c:pt idx="1">
                  <c:v>0.30288995924416451</c:v>
                </c:pt>
                <c:pt idx="2">
                  <c:v>0.35907859078590787</c:v>
                </c:pt>
                <c:pt idx="3">
                  <c:v>0.35534883720930233</c:v>
                </c:pt>
                <c:pt idx="4">
                  <c:v>0.34317825405122843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09-46A7-8403-C29299593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55520"/>
        <c:axId val="170655912"/>
      </c:lineChart>
      <c:catAx>
        <c:axId val="17065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5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0655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4736"/>
        <c:crosses val="autoZero"/>
        <c:crossBetween val="between"/>
      </c:valAx>
      <c:catAx>
        <c:axId val="170655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0655912"/>
        <c:crosses val="autoZero"/>
        <c:auto val="0"/>
        <c:lblAlgn val="ctr"/>
        <c:lblOffset val="100"/>
        <c:noMultiLvlLbl val="0"/>
      </c:catAx>
      <c:valAx>
        <c:axId val="17065591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552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35406204145742"/>
          <c:y val="0.92503513278851401"/>
          <c:w val="0.74629450058900115"/>
          <c:h val="6.2608555549112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77832323026508E-2"/>
          <c:y val="3.1852983144736405E-2"/>
          <c:w val="0.89365699332719739"/>
          <c:h val="0.916206396526616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4-4924-BF6B-B78A00FBC57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44-4924-BF6B-B78A00FBC5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44-4924-BF6B-B78A00FBC57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4-4924-BF6B-B78A00FBC5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44-4924-BF6B-B78A00FBC57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44-4924-BF6B-B78A00FBC5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44-4924-BF6B-B78A00FBC5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44-4924-BF6B-B78A00FBC5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44-4924-BF6B-B78A00FBC5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BB-47E9-9B7D-F93E0CBED8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BB-47E9-9B7D-F93E0CBED8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E7-4F9B-AE9E-B9C3525F83E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E7-4F9B-AE9E-B9C3525F83E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E7-4F9B-AE9E-B9C3525F83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 Tot Por DPTO'!$F$15:$F$28</c:f>
              <c:strCache>
                <c:ptCount val="14"/>
                <c:pt idx="0">
                  <c:v>Antioquía</c:v>
                </c:pt>
                <c:pt idx="1">
                  <c:v>Norte de Santander</c:v>
                </c:pt>
                <c:pt idx="2">
                  <c:v>Archipielago de S.A.y Providen</c:v>
                </c:pt>
                <c:pt idx="3">
                  <c:v>Santander</c:v>
                </c:pt>
                <c:pt idx="4">
                  <c:v>Bogotá</c:v>
                </c:pt>
                <c:pt idx="5">
                  <c:v>Otros</c:v>
                </c:pt>
                <c:pt idx="6">
                  <c:v>Extranjero</c:v>
                </c:pt>
                <c:pt idx="7">
                  <c:v>Cordoba</c:v>
                </c:pt>
                <c:pt idx="8">
                  <c:v>La Guajira</c:v>
                </c:pt>
                <c:pt idx="9">
                  <c:v>Magdalena</c:v>
                </c:pt>
                <c:pt idx="10">
                  <c:v>Cesar</c:v>
                </c:pt>
                <c:pt idx="11">
                  <c:v>Sucre</c:v>
                </c:pt>
                <c:pt idx="12">
                  <c:v>Bolivar</c:v>
                </c:pt>
                <c:pt idx="13">
                  <c:v>Atlántico</c:v>
                </c:pt>
              </c:strCache>
            </c:strRef>
          </c:cat>
          <c:val>
            <c:numRef>
              <c:f>'Mat Tot Por DPTO'!$H$15:$H$28</c:f>
              <c:numCache>
                <c:formatCode>0.0%</c:formatCode>
                <c:ptCount val="14"/>
                <c:pt idx="0">
                  <c:v>2.2182786157941437E-3</c:v>
                </c:pt>
                <c:pt idx="1">
                  <c:v>2.6619343389529724E-3</c:v>
                </c:pt>
                <c:pt idx="2">
                  <c:v>3.1943212067435671E-3</c:v>
                </c:pt>
                <c:pt idx="3">
                  <c:v>3.7267080745341614E-3</c:v>
                </c:pt>
                <c:pt idx="4">
                  <c:v>6.6548358473824312E-3</c:v>
                </c:pt>
                <c:pt idx="5">
                  <c:v>7.9858030168589167E-3</c:v>
                </c:pt>
                <c:pt idx="6">
                  <c:v>8.2519964507542145E-3</c:v>
                </c:pt>
                <c:pt idx="7">
                  <c:v>3.4250221827861582E-2</c:v>
                </c:pt>
                <c:pt idx="8">
                  <c:v>3.6291038154392191E-2</c:v>
                </c:pt>
                <c:pt idx="9">
                  <c:v>4.1259982253771074E-2</c:v>
                </c:pt>
                <c:pt idx="10">
                  <c:v>5.3061224489795916E-2</c:v>
                </c:pt>
                <c:pt idx="11">
                  <c:v>6.1313220940550132E-2</c:v>
                </c:pt>
                <c:pt idx="12">
                  <c:v>7.9591836734693874E-2</c:v>
                </c:pt>
                <c:pt idx="13">
                  <c:v>0.65953859804791481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44-4924-BF6B-B78A00FB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2894496"/>
        <c:axId val="312891752"/>
      </c:barChart>
      <c:catAx>
        <c:axId val="31289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1752"/>
        <c:crosses val="autoZero"/>
        <c:auto val="1"/>
        <c:lblAlgn val="ctr"/>
        <c:lblOffset val="100"/>
        <c:noMultiLvlLbl val="0"/>
      </c:catAx>
      <c:valAx>
        <c:axId val="312891752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FF-46CD-AFEF-FA9A92DAC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1-43F7-8A27-ED5084C72E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41-43F7-8A27-ED5084C72E9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41-43F7-8A27-ED5084C72E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1-43F7-8A27-ED5084C72E9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41-43F7-8A27-ED5084C72E9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41-43F7-8A27-ED5084C72E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'Detalle Desc Tipo de Estudiante'!$E$10:$J$10</c:f>
              <c:strCache>
                <c:ptCount val="6"/>
                <c:pt idx="0">
                  <c:v>Cambio Programa</c:v>
                </c:pt>
                <c:pt idx="1">
                  <c:v>Estudiante regular</c:v>
                </c:pt>
                <c:pt idx="2">
                  <c:v>Nuevo ingreso</c:v>
                </c:pt>
                <c:pt idx="3">
                  <c:v>Programa de recuperación</c:v>
                </c:pt>
                <c:pt idx="4">
                  <c:v>Reingreso</c:v>
                </c:pt>
                <c:pt idx="5">
                  <c:v>Transferencia Externa</c:v>
                </c:pt>
              </c:strCache>
            </c:strRef>
          </c:cat>
          <c:val>
            <c:numRef>
              <c:f>'Detalle Desc Tipo de Estudiante'!$E$56:$J$56</c:f>
              <c:numCache>
                <c:formatCode>0.0%</c:formatCode>
                <c:ptCount val="6"/>
                <c:pt idx="0">
                  <c:v>8.6956521739130436E-3</c:v>
                </c:pt>
                <c:pt idx="1">
                  <c:v>0.84782608695652173</c:v>
                </c:pt>
                <c:pt idx="2">
                  <c:v>0.11650399290150842</c:v>
                </c:pt>
                <c:pt idx="3">
                  <c:v>6.3886424134871342E-3</c:v>
                </c:pt>
                <c:pt idx="4">
                  <c:v>1.9343389529724933E-2</c:v>
                </c:pt>
                <c:pt idx="5">
                  <c:v>1.2422360248447205E-3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41-43F7-8A27-ED5084C72E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3820640"/>
        <c:axId val="313820248"/>
      </c:barChart>
      <c:catAx>
        <c:axId val="3138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0248"/>
        <c:crosses val="autoZero"/>
        <c:auto val="1"/>
        <c:lblAlgn val="ctr"/>
        <c:lblOffset val="100"/>
        <c:noMultiLvlLbl val="0"/>
      </c:catAx>
      <c:valAx>
        <c:axId val="3138202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74664985376E-2"/>
          <c:y val="6.1772952974034567E-2"/>
          <c:w val="0.95236424137790232"/>
          <c:h val="0.724735952023761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'Graduados Totales'!$G$16</c:f>
              <c:strCache>
                <c:ptCount val="1"/>
                <c:pt idx="0">
                  <c:v>Pregrado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3204544473027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9-4038-9D44-0BA5FBAF731D}"/>
                </c:ext>
              </c:extLst>
            </c:dLbl>
            <c:dLbl>
              <c:idx val="2"/>
              <c:layout>
                <c:manualLayout>
                  <c:x val="-1.4299090817482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9-4038-9D44-0BA5FBAF731D}"/>
                </c:ext>
              </c:extLst>
            </c:dLbl>
            <c:dLbl>
              <c:idx val="4"/>
              <c:layout>
                <c:manualLayout>
                  <c:x val="-1.123499992802208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9-4038-9D44-0BA5FBAF73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Totales'!$F$17:$F$26</c:f>
              <c:strCache>
                <c:ptCount val="10"/>
                <c:pt idx="0">
                  <c:v>Escuela de Negocios</c:v>
                </c:pt>
                <c:pt idx="1">
                  <c:v>Derecho, C. Política y Rel. Internacionales</c:v>
                </c:pt>
                <c:pt idx="2">
                  <c:v>Ciencias de la Salud</c:v>
                </c:pt>
                <c:pt idx="3">
                  <c:v>Ingenierías</c:v>
                </c:pt>
                <c:pt idx="4">
                  <c:v>Hum. y Ciencias Sociales</c:v>
                </c:pt>
                <c:pt idx="5">
                  <c:v>Arq., Urbanismo y Diseño</c:v>
                </c:pt>
                <c:pt idx="6">
                  <c:v>IESE</c:v>
                </c:pt>
                <c:pt idx="7">
                  <c:v>Ciencias Básicas</c:v>
                </c:pt>
                <c:pt idx="8">
                  <c:v>Música</c:v>
                </c:pt>
                <c:pt idx="9">
                  <c:v>Instituto de Idiomas</c:v>
                </c:pt>
              </c:strCache>
            </c:strRef>
          </c:cat>
          <c:val>
            <c:numRef>
              <c:f>'Graduados Totales'!$G$17:$G$26</c:f>
              <c:numCache>
                <c:formatCode>#,##0</c:formatCode>
                <c:ptCount val="10"/>
                <c:pt idx="0">
                  <c:v>8534</c:v>
                </c:pt>
                <c:pt idx="1">
                  <c:v>4522</c:v>
                </c:pt>
                <c:pt idx="2">
                  <c:v>6691</c:v>
                </c:pt>
                <c:pt idx="3">
                  <c:v>14758</c:v>
                </c:pt>
                <c:pt idx="4">
                  <c:v>6826</c:v>
                </c:pt>
                <c:pt idx="5">
                  <c:v>1557</c:v>
                </c:pt>
                <c:pt idx="6">
                  <c:v>899</c:v>
                </c:pt>
                <c:pt idx="7">
                  <c:v>214</c:v>
                </c:pt>
                <c:pt idx="8">
                  <c:v>136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9-4038-9D44-0BA5FBAF731D}"/>
            </c:ext>
          </c:extLst>
        </c:ser>
        <c:ser>
          <c:idx val="1"/>
          <c:order val="1"/>
          <c:tx>
            <c:strRef>
              <c:f>'Graduados Totales'!$H$16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213636298201829E-2"/>
                  <c:y val="-4.4019303866944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9-4038-9D44-0BA5FBAF731D}"/>
                </c:ext>
              </c:extLst>
            </c:dLbl>
            <c:dLbl>
              <c:idx val="1"/>
              <c:layout>
                <c:manualLayout>
                  <c:x val="9.1922726683816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9-4038-9D44-0BA5FBAF731D}"/>
                </c:ext>
              </c:extLst>
            </c:dLbl>
            <c:dLbl>
              <c:idx val="2"/>
              <c:layout>
                <c:manualLayout>
                  <c:x val="7.14954540874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9-4038-9D44-0BA5FBAF731D}"/>
                </c:ext>
              </c:extLst>
            </c:dLbl>
            <c:dLbl>
              <c:idx val="3"/>
              <c:layout>
                <c:manualLayout>
                  <c:x val="1.02136362982017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9-4038-9D44-0BA5FBAF731D}"/>
                </c:ext>
              </c:extLst>
            </c:dLbl>
            <c:dLbl>
              <c:idx val="4"/>
              <c:layout>
                <c:manualLayout>
                  <c:x val="1.11464954177121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9-4038-9D44-0BA5FBAF731D}"/>
                </c:ext>
              </c:extLst>
            </c:dLbl>
            <c:dLbl>
              <c:idx val="5"/>
              <c:layout>
                <c:manualLayout>
                  <c:x val="5.01835358273853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9-4038-9D44-0BA5FBAF73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Totales'!$F$17:$F$26</c:f>
              <c:strCache>
                <c:ptCount val="10"/>
                <c:pt idx="0">
                  <c:v>Escuela de Negocios</c:v>
                </c:pt>
                <c:pt idx="1">
                  <c:v>Derecho, C. Política y Rel. Internacionales</c:v>
                </c:pt>
                <c:pt idx="2">
                  <c:v>Ciencias de la Salud</c:v>
                </c:pt>
                <c:pt idx="3">
                  <c:v>Ingenierías</c:v>
                </c:pt>
                <c:pt idx="4">
                  <c:v>Hum. y Ciencias Sociales</c:v>
                </c:pt>
                <c:pt idx="5">
                  <c:v>Arq., Urbanismo y Diseño</c:v>
                </c:pt>
                <c:pt idx="6">
                  <c:v>IESE</c:v>
                </c:pt>
                <c:pt idx="7">
                  <c:v>Ciencias Básicas</c:v>
                </c:pt>
                <c:pt idx="8">
                  <c:v>Música</c:v>
                </c:pt>
                <c:pt idx="9">
                  <c:v>Instituto de Idiomas</c:v>
                </c:pt>
              </c:strCache>
            </c:strRef>
          </c:cat>
          <c:val>
            <c:numRef>
              <c:f>'Graduados Totales'!$H$17:$H$26</c:f>
              <c:numCache>
                <c:formatCode>#,##0</c:formatCode>
                <c:ptCount val="10"/>
                <c:pt idx="0">
                  <c:v>7764</c:v>
                </c:pt>
                <c:pt idx="1">
                  <c:v>5363</c:v>
                </c:pt>
                <c:pt idx="2">
                  <c:v>6201</c:v>
                </c:pt>
                <c:pt idx="3">
                  <c:v>9093</c:v>
                </c:pt>
                <c:pt idx="4">
                  <c:v>4986</c:v>
                </c:pt>
                <c:pt idx="5" formatCode="General">
                  <c:v>128</c:v>
                </c:pt>
                <c:pt idx="6" formatCode="General">
                  <c:v>2170</c:v>
                </c:pt>
                <c:pt idx="7" formatCode="General">
                  <c:v>475</c:v>
                </c:pt>
                <c:pt idx="9" formatCode="General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A9-4038-9D44-0BA5FBAF7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3815544"/>
        <c:axId val="313818288"/>
      </c:barChart>
      <c:catAx>
        <c:axId val="313815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8288"/>
        <c:crosses val="autoZero"/>
        <c:auto val="1"/>
        <c:lblAlgn val="ctr"/>
        <c:lblOffset val="100"/>
        <c:noMultiLvlLbl val="0"/>
      </c:catAx>
      <c:valAx>
        <c:axId val="31381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5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74664985376E-2"/>
          <c:y val="6.1772952974034567E-2"/>
          <c:w val="0.95236424137790232"/>
          <c:h val="0.68289294777005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'Graduados Semestre'!$G$16</c:f>
              <c:strCache>
                <c:ptCount val="1"/>
                <c:pt idx="0">
                  <c:v>Pregrado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3204544473027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2-4688-96F2-AB5123AC4CFC}"/>
                </c:ext>
              </c:extLst>
            </c:dLbl>
            <c:dLbl>
              <c:idx val="2"/>
              <c:layout>
                <c:manualLayout>
                  <c:x val="-1.4299090817482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2-4688-96F2-AB5123AC4CFC}"/>
                </c:ext>
              </c:extLst>
            </c:dLbl>
            <c:dLbl>
              <c:idx val="4"/>
              <c:layout>
                <c:manualLayout>
                  <c:x val="-1.123499992802208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2-4688-96F2-AB5123AC4CF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Semestre'!$F$17:$F$26</c:f>
              <c:strCache>
                <c:ptCount val="10"/>
                <c:pt idx="0">
                  <c:v>Escuela de Negocios</c:v>
                </c:pt>
                <c:pt idx="1">
                  <c:v>División de Ingenierías</c:v>
                </c:pt>
                <c:pt idx="2">
                  <c:v>División de Humanidades y Ciencias Sociales</c:v>
                </c:pt>
                <c:pt idx="3">
                  <c:v>División de Derecho, Cs Politica y Rel Inter</c:v>
                </c:pt>
                <c:pt idx="4">
                  <c:v>Escuela de Arquitectura, Urbanismo y Diseño</c:v>
                </c:pt>
                <c:pt idx="5">
                  <c:v>Instituto de Estudios en Educación</c:v>
                </c:pt>
                <c:pt idx="6">
                  <c:v>Música</c:v>
                </c:pt>
                <c:pt idx="7">
                  <c:v>División Ciencias Básicas</c:v>
                </c:pt>
                <c:pt idx="8">
                  <c:v>División Ciencias de la Salud</c:v>
                </c:pt>
                <c:pt idx="9">
                  <c:v>Instituto de idiomas</c:v>
                </c:pt>
              </c:strCache>
            </c:strRef>
          </c:cat>
          <c:val>
            <c:numRef>
              <c:f>'Graduados Semestre'!$G$17:$G$26</c:f>
              <c:numCache>
                <c:formatCode>General</c:formatCode>
                <c:ptCount val="10"/>
                <c:pt idx="0">
                  <c:v>241</c:v>
                </c:pt>
                <c:pt idx="1">
                  <c:v>480</c:v>
                </c:pt>
                <c:pt idx="2">
                  <c:v>192</c:v>
                </c:pt>
                <c:pt idx="3">
                  <c:v>74</c:v>
                </c:pt>
                <c:pt idx="4">
                  <c:v>74</c:v>
                </c:pt>
                <c:pt idx="5">
                  <c:v>12</c:v>
                </c:pt>
                <c:pt idx="6">
                  <c:v>4</c:v>
                </c:pt>
                <c:pt idx="7">
                  <c:v>31</c:v>
                </c:pt>
                <c:pt idx="8">
                  <c:v>2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32-4688-96F2-AB5123AC4CFC}"/>
            </c:ext>
          </c:extLst>
        </c:ser>
        <c:ser>
          <c:idx val="1"/>
          <c:order val="1"/>
          <c:tx>
            <c:strRef>
              <c:f>'Graduados Semestre'!$H$16</c:f>
              <c:strCache>
                <c:ptCount val="1"/>
                <c:pt idx="0">
                  <c:v>Postgrado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213636298201829E-2"/>
                  <c:y val="-4.4019303866944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2-4688-96F2-AB5123AC4CFC}"/>
                </c:ext>
              </c:extLst>
            </c:dLbl>
            <c:dLbl>
              <c:idx val="1"/>
              <c:layout>
                <c:manualLayout>
                  <c:x val="9.1922726683816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2-4688-96F2-AB5123AC4CFC}"/>
                </c:ext>
              </c:extLst>
            </c:dLbl>
            <c:dLbl>
              <c:idx val="2"/>
              <c:layout>
                <c:manualLayout>
                  <c:x val="7.14954540874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2-4688-96F2-AB5123AC4CFC}"/>
                </c:ext>
              </c:extLst>
            </c:dLbl>
            <c:dLbl>
              <c:idx val="3"/>
              <c:layout>
                <c:manualLayout>
                  <c:x val="1.02136362982017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2-4688-96F2-AB5123AC4CFC}"/>
                </c:ext>
              </c:extLst>
            </c:dLbl>
            <c:dLbl>
              <c:idx val="4"/>
              <c:layout>
                <c:manualLayout>
                  <c:x val="1.11464954177121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2-4688-96F2-AB5123AC4CFC}"/>
                </c:ext>
              </c:extLst>
            </c:dLbl>
            <c:dLbl>
              <c:idx val="5"/>
              <c:layout>
                <c:manualLayout>
                  <c:x val="5.01835358273853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2-4688-96F2-AB5123AC4CF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Semestre'!$F$17:$F$26</c:f>
              <c:strCache>
                <c:ptCount val="10"/>
                <c:pt idx="0">
                  <c:v>Escuela de Negocios</c:v>
                </c:pt>
                <c:pt idx="1">
                  <c:v>División de Ingenierías</c:v>
                </c:pt>
                <c:pt idx="2">
                  <c:v>División de Humanidades y Ciencias Sociales</c:v>
                </c:pt>
                <c:pt idx="3">
                  <c:v>División de Derecho, Cs Politica y Rel Inter</c:v>
                </c:pt>
                <c:pt idx="4">
                  <c:v>Escuela de Arquitectura, Urbanismo y Diseño</c:v>
                </c:pt>
                <c:pt idx="5">
                  <c:v>Instituto de Estudios en Educación</c:v>
                </c:pt>
                <c:pt idx="6">
                  <c:v>Música</c:v>
                </c:pt>
                <c:pt idx="7">
                  <c:v>División Ciencias Básicas</c:v>
                </c:pt>
                <c:pt idx="8">
                  <c:v>División Ciencias de la Salud</c:v>
                </c:pt>
                <c:pt idx="9">
                  <c:v>Instituto de idiomas</c:v>
                </c:pt>
              </c:strCache>
            </c:strRef>
          </c:cat>
          <c:val>
            <c:numRef>
              <c:f>'Graduados Semestre'!$H$17:$H$26</c:f>
              <c:numCache>
                <c:formatCode>General</c:formatCode>
                <c:ptCount val="10"/>
                <c:pt idx="0">
                  <c:v>17</c:v>
                </c:pt>
                <c:pt idx="1">
                  <c:v>106</c:v>
                </c:pt>
                <c:pt idx="2">
                  <c:v>96</c:v>
                </c:pt>
                <c:pt idx="3">
                  <c:v>181</c:v>
                </c:pt>
                <c:pt idx="4">
                  <c:v>0</c:v>
                </c:pt>
                <c:pt idx="5">
                  <c:v>40</c:v>
                </c:pt>
                <c:pt idx="7">
                  <c:v>8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32-4688-96F2-AB5123AC4C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3819856"/>
        <c:axId val="313819464"/>
      </c:barChart>
      <c:catAx>
        <c:axId val="3138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9464"/>
        <c:crosses val="autoZero"/>
        <c:auto val="1"/>
        <c:lblAlgn val="ctr"/>
        <c:lblOffset val="100"/>
        <c:noMultiLvlLbl val="0"/>
      </c:catAx>
      <c:valAx>
        <c:axId val="31381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8650524733414E-2"/>
          <c:y val="4.054576706069464E-2"/>
          <c:w val="0.91779154623971604"/>
          <c:h val="0.8598996476791845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1-45CB-94D5-ACE6F0D455D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1-45CB-94D5-ACE6F0D455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1-45CB-94D5-ACE6F0D455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1-45CB-94D5-ACE6F0D455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'Programas Registrados'!$E$32:$H$32</c:f>
              <c:strCache>
                <c:ptCount val="4"/>
                <c:pt idx="0">
                  <c:v>Pregrado</c:v>
                </c:pt>
                <c:pt idx="1">
                  <c:v>Especialización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'Programas Registrados'!$E$33:$H$33</c:f>
              <c:numCache>
                <c:formatCode>0.0%</c:formatCode>
                <c:ptCount val="4"/>
                <c:pt idx="0">
                  <c:v>0.16</c:v>
                </c:pt>
                <c:pt idx="1">
                  <c:v>0.38857142857142857</c:v>
                </c:pt>
                <c:pt idx="2">
                  <c:v>0.36571428571428571</c:v>
                </c:pt>
                <c:pt idx="3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E1-45CB-94D5-ACE6F0D455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4677928"/>
        <c:axId val="314679496"/>
      </c:barChart>
      <c:catAx>
        <c:axId val="314677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679496"/>
        <c:crosses val="autoZero"/>
        <c:auto val="1"/>
        <c:lblAlgn val="ctr"/>
        <c:lblOffset val="100"/>
        <c:noMultiLvlLbl val="0"/>
      </c:catAx>
      <c:valAx>
        <c:axId val="314679496"/>
        <c:scaling>
          <c:orientation val="minMax"/>
          <c:max val="0.8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677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5-4A5C-A1F7-8E00FAC73AAE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75-4A5C-A1F7-8E00FAC73AA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E9DBFE1-4FA3-4E43-AA3B-9F11CBA6F329}" type="CATEGORYNAM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fld id="{19C91BC7-7464-461B-84B3-968F8AD038F3}" type="VALUE">
                      <a:rPr lang="en-US" sz="2800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75-4A5C-A1F7-8E00FAC73A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E7C199-8C85-495D-BDFC-9052E78D67EF}" type="CATEGORYNAM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fld id="{5240D6E2-7672-4497-BC64-E0C5D7E61249}" type="VALUE">
                      <a:rPr lang="en-US" sz="2800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E75-4A5C-A1F7-8E00FAC73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género y div-prog'!$K$65:$K$66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'Inscritos por género y div-prog'!$L$65:$L$66</c:f>
              <c:numCache>
                <c:formatCode>0%</c:formatCode>
                <c:ptCount val="2"/>
                <c:pt idx="0">
                  <c:v>0.46445373758494513</c:v>
                </c:pt>
                <c:pt idx="1">
                  <c:v>0.53554626241505487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75-4A5C-A1F7-8E00FAC73A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671946336631929"/>
          <c:y val="0.8931214325894784"/>
          <c:w val="0.23671327405810547"/>
          <c:h val="7.133865496183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5-41CC-9868-4F78306AF35C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5-41CC-9868-4F78306AF35C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5-41CC-9868-4F78306AF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('Inscritos por género y div-prog'!$E$14,'Inscritos por género y div-prog'!$E$18,'Inscritos por género y div-prog'!$E$22,'Inscritos por género y div-prog'!$E$26,'Inscritos por género y div-prog'!$E$33,'Inscritos por género y div-prog'!$E$38,'Inscritos por género y div-prog'!$E$40,'Inscritos por género y div-prog'!$E$44,'Inscritos por género y div-prog'!$E$48,'Inscritos por género y div-prog'!$E$50,'Inscritos por género y div-prog'!$E$53:$E$55)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Música</c:v>
                </c:pt>
                <c:pt idx="9">
                  <c:v>Instituto de Idiomas</c:v>
                </c:pt>
                <c:pt idx="10">
                  <c:v>Estudios generales enfa. Salud</c:v>
                </c:pt>
                <c:pt idx="11">
                  <c:v>Básico Negocios Internacionales</c:v>
                </c:pt>
                <c:pt idx="12">
                  <c:v>Básico Profesional</c:v>
                </c:pt>
              </c:strCache>
            </c:strRef>
          </c:cat>
          <c:val>
            <c:numRef>
              <c:f>('Inscritos por género y div-prog'!$K$14,'Inscritos por género y div-prog'!$K$18,'Inscritos por género y div-prog'!$K$22,'Inscritos por género y div-prog'!$K$26,'Inscritos por género y div-prog'!$K$33,'Inscritos por género y div-prog'!$K$38,'Inscritos por género y div-prog'!$K$40,'Inscritos por género y div-prog'!$K$44,'Inscritos por género y div-prog'!$K$48,'Inscritos por género y div-prog'!$K$50,'Inscritos por género y div-prog'!$K$53:$K$55)</c:f>
              <c:numCache>
                <c:formatCode>0%</c:formatCode>
                <c:ptCount val="13"/>
                <c:pt idx="0">
                  <c:v>0.57336343115124155</c:v>
                </c:pt>
                <c:pt idx="1">
                  <c:v>0.62345679012345678</c:v>
                </c:pt>
                <c:pt idx="2">
                  <c:v>0.63742690058479534</c:v>
                </c:pt>
                <c:pt idx="3">
                  <c:v>0.2608695652173913</c:v>
                </c:pt>
                <c:pt idx="4">
                  <c:v>0.72494669509594878</c:v>
                </c:pt>
                <c:pt idx="5">
                  <c:v>0.89655172413793105</c:v>
                </c:pt>
                <c:pt idx="6">
                  <c:v>0.66966966966966968</c:v>
                </c:pt>
                <c:pt idx="7">
                  <c:v>0.35338345864661652</c:v>
                </c:pt>
                <c:pt idx="8">
                  <c:v>0.3125</c:v>
                </c:pt>
                <c:pt idx="9">
                  <c:v>0.75886524822695034</c:v>
                </c:pt>
                <c:pt idx="10">
                  <c:v>0.59633027522935778</c:v>
                </c:pt>
                <c:pt idx="11">
                  <c:v>0.60869565217391308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A5-41CC-9868-4F78306AF35C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5-41CC-9868-4F78306AF35C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5-41CC-9868-4F78306AF35C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5-41CC-9868-4F78306AF35C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5-41CC-9868-4F78306AF35C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5-41CC-9868-4F78306AF35C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5-41CC-9868-4F78306AF35C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5-41CC-9868-4F78306AF35C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C-4683-9A7D-7E9645B01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('Inscritos por género y div-prog'!$E$14,'Inscritos por género y div-prog'!$E$18,'Inscritos por género y div-prog'!$E$22,'Inscritos por género y div-prog'!$E$26,'Inscritos por género y div-prog'!$E$33,'Inscritos por género y div-prog'!$E$38,'Inscritos por género y div-prog'!$E$40,'Inscritos por género y div-prog'!$E$44,'Inscritos por género y div-prog'!$E$48,'Inscritos por género y div-prog'!$E$50,'Inscritos por género y div-prog'!$E$53:$E$55)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Música</c:v>
                </c:pt>
                <c:pt idx="9">
                  <c:v>Instituto de Idiomas</c:v>
                </c:pt>
                <c:pt idx="10">
                  <c:v>Estudios generales enfa. Salud</c:v>
                </c:pt>
                <c:pt idx="11">
                  <c:v>Básico Negocios Internacionales</c:v>
                </c:pt>
                <c:pt idx="12">
                  <c:v>Básico Profesional</c:v>
                </c:pt>
              </c:strCache>
            </c:strRef>
          </c:cat>
          <c:val>
            <c:numRef>
              <c:f>('Inscritos por género y div-prog'!$L$14,'Inscritos por género y div-prog'!$L$18,'Inscritos por género y div-prog'!$L$22,'Inscritos por género y div-prog'!$L$26,'Inscritos por género y div-prog'!$L$33,'Inscritos por género y div-prog'!$L$38,'Inscritos por género y div-prog'!$L$40,'Inscritos por género y div-prog'!$L$44,'Inscritos por género y div-prog'!$L$48,'Inscritos por género y div-prog'!$L$50,'Inscritos por género y div-prog'!$L$53,'Inscritos por género y div-prog'!$L$54,'Inscritos por género y div-prog'!$L$55)</c:f>
              <c:numCache>
                <c:formatCode>0%</c:formatCode>
                <c:ptCount val="13"/>
                <c:pt idx="0">
                  <c:v>0.42663656884875845</c:v>
                </c:pt>
                <c:pt idx="1">
                  <c:v>0.37654320987654322</c:v>
                </c:pt>
                <c:pt idx="2">
                  <c:v>0.36257309941520466</c:v>
                </c:pt>
                <c:pt idx="3">
                  <c:v>0.73913043478260865</c:v>
                </c:pt>
                <c:pt idx="4">
                  <c:v>0.27505330490405117</c:v>
                </c:pt>
                <c:pt idx="5">
                  <c:v>0.10344827586206896</c:v>
                </c:pt>
                <c:pt idx="6">
                  <c:v>0.33033033033033032</c:v>
                </c:pt>
                <c:pt idx="7">
                  <c:v>0.64661654135338342</c:v>
                </c:pt>
                <c:pt idx="8">
                  <c:v>0.6875</c:v>
                </c:pt>
                <c:pt idx="9">
                  <c:v>0.24113475177304963</c:v>
                </c:pt>
                <c:pt idx="10">
                  <c:v>0.40366972477064222</c:v>
                </c:pt>
                <c:pt idx="11">
                  <c:v>0.39130434782608697</c:v>
                </c:pt>
                <c:pt idx="1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A5-41CC-9868-4F78306A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651208"/>
        <c:axId val="170650424"/>
      </c:barChart>
      <c:catAx>
        <c:axId val="17065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0424"/>
        <c:crosses val="autoZero"/>
        <c:auto val="1"/>
        <c:lblAlgn val="ctr"/>
        <c:lblOffset val="100"/>
        <c:noMultiLvlLbl val="0"/>
      </c:catAx>
      <c:valAx>
        <c:axId val="170650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170651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03205962355823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855534340668833"/>
          <c:y val="7.7968677930549762E-2"/>
          <c:w val="0.43200463647850906"/>
          <c:h val="0.828705159074436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25-437E-A8BD-9B6479E2BD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25-437E-A8BD-9B6479E2BD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25-437E-A8BD-9B6479E2BD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25-437E-A8BD-9B6479E2BD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25-437E-A8BD-9B6479E2BD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F25-437E-A8BD-9B6479E2BD18}"/>
              </c:ext>
            </c:extLst>
          </c:dPt>
          <c:dLbls>
            <c:dLbl>
              <c:idx val="0"/>
              <c:layout>
                <c:manualLayout>
                  <c:x val="2.582847722117378E-2"/>
                  <c:y val="6.589166994395576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37E-A8BD-9B6479E2BD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25-437E-A8BD-9B6479E2BD1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F25-437E-A8BD-9B6479E2BD1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F25-437E-A8BD-9B6479E2BD18}"/>
                </c:ext>
              </c:extLst>
            </c:dLbl>
            <c:dLbl>
              <c:idx val="4"/>
              <c:layout>
                <c:manualLayout>
                  <c:x val="6.1150569903731591E-3"/>
                  <c:y val="8.56591709271424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5-437E-A8BD-9B6479E2BD18}"/>
                </c:ext>
              </c:extLst>
            </c:dLbl>
            <c:dLbl>
              <c:idx val="5"/>
              <c:layout>
                <c:manualLayout>
                  <c:x val="1.2258947405615084E-2"/>
                  <c:y val="6.589166994395576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5-437E-A8BD-9B6479E2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Edades'!$E$24:$J$24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'Inscritos por Edades'!$E$25:$J$25</c:f>
              <c:numCache>
                <c:formatCode>General</c:formatCode>
                <c:ptCount val="6"/>
                <c:pt idx="0">
                  <c:v>21</c:v>
                </c:pt>
                <c:pt idx="1">
                  <c:v>1007</c:v>
                </c:pt>
                <c:pt idx="2">
                  <c:v>1977</c:v>
                </c:pt>
                <c:pt idx="3">
                  <c:v>515</c:v>
                </c:pt>
                <c:pt idx="4">
                  <c:v>167</c:v>
                </c:pt>
                <c:pt idx="5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25-437E-A8BD-9B6479E2BD1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F25-437E-A8BD-9B6479E2BD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F25-437E-A8BD-9B6479E2BD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F25-437E-A8BD-9B6479E2BD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F25-437E-A8BD-9B6479E2BD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F25-437E-A8BD-9B6479E2BD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F25-437E-A8BD-9B6479E2BD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DF25-437E-A8BD-9B6479E2BD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DF25-437E-A8BD-9B6479E2BD1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2-DF25-437E-A8BD-9B6479E2BD1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4-DF25-437E-A8BD-9B6479E2BD1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6-DF25-437E-A8BD-9B6479E2BD1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8-DF25-437E-A8BD-9B6479E2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Edades'!$E$24:$J$24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'Inscritos por Edades'!$E$26:$J$26</c:f>
              <c:numCache>
                <c:formatCode>0.0%</c:formatCode>
                <c:ptCount val="6"/>
                <c:pt idx="0">
                  <c:v>5.488761108207005E-3</c:v>
                </c:pt>
                <c:pt idx="1">
                  <c:v>0.26319916361735496</c:v>
                </c:pt>
                <c:pt idx="2">
                  <c:v>0.51672765290120226</c:v>
                </c:pt>
                <c:pt idx="3">
                  <c:v>0.13460533193936225</c:v>
                </c:pt>
                <c:pt idx="4">
                  <c:v>4.3648719289074753E-2</c:v>
                </c:pt>
                <c:pt idx="5">
                  <c:v>3.6330371144798743E-2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F25-437E-A8BD-9B6479E2BD1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'Inscritos por Estrato'!$D$5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'Inscritos por Estrato'!$E$14:$J$14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'Inscritos por Estrato'!$E$15:$J$15</c:f>
              <c:numCache>
                <c:formatCode>General</c:formatCode>
                <c:ptCount val="6"/>
                <c:pt idx="0">
                  <c:v>1069</c:v>
                </c:pt>
                <c:pt idx="1">
                  <c:v>1184</c:v>
                </c:pt>
                <c:pt idx="2">
                  <c:v>811</c:v>
                </c:pt>
                <c:pt idx="3">
                  <c:v>466</c:v>
                </c:pt>
                <c:pt idx="4">
                  <c:v>182</c:v>
                </c:pt>
                <c:pt idx="5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652384"/>
        <c:axId val="175638040"/>
      </c:barChart>
      <c:catAx>
        <c:axId val="1706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63804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D-4520-B702-A897F2F993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D-4520-B702-A897F2F993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0D-4520-B702-A897F2F993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D-4520-B702-A897F2F993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D-4520-B702-A897F2F993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10D-4520-B702-A897F2F993A0}"/>
              </c:ext>
            </c:extLst>
          </c:dPt>
          <c:dLbls>
            <c:dLbl>
              <c:idx val="5"/>
              <c:layout>
                <c:manualLayout>
                  <c:x val="5.5118110236220416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D-4520-B702-A897F2F99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Estrato'!$E$18:$J$18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'Inscritos por Estrato'!$E$19:$J$19</c:f>
              <c:numCache>
                <c:formatCode>0%</c:formatCode>
                <c:ptCount val="6"/>
                <c:pt idx="0">
                  <c:v>0.27940407736539469</c:v>
                </c:pt>
                <c:pt idx="1">
                  <c:v>0.30946157867224255</c:v>
                </c:pt>
                <c:pt idx="2">
                  <c:v>0.21197072660742289</c:v>
                </c:pt>
                <c:pt idx="3">
                  <c:v>0.12179822268687925</c:v>
                </c:pt>
                <c:pt idx="4">
                  <c:v>4.7569262937794038E-2</c:v>
                </c:pt>
                <c:pt idx="5">
                  <c:v>2.9796131730266597E-2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0D-4520-B702-A897F2F993A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'Comparativo Inscritos'!$X$21</c:f>
              <c:strCache>
                <c:ptCount val="1"/>
                <c:pt idx="0">
                  <c:v>2022-1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0054061099968764E-2"/>
                  <c:y val="-1.903152401252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E-462B-B194-F0370E1ECE04}"/>
                </c:ext>
              </c:extLst>
            </c:dLbl>
            <c:dLbl>
              <c:idx val="1"/>
              <c:layout>
                <c:manualLayout>
                  <c:x val="-2.1947071576142136E-2"/>
                  <c:y val="-4.0408744424014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E-462B-B194-F0370E1ECE04}"/>
                </c:ext>
              </c:extLst>
            </c:dLbl>
            <c:dLbl>
              <c:idx val="2"/>
              <c:layout>
                <c:manualLayout>
                  <c:x val="-2.4786587290402191E-2"/>
                  <c:y val="-2.3782017437303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E-462B-B194-F0370E1ECE04}"/>
                </c:ext>
              </c:extLst>
            </c:dLbl>
            <c:dLbl>
              <c:idx val="3"/>
              <c:layout>
                <c:manualLayout>
                  <c:x val="-2.7595397480403124E-2"/>
                  <c:y val="-2.140677072491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6E-462B-B194-F0370E1ECE04}"/>
                </c:ext>
              </c:extLst>
            </c:dLbl>
            <c:dLbl>
              <c:idx val="4"/>
              <c:layout>
                <c:manualLayout>
                  <c:x val="-4.9099772905818037E-3"/>
                  <c:y val="-2.140677072491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E-462B-B194-F0370E1ECE04}"/>
                </c:ext>
              </c:extLst>
            </c:dLbl>
            <c:dLbl>
              <c:idx val="5"/>
              <c:layout>
                <c:manualLayout>
                  <c:x val="-1.7628697323350262E-2"/>
                  <c:y val="-6.178596483550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E-462B-B194-F0370E1ECE04}"/>
                </c:ext>
              </c:extLst>
            </c:dLbl>
            <c:dLbl>
              <c:idx val="6"/>
              <c:layout>
                <c:manualLayout>
                  <c:x val="-2.100056633805545E-2"/>
                  <c:y val="-1.9031524012528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E-462B-B194-F0370E1ECE04}"/>
                </c:ext>
              </c:extLst>
            </c:dLbl>
            <c:dLbl>
              <c:idx val="8"/>
              <c:layout>
                <c:manualLayout>
                  <c:x val="-2.2893576814228961E-2"/>
                  <c:y val="-2.8532510862078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E-462B-B194-F0370E1ECE04}"/>
                </c:ext>
              </c:extLst>
            </c:dLbl>
            <c:dLbl>
              <c:idx val="11"/>
              <c:layout>
                <c:manualLayout>
                  <c:x val="-1.6149764256847079E-2"/>
                  <c:y val="-2.85325108620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5-4962-B02F-1027B958806D}"/>
                </c:ext>
              </c:extLst>
            </c:dLbl>
            <c:dLbl>
              <c:idx val="12"/>
              <c:layout>
                <c:manualLayout>
                  <c:x val="6.5663614572333637E-3"/>
                  <c:y val="-1.4281030587753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5-4962-B02F-1027B9588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'Comparativo Inscritos'!$W$22:$W$34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'Comparativo Inscritos'!$X$22:$X$34</c:f>
              <c:numCache>
                <c:formatCode>#,##0</c:formatCode>
                <c:ptCount val="13"/>
                <c:pt idx="0">
                  <c:v>605</c:v>
                </c:pt>
                <c:pt idx="1">
                  <c:v>516</c:v>
                </c:pt>
                <c:pt idx="2">
                  <c:v>804</c:v>
                </c:pt>
                <c:pt idx="3">
                  <c:v>1105</c:v>
                </c:pt>
                <c:pt idx="4">
                  <c:v>543</c:v>
                </c:pt>
                <c:pt idx="5">
                  <c:v>48</c:v>
                </c:pt>
                <c:pt idx="6">
                  <c:v>366</c:v>
                </c:pt>
                <c:pt idx="7">
                  <c:v>111</c:v>
                </c:pt>
                <c:pt idx="8">
                  <c:v>154</c:v>
                </c:pt>
                <c:pt idx="9">
                  <c:v>46</c:v>
                </c:pt>
                <c:pt idx="10">
                  <c:v>100</c:v>
                </c:pt>
                <c:pt idx="11">
                  <c:v>30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B-4FAA-B91B-1751C02DF04B}"/>
            </c:ext>
          </c:extLst>
        </c:ser>
        <c:ser>
          <c:idx val="1"/>
          <c:order val="1"/>
          <c:tx>
            <c:strRef>
              <c:f>'Comparativo Inscritos'!$Y$21</c:f>
              <c:strCache>
                <c:ptCount val="1"/>
                <c:pt idx="0">
                  <c:v>2023-1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2893576814228822E-2"/>
                  <c:y val="3.5658438026540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E-462B-B194-F0370E1ECE04}"/>
                </c:ext>
              </c:extLst>
            </c:dLbl>
            <c:dLbl>
              <c:idx val="1"/>
              <c:layout>
                <c:manualLayout>
                  <c:x val="-2.2893576814228822E-2"/>
                  <c:y val="2.1406957752216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E-462B-B194-F0370E1ECE04}"/>
                </c:ext>
              </c:extLst>
            </c:dLbl>
            <c:dLbl>
              <c:idx val="2"/>
              <c:layout>
                <c:manualLayout>
                  <c:x val="-1.8161050623795395E-2"/>
                  <c:y val="7.3662385424738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E-462B-B194-F0370E1ECE04}"/>
                </c:ext>
              </c:extLst>
            </c:dLbl>
            <c:dLbl>
              <c:idx val="3"/>
              <c:layout>
                <c:manualLayout>
                  <c:x val="-2.1947071576142101E-2"/>
                  <c:y val="3.565843802654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6E-462B-B194-F0370E1ECE04}"/>
                </c:ext>
              </c:extLst>
            </c:dLbl>
            <c:dLbl>
              <c:idx val="4"/>
              <c:layout>
                <c:manualLayout>
                  <c:x val="-3.6144650147442482E-2"/>
                  <c:y val="1.4281217615053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E-462B-B194-F0370E1ECE04}"/>
                </c:ext>
              </c:extLst>
            </c:dLbl>
            <c:dLbl>
              <c:idx val="5"/>
              <c:layout>
                <c:manualLayout>
                  <c:x val="-1.7628697323350262E-2"/>
                  <c:y val="1.4281217615054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E-462B-B194-F0370E1ECE04}"/>
                </c:ext>
              </c:extLst>
            </c:dLbl>
            <c:dLbl>
              <c:idx val="6"/>
              <c:layout>
                <c:manualLayout>
                  <c:x val="-2.100056633805545E-2"/>
                  <c:y val="4.7534671588477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E-462B-B194-F0370E1ECE04}"/>
                </c:ext>
              </c:extLst>
            </c:dLbl>
            <c:dLbl>
              <c:idx val="8"/>
              <c:layout>
                <c:manualLayout>
                  <c:x val="-2.5733092528488877E-2"/>
                  <c:y val="2.378220446460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E-462B-B194-F0370E1ECE04}"/>
                </c:ext>
              </c:extLst>
            </c:dLbl>
            <c:dLbl>
              <c:idx val="11"/>
              <c:layout>
                <c:manualLayout>
                  <c:x val="-3.0879770656563992E-2"/>
                  <c:y val="2.40498405311724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6E-462B-B194-F0370E1EC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'Comparativo Inscritos'!$W$22:$W$34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'Comparativo Inscritos'!$Y$22:$Y$34</c:f>
              <c:numCache>
                <c:formatCode>General</c:formatCode>
                <c:ptCount val="13"/>
                <c:pt idx="0">
                  <c:v>443</c:v>
                </c:pt>
                <c:pt idx="1">
                  <c:v>324</c:v>
                </c:pt>
                <c:pt idx="2">
                  <c:v>684</c:v>
                </c:pt>
                <c:pt idx="3">
                  <c:v>989</c:v>
                </c:pt>
                <c:pt idx="4">
                  <c:v>469</c:v>
                </c:pt>
                <c:pt idx="5">
                  <c:v>29</c:v>
                </c:pt>
                <c:pt idx="6">
                  <c:v>333</c:v>
                </c:pt>
                <c:pt idx="7">
                  <c:v>133</c:v>
                </c:pt>
                <c:pt idx="8">
                  <c:v>141</c:v>
                </c:pt>
                <c:pt idx="9">
                  <c:v>32</c:v>
                </c:pt>
                <c:pt idx="10">
                  <c:v>218</c:v>
                </c:pt>
                <c:pt idx="11">
                  <c:v>23</c:v>
                </c:pt>
                <c:pt idx="12" formatCode="#,##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FB-4FAA-B91B-1751C02DF04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5639608"/>
        <c:axId val="175640000"/>
      </c:lineChart>
      <c:catAx>
        <c:axId val="175639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0000"/>
        <c:crosses val="autoZero"/>
        <c:auto val="1"/>
        <c:lblAlgn val="ctr"/>
        <c:lblOffset val="100"/>
        <c:noMultiLvlLbl val="0"/>
      </c:catAx>
      <c:valAx>
        <c:axId val="17564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9608"/>
        <c:crosses val="autoZero"/>
        <c:crossBetween val="between"/>
        <c:majorUnit val="2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gresados Totales'!A1"/><Relationship Id="rId3" Type="http://schemas.openxmlformats.org/officeDocument/2006/relationships/hyperlink" Target="#'Serie de Admitidos'!A1"/><Relationship Id="rId7" Type="http://schemas.openxmlformats.org/officeDocument/2006/relationships/hyperlink" Target="#'Distribuci&#243;n de Prog Registrado'!A1"/><Relationship Id="rId2" Type="http://schemas.openxmlformats.org/officeDocument/2006/relationships/hyperlink" Target="#'Serie de Inscritos'!A1"/><Relationship Id="rId1" Type="http://schemas.openxmlformats.org/officeDocument/2006/relationships/image" Target="../media/image1.jpeg"/><Relationship Id="rId6" Type="http://schemas.openxmlformats.org/officeDocument/2006/relationships/hyperlink" Target="#'Graduados Totales'!A1"/><Relationship Id="rId5" Type="http://schemas.openxmlformats.org/officeDocument/2006/relationships/hyperlink" Target="#'Serie de Matriculados'!A1"/><Relationship Id="rId4" Type="http://schemas.openxmlformats.org/officeDocument/2006/relationships/hyperlink" Target="#'Serie de Nuevo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 y divisi&#243;n'!A1"/><Relationship Id="rId2" Type="http://schemas.openxmlformats.org/officeDocument/2006/relationships/hyperlink" Target="#'Inscritos por Estrato'!A1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8.xml"/><Relationship Id="rId2" Type="http://schemas.openxmlformats.org/officeDocument/2006/relationships/hyperlink" Target="#'Inscritos por Edades'!A1"/><Relationship Id="rId1" Type="http://schemas.openxmlformats.org/officeDocument/2006/relationships/chart" Target="../charts/chart7.xml"/><Relationship Id="rId6" Type="http://schemas.openxmlformats.org/officeDocument/2006/relationships/hyperlink" Target="#'Detalle Inscritos Estrato'!A1"/><Relationship Id="rId5" Type="http://schemas.openxmlformats.org/officeDocument/2006/relationships/hyperlink" Target="#'Comparativo Inscritos'!A1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Estrato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Estrato'!A1"/><Relationship Id="rId2" Type="http://schemas.openxmlformats.org/officeDocument/2006/relationships/hyperlink" Target="#'Dist Geog Inscritos'!A1"/><Relationship Id="rId1" Type="http://schemas.openxmlformats.org/officeDocument/2006/relationships/chart" Target="../charts/chart9.xml"/><Relationship Id="rId6" Type="http://schemas.openxmlformats.org/officeDocument/2006/relationships/hyperlink" Target="#'Detalle Comp. Inscritos'!A1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Comparativo Inscrit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Comparativo Inscritos'!A1"/><Relationship Id="rId1" Type="http://schemas.openxmlformats.org/officeDocument/2006/relationships/chart" Target="../charts/chart10.xml"/><Relationship Id="rId5" Type="http://schemas.openxmlformats.org/officeDocument/2006/relationships/hyperlink" Target="#'Detalle Insc Depto'!A1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Dist Geog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Serie de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1.xml"/><Relationship Id="rId4" Type="http://schemas.openxmlformats.org/officeDocument/2006/relationships/hyperlink" Target="#'Tasa absorci&#243;n nuevos_Adm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2.xml"/><Relationship Id="rId6" Type="http://schemas.openxmlformats.org/officeDocument/2006/relationships/hyperlink" Target="#'TA Ins, Adm, MN y MT (2)'!A1"/><Relationship Id="rId5" Type="http://schemas.openxmlformats.org/officeDocument/2006/relationships/hyperlink" Target="#'Serie de Admitidos'!A1"/><Relationship Id="rId4" Type="http://schemas.openxmlformats.org/officeDocument/2006/relationships/hyperlink" Target="#'Admitidos por G&#233;nero Un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erie de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matriculados nuev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3.xml"/><Relationship Id="rId5" Type="http://schemas.openxmlformats.org/officeDocument/2006/relationships/hyperlink" Target="#'Tasa absorci&#243; nuevos_Adm'!A1"/><Relationship Id="rId4" Type="http://schemas.openxmlformats.org/officeDocument/2006/relationships/hyperlink" Target="#'Adm por Divisi&#243;n Genero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4.xml"/><Relationship Id="rId5" Type="http://schemas.openxmlformats.org/officeDocument/2006/relationships/hyperlink" Target="#'Admitidos por G&#233;nero Uni'!A1"/><Relationship Id="rId4" Type="http://schemas.openxmlformats.org/officeDocument/2006/relationships/hyperlink" Target="#'Detalles Admitid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Adm por Divisi&#243;n Genero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5.xml"/><Relationship Id="rId4" Type="http://schemas.openxmlformats.org/officeDocument/2006/relationships/hyperlink" Target="#'Mat Nuevos Genero U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6.xml"/><Relationship Id="rId5" Type="http://schemas.openxmlformats.org/officeDocument/2006/relationships/hyperlink" Target="#'Serie de Nuevos'!A1"/><Relationship Id="rId4" Type="http://schemas.openxmlformats.org/officeDocument/2006/relationships/hyperlink" Target="#'Mat nuevos por Estrato 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7.xml"/><Relationship Id="rId6" Type="http://schemas.openxmlformats.org/officeDocument/2006/relationships/hyperlink" Target="#'Detalle Mat Nuevos'!A1"/><Relationship Id="rId5" Type="http://schemas.openxmlformats.org/officeDocument/2006/relationships/hyperlink" Target="#'Mat Nuevos Genero U'!A1"/><Relationship Id="rId4" Type="http://schemas.openxmlformats.org/officeDocument/2006/relationships/hyperlink" Target="#'Mat Nuevo Por DPTO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Divisi&#243;n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19.xml"/><Relationship Id="rId2" Type="http://schemas.openxmlformats.org/officeDocument/2006/relationships/hyperlink" Target="#'Mat Nuevos Genero U'!A1"/><Relationship Id="rId1" Type="http://schemas.openxmlformats.org/officeDocument/2006/relationships/chart" Target="../charts/chart18.xml"/><Relationship Id="rId6" Type="http://schemas.openxmlformats.org/officeDocument/2006/relationships/hyperlink" Target="#'Detalle Mat Nuevos Estrato '!A1"/><Relationship Id="rId5" Type="http://schemas.openxmlformats.org/officeDocument/2006/relationships/hyperlink" Target="#'Mat Nuevo Por DPTO'!A1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por Estrato 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Serie 2014-2023'!A1"/><Relationship Id="rId1" Type="http://schemas.openxmlformats.org/officeDocument/2006/relationships/chart" Target="../charts/chart1.xml"/><Relationship Id="rId5" Type="http://schemas.openxmlformats.org/officeDocument/2006/relationships/hyperlink" Target="#'Inscritos y Admitidos'!A1"/><Relationship Id="rId4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s Divisi&#243;n'!A1"/><Relationship Id="rId1" Type="http://schemas.openxmlformats.org/officeDocument/2006/relationships/chart" Target="../charts/chart20.xml"/><Relationship Id="rId6" Type="http://schemas.openxmlformats.org/officeDocument/2006/relationships/hyperlink" Target="#'Detalle Mat Nuevo Por Dpto'!A1"/><Relationship Id="rId5" Type="http://schemas.openxmlformats.org/officeDocument/2006/relationships/hyperlink" Target="#'Mat Nuevo por edades'!A1"/><Relationship Id="rId4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1.xml"/><Relationship Id="rId4" Type="http://schemas.openxmlformats.org/officeDocument/2006/relationships/hyperlink" Target="#'Mat Nuevo Por DPTO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 Por DPTO'!A1"/><Relationship Id="rId1" Type="http://schemas.openxmlformats.org/officeDocument/2006/relationships/chart" Target="../charts/chart22.xml"/><Relationship Id="rId5" Type="http://schemas.openxmlformats.org/officeDocument/2006/relationships/hyperlink" Target="#'Comparativo Mat Nuevo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 por edades'!A1"/><Relationship Id="rId1" Type="http://schemas.openxmlformats.org/officeDocument/2006/relationships/chart" Target="../charts/chart23.xml"/><Relationship Id="rId5" Type="http://schemas.openxmlformats.org/officeDocument/2006/relationships/hyperlink" Target="#'Detalle Comparativo Mat Nuevos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Nuev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4.xml"/><Relationship Id="rId4" Type="http://schemas.openxmlformats.org/officeDocument/2006/relationships/hyperlink" Target="#'Comparativo Mat Totales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Serie de Matriculados'!A1"/><Relationship Id="rId1" Type="http://schemas.openxmlformats.org/officeDocument/2006/relationships/chart" Target="../charts/chart25.xml"/><Relationship Id="rId6" Type="http://schemas.openxmlformats.org/officeDocument/2006/relationships/hyperlink" Target="#'Detalle Comparativo Mat Totales'!A1"/><Relationship Id="rId5" Type="http://schemas.openxmlformats.org/officeDocument/2006/relationships/hyperlink" Target="#'Mat Totales Uni por g&#233;nero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Totale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Comparativo Mat Totales'!A1"/><Relationship Id="rId1" Type="http://schemas.openxmlformats.org/officeDocument/2006/relationships/chart" Target="../charts/chart26.xml"/><Relationship Id="rId5" Type="http://schemas.openxmlformats.org/officeDocument/2006/relationships/hyperlink" Target="#'Mat Totales por Divisi&#243;n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.xml"/><Relationship Id="rId6" Type="http://schemas.openxmlformats.org/officeDocument/2006/relationships/hyperlink" Target="#'TA Ins, Adm, MN y MT'!A1"/><Relationship Id="rId5" Type="http://schemas.openxmlformats.org/officeDocument/2006/relationships/hyperlink" Target="#'Serie de Inscritos'!A1"/><Relationship Id="rId4" Type="http://schemas.openxmlformats.org/officeDocument/2006/relationships/hyperlink" Target="#'Inscritos y matriculados nuevos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ales Uni por g&#233;nero'!A1"/><Relationship Id="rId1" Type="http://schemas.openxmlformats.org/officeDocument/2006/relationships/chart" Target="../charts/chart27.xml"/><Relationship Id="rId6" Type="http://schemas.openxmlformats.org/officeDocument/2006/relationships/hyperlink" Target="#'Detalle Mat Totales Por G&#233;nero'!A1"/><Relationship Id="rId5" Type="http://schemas.openxmlformats.org/officeDocument/2006/relationships/hyperlink" Target="#'Mat totales por Estrato'!&#193;rea_de_impresi&#243;n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Divisi&#243;n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29.xml"/><Relationship Id="rId2" Type="http://schemas.openxmlformats.org/officeDocument/2006/relationships/hyperlink" Target="#'Mat Totales por Divisi&#243;n'!A1"/><Relationship Id="rId1" Type="http://schemas.openxmlformats.org/officeDocument/2006/relationships/chart" Target="../charts/chart28.xml"/><Relationship Id="rId6" Type="http://schemas.openxmlformats.org/officeDocument/2006/relationships/hyperlink" Target="#'Detalle Mat Totales Estrato'!A1"/><Relationship Id="rId5" Type="http://schemas.openxmlformats.org/officeDocument/2006/relationships/hyperlink" Target="#'Mat Tot Por DPTO'!A1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ales por Estrato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ales por Estrato'!A1"/><Relationship Id="rId1" Type="http://schemas.openxmlformats.org/officeDocument/2006/relationships/chart" Target="../charts/chart30.xml"/><Relationship Id="rId6" Type="http://schemas.openxmlformats.org/officeDocument/2006/relationships/hyperlink" Target="#'Detalle tot Por Dpto'!A1"/><Relationship Id="rId5" Type="http://schemas.openxmlformats.org/officeDocument/2006/relationships/hyperlink" Target="#'Mat Totales por Tipo Estudiante'!A1"/><Relationship Id="rId4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1.xml"/><Relationship Id="rId4" Type="http://schemas.openxmlformats.org/officeDocument/2006/relationships/hyperlink" Target="#'Mat Tot Por DPTO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 Por DPTO'!A1"/><Relationship Id="rId1" Type="http://schemas.openxmlformats.org/officeDocument/2006/relationships/chart" Target="../charts/chart32.xml"/><Relationship Id="rId5" Type="http://schemas.openxmlformats.org/officeDocument/2006/relationships/hyperlink" Target="#'Detalle Desc Tipo de Estudiante'!A1"/><Relationship Id="rId4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Tipo Estudiante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3.xml"/><Relationship Id="rId4" Type="http://schemas.openxmlformats.org/officeDocument/2006/relationships/hyperlink" Target="#'Graduados Semestre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Graduados Totales'!A1"/><Relationship Id="rId1" Type="http://schemas.openxmlformats.org/officeDocument/2006/relationships/chart" Target="../charts/chart34.xml"/><Relationship Id="rId5" Type="http://schemas.openxmlformats.org/officeDocument/2006/relationships/hyperlink" Target="#'Graduados Pregrado'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.xml"/><Relationship Id="rId6" Type="http://schemas.openxmlformats.org/officeDocument/2006/relationships/hyperlink" Target="#'TA Ins, Adm, MN y MT'!A1"/><Relationship Id="rId5" Type="http://schemas.openxmlformats.org/officeDocument/2006/relationships/hyperlink" Target="#'Inscritos y Admitidos'!A1"/><Relationship Id="rId4" Type="http://schemas.openxmlformats.org/officeDocument/2006/relationships/hyperlink" Target="#'Inscritos por g&#233;nero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Semestre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Graduados Posgr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Pregrad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Graduados Posgr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Programas Registrados'!A1"/><Relationship Id="rId2" Type="http://schemas.openxmlformats.org/officeDocument/2006/relationships/hyperlink" Target="#'Egresados Totales'!A1"/><Relationship Id="rId1" Type="http://schemas.openxmlformats.org/officeDocument/2006/relationships/chart" Target="../charts/chart35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rogramas en Funcionamiento'!A1"/><Relationship Id="rId1" Type="http://schemas.openxmlformats.org/officeDocument/2006/relationships/hyperlink" Target="#'Distribuci&#243;n de Prog Registrado'!A1"/><Relationship Id="rId4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Programas Registrad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Admitido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Inscritos y matriculados nuev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 y divisi&#243;n'!A1"/><Relationship Id="rId2" Type="http://schemas.openxmlformats.org/officeDocument/2006/relationships/hyperlink" Target="#'Inscritos y matriculados nuevos'!A1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'!A1"/><Relationship Id="rId2" Type="http://schemas.openxmlformats.org/officeDocument/2006/relationships/hyperlink" Target="#'Inscritos por Edades'!A1"/><Relationship Id="rId1" Type="http://schemas.openxmlformats.org/officeDocument/2006/relationships/chart" Target="../charts/chart5.xml"/><Relationship Id="rId6" Type="http://schemas.openxmlformats.org/officeDocument/2006/relationships/hyperlink" Target="#'Inscritos por g&#233;nero y div-prog'!A1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g&#233;nero y divisi&#243;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3225</xdr:colOff>
      <xdr:row>2</xdr:row>
      <xdr:rowOff>1</xdr:rowOff>
    </xdr:from>
    <xdr:to>
      <xdr:col>20</xdr:col>
      <xdr:colOff>13608</xdr:colOff>
      <xdr:row>49</xdr:row>
      <xdr:rowOff>52734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04" y="312965"/>
          <a:ext cx="11453990" cy="7727162"/>
        </a:xfrm>
        <a:prstGeom prst="rect">
          <a:avLst/>
        </a:prstGeom>
      </xdr:spPr>
    </xdr:pic>
    <xdr:clientData/>
  </xdr:twoCellAnchor>
  <xdr:twoCellAnchor>
    <xdr:from>
      <xdr:col>4</xdr:col>
      <xdr:colOff>666751</xdr:colOff>
      <xdr:row>33</xdr:row>
      <xdr:rowOff>72629</xdr:rowOff>
    </xdr:from>
    <xdr:to>
      <xdr:col>7</xdr:col>
      <xdr:colOff>468751</xdr:colOff>
      <xdr:row>35</xdr:row>
      <xdr:rowOff>82154</xdr:rowOff>
    </xdr:to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71462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Inscritos</a:t>
          </a:r>
        </a:p>
      </xdr:txBody>
    </xdr:sp>
    <xdr:clientData/>
  </xdr:twoCellAnchor>
  <xdr:twoCellAnchor>
    <xdr:from>
      <xdr:col>8</xdr:col>
      <xdr:colOff>114301</xdr:colOff>
      <xdr:row>33</xdr:row>
      <xdr:rowOff>72629</xdr:rowOff>
    </xdr:from>
    <xdr:to>
      <xdr:col>10</xdr:col>
      <xdr:colOff>678301</xdr:colOff>
      <xdr:row>35</xdr:row>
      <xdr:rowOff>82154</xdr:rowOff>
    </xdr:to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2101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Admitidos</a:t>
          </a:r>
        </a:p>
      </xdr:txBody>
    </xdr:sp>
    <xdr:clientData/>
  </xdr:twoCellAnchor>
  <xdr:twoCellAnchor>
    <xdr:from>
      <xdr:col>11</xdr:col>
      <xdr:colOff>190501</xdr:colOff>
      <xdr:row>33</xdr:row>
      <xdr:rowOff>72629</xdr:rowOff>
    </xdr:from>
    <xdr:to>
      <xdr:col>13</xdr:col>
      <xdr:colOff>754501</xdr:colOff>
      <xdr:row>35</xdr:row>
      <xdr:rowOff>82154</xdr:rowOff>
    </xdr:to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5723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Nuevos</a:t>
          </a:r>
        </a:p>
      </xdr:txBody>
    </xdr:sp>
    <xdr:clientData/>
  </xdr:twoCellAnchor>
  <xdr:twoCellAnchor>
    <xdr:from>
      <xdr:col>14</xdr:col>
      <xdr:colOff>266701</xdr:colOff>
      <xdr:row>33</xdr:row>
      <xdr:rowOff>72629</xdr:rowOff>
    </xdr:from>
    <xdr:to>
      <xdr:col>17</xdr:col>
      <xdr:colOff>68701</xdr:colOff>
      <xdr:row>35</xdr:row>
      <xdr:rowOff>82154</xdr:rowOff>
    </xdr:to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99345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Totales</a:t>
          </a:r>
        </a:p>
      </xdr:txBody>
    </xdr:sp>
    <xdr:clientData/>
  </xdr:twoCellAnchor>
  <xdr:twoCellAnchor>
    <xdr:from>
      <xdr:col>8</xdr:col>
      <xdr:colOff>123824</xdr:colOff>
      <xdr:row>37</xdr:row>
      <xdr:rowOff>95249</xdr:rowOff>
    </xdr:from>
    <xdr:to>
      <xdr:col>10</xdr:col>
      <xdr:colOff>666749</xdr:colOff>
      <xdr:row>39</xdr:row>
      <xdr:rowOff>85554</xdr:rowOff>
    </xdr:to>
    <xdr:sp macro="" textlink="">
      <xdr:nvSpPr>
        <xdr:cNvPr id="8" name="7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24967" y="6123213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Graduados</a:t>
          </a:r>
        </a:p>
      </xdr:txBody>
    </xdr:sp>
    <xdr:clientData/>
  </xdr:twoCellAnchor>
  <xdr:twoCellAnchor>
    <xdr:from>
      <xdr:col>9</xdr:col>
      <xdr:colOff>695325</xdr:colOff>
      <xdr:row>41</xdr:row>
      <xdr:rowOff>40481</xdr:rowOff>
    </xdr:from>
    <xdr:to>
      <xdr:col>12</xdr:col>
      <xdr:colOff>200025</xdr:colOff>
      <xdr:row>43</xdr:row>
      <xdr:rowOff>40480</xdr:rowOff>
    </xdr:to>
    <xdr:sp macro="" textlink="">
      <xdr:nvSpPr>
        <xdr:cNvPr id="9" name="7 CuadroText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553200" y="5850731"/>
          <a:ext cx="1790700" cy="333374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Programas</a:t>
          </a:r>
        </a:p>
        <a:p>
          <a:pPr algn="ctr"/>
          <a:endParaRPr lang="es-CO" sz="1600" b="0">
            <a:solidFill>
              <a:sysClr val="windowText" lastClr="000000"/>
            </a:solidFill>
            <a:effectLst/>
            <a:latin typeface="Franklin Gothic Medium" panose="020B0603020102020204" pitchFamily="34" charset="0"/>
          </a:endParaRPr>
        </a:p>
      </xdr:txBody>
    </xdr:sp>
    <xdr:clientData/>
  </xdr:twoCellAnchor>
  <xdr:oneCellAnchor>
    <xdr:from>
      <xdr:col>5</xdr:col>
      <xdr:colOff>543131</xdr:colOff>
      <xdr:row>7</xdr:row>
      <xdr:rowOff>142373</xdr:rowOff>
    </xdr:from>
    <xdr:ext cx="8343502" cy="1474956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958274" y="1271766"/>
          <a:ext cx="8343502" cy="1474956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ooper Black" panose="0208090404030B020404" pitchFamily="18" charset="0"/>
            </a:rPr>
            <a:t>Estadística Poblacional</a:t>
          </a:r>
        </a:p>
        <a:p>
          <a:pPr algn="ctr"/>
          <a:r>
            <a:rPr lang="es-ES" sz="40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ooper Black" panose="0208090404030B020404" pitchFamily="18" charset="0"/>
            </a:rPr>
            <a:t>Primer</a:t>
          </a:r>
          <a:r>
            <a:rPr lang="es-ES" sz="4000" b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ooper Black" panose="0208090404030B020404" pitchFamily="18" charset="0"/>
            </a:rPr>
            <a:t> semestre 2023</a:t>
          </a:r>
          <a:endParaRPr lang="es-ES" sz="4000" b="0" cap="none" spc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ooper Black" panose="0208090404030B020404" pitchFamily="18" charset="0"/>
          </a:endParaRPr>
        </a:p>
      </xdr:txBody>
    </xdr:sp>
    <xdr:clientData/>
  </xdr:oneCellAnchor>
  <xdr:twoCellAnchor>
    <xdr:from>
      <xdr:col>11</xdr:col>
      <xdr:colOff>217714</xdr:colOff>
      <xdr:row>37</xdr:row>
      <xdr:rowOff>95251</xdr:rowOff>
    </xdr:from>
    <xdr:to>
      <xdr:col>13</xdr:col>
      <xdr:colOff>760639</xdr:colOff>
      <xdr:row>39</xdr:row>
      <xdr:rowOff>85556</xdr:rowOff>
    </xdr:to>
    <xdr:sp macro="" textlink="">
      <xdr:nvSpPr>
        <xdr:cNvPr id="11" name="7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204857" y="6123215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Egresados</a:t>
          </a:r>
        </a:p>
      </xdr:txBody>
    </xdr:sp>
    <xdr:clientData/>
  </xdr:twoCellAnchor>
  <xdr:twoCellAnchor>
    <xdr:from>
      <xdr:col>0</xdr:col>
      <xdr:colOff>244928</xdr:colOff>
      <xdr:row>46</xdr:row>
      <xdr:rowOff>27216</xdr:rowOff>
    </xdr:from>
    <xdr:to>
      <xdr:col>8</xdr:col>
      <xdr:colOff>40821</xdr:colOff>
      <xdr:row>49</xdr:row>
      <xdr:rowOff>68037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765DD6A-830F-462E-ADEA-F4BF218C3D18}"/>
            </a:ext>
          </a:extLst>
        </xdr:cNvPr>
        <xdr:cNvSpPr txBox="1"/>
      </xdr:nvSpPr>
      <xdr:spPr>
        <a:xfrm>
          <a:off x="244928" y="7524752"/>
          <a:ext cx="3497036" cy="530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ln>
                <a:noFill/>
              </a:ln>
              <a:solidFill>
                <a:schemeClr val="bg1"/>
              </a:solidFill>
            </a:rPr>
            <a:t>Oficina de Planeación</a:t>
          </a:r>
        </a:p>
        <a:p>
          <a:pPr algn="ctr"/>
          <a:r>
            <a:rPr lang="es-CO" sz="1400" b="1">
              <a:ln>
                <a:noFill/>
              </a:ln>
              <a:solidFill>
                <a:schemeClr val="bg1"/>
              </a:solidFill>
            </a:rPr>
            <a:t>Unidad de Información y Estadística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1361</xdr:colOff>
      <xdr:row>10</xdr:row>
      <xdr:rowOff>12022</xdr:rowOff>
    </xdr:from>
    <xdr:to>
      <xdr:col>19</xdr:col>
      <xdr:colOff>299357</xdr:colOff>
      <xdr:row>39</xdr:row>
      <xdr:rowOff>95251</xdr:rowOff>
    </xdr:to>
    <xdr:graphicFrame macro="">
      <xdr:nvGraphicFramePr>
        <xdr:cNvPr id="6601883" name="1 Gráfico">
          <a:extLst>
            <a:ext uri="{FF2B5EF4-FFF2-40B4-BE49-F238E27FC236}">
              <a16:creationId xmlns:a16="http://schemas.microsoft.com/office/drawing/2014/main" id="{00000000-0008-0000-0900-00009BBC6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714327</xdr:colOff>
      <xdr:row>40</xdr:row>
      <xdr:rowOff>119064</xdr:rowOff>
    </xdr:from>
    <xdr:to>
      <xdr:col>18</xdr:col>
      <xdr:colOff>542878</xdr:colOff>
      <xdr:row>43</xdr:row>
      <xdr:rowOff>35720</xdr:rowOff>
    </xdr:to>
    <xdr:sp macro="" textlink="">
      <xdr:nvSpPr>
        <xdr:cNvPr id="15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 bwMode="auto">
        <a:xfrm flipH="1">
          <a:off x="12620577" y="677465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726282</xdr:colOff>
      <xdr:row>40</xdr:row>
      <xdr:rowOff>142877</xdr:rowOff>
    </xdr:from>
    <xdr:to>
      <xdr:col>3</xdr:col>
      <xdr:colOff>554833</xdr:colOff>
      <xdr:row>43</xdr:row>
      <xdr:rowOff>59532</xdr:rowOff>
    </xdr:to>
    <xdr:sp macro="" textlink="">
      <xdr:nvSpPr>
        <xdr:cNvPr id="1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 bwMode="auto">
        <a:xfrm>
          <a:off x="1202532" y="6798471"/>
          <a:ext cx="590551" cy="41671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95249</xdr:colOff>
      <xdr:row>3</xdr:row>
      <xdr:rowOff>119062</xdr:rowOff>
    </xdr:from>
    <xdr:to>
      <xdr:col>3</xdr:col>
      <xdr:colOff>693642</xdr:colOff>
      <xdr:row>9</xdr:row>
      <xdr:rowOff>92677</xdr:rowOff>
    </xdr:to>
    <xdr:grpSp>
      <xdr:nvGrpSpPr>
        <xdr:cNvPr id="17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/>
      </xdr:nvGrpSpPr>
      <xdr:grpSpPr>
        <a:xfrm>
          <a:off x="1319892" y="595312"/>
          <a:ext cx="598393" cy="994151"/>
          <a:chOff x="201707" y="190269"/>
          <a:chExt cx="598393" cy="973740"/>
        </a:xfrm>
      </xdr:grpSpPr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163509</xdr:colOff>
      <xdr:row>9</xdr:row>
      <xdr:rowOff>155687</xdr:rowOff>
    </xdr:from>
    <xdr:to>
      <xdr:col>12</xdr:col>
      <xdr:colOff>301625</xdr:colOff>
      <xdr:row>38</xdr:row>
      <xdr:rowOff>108858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22</xdr:col>
      <xdr:colOff>307863</xdr:colOff>
      <xdr:row>40</xdr:row>
      <xdr:rowOff>78244</xdr:rowOff>
    </xdr:from>
    <xdr:to>
      <xdr:col>23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20</xdr:col>
      <xdr:colOff>650875</xdr:colOff>
      <xdr:row>5</xdr:row>
      <xdr:rowOff>15875</xdr:rowOff>
    </xdr:from>
    <xdr:to>
      <xdr:col>22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12398375" y="857250"/>
          <a:ext cx="1416844" cy="3294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12</xdr:col>
      <xdr:colOff>725716</xdr:colOff>
      <xdr:row>9</xdr:row>
      <xdr:rowOff>169407</xdr:rowOff>
    </xdr:from>
    <xdr:to>
      <xdr:col>23</xdr:col>
      <xdr:colOff>471716</xdr:colOff>
      <xdr:row>38</xdr:row>
      <xdr:rowOff>104321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1998889" y="516653"/>
          <a:ext cx="598393" cy="1242751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202968</xdr:colOff>
      <xdr:row>9</xdr:row>
      <xdr:rowOff>55223</xdr:rowOff>
    </xdr:from>
    <xdr:to>
      <xdr:col>19</xdr:col>
      <xdr:colOff>666749</xdr:colOff>
      <xdr:row>39</xdr:row>
      <xdr:rowOff>95250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95201</xdr:colOff>
      <xdr:row>40</xdr:row>
      <xdr:rowOff>154781</xdr:rowOff>
    </xdr:from>
    <xdr:to>
      <xdr:col>18</xdr:col>
      <xdr:colOff>685752</xdr:colOff>
      <xdr:row>43</xdr:row>
      <xdr:rowOff>71437</xdr:rowOff>
    </xdr:to>
    <xdr:sp macro="" textlink="">
      <xdr:nvSpPr>
        <xdr:cNvPr id="8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 bwMode="auto">
        <a:xfrm flipH="1">
          <a:off x="12882514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41</xdr:row>
      <xdr:rowOff>11907</xdr:rowOff>
    </xdr:from>
    <xdr:to>
      <xdr:col>3</xdr:col>
      <xdr:colOff>697707</xdr:colOff>
      <xdr:row>43</xdr:row>
      <xdr:rowOff>95250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 bwMode="auto">
        <a:xfrm>
          <a:off x="1464469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83344</xdr:rowOff>
    </xdr:from>
    <xdr:to>
      <xdr:col>3</xdr:col>
      <xdr:colOff>646018</xdr:colOff>
      <xdr:row>9</xdr:row>
      <xdr:rowOff>56959</xdr:rowOff>
    </xdr:to>
    <xdr:grpSp>
      <xdr:nvGrpSpPr>
        <xdr:cNvPr id="11" name="Grup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285875" y="573201"/>
          <a:ext cx="598393" cy="1034972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107156</xdr:colOff>
      <xdr:row>5</xdr:row>
      <xdr:rowOff>47625</xdr:rowOff>
    </xdr:from>
    <xdr:to>
      <xdr:col>19</xdr:col>
      <xdr:colOff>0</xdr:colOff>
      <xdr:row>7</xdr:row>
      <xdr:rowOff>59531</xdr:rowOff>
    </xdr:to>
    <xdr:sp macro="" textlink="">
      <xdr:nvSpPr>
        <xdr:cNvPr id="19" name="Rectángulo redondead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 bwMode="auto">
        <a:xfrm>
          <a:off x="12132469" y="8691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18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2000250" y="518014"/>
          <a:ext cx="598393" cy="996461"/>
          <a:chOff x="201707" y="190269"/>
          <a:chExt cx="598393" cy="1010143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753193</xdr:colOff>
      <xdr:row>9</xdr:row>
      <xdr:rowOff>107799</xdr:rowOff>
    </xdr:from>
    <xdr:to>
      <xdr:col>18</xdr:col>
      <xdr:colOff>699633</xdr:colOff>
      <xdr:row>39</xdr:row>
      <xdr:rowOff>37989</xdr:rowOff>
    </xdr:to>
    <xdr:graphicFrame macro="">
      <xdr:nvGraphicFramePr>
        <xdr:cNvPr id="6761741" name="1 Gráfico">
          <a:extLst>
            <a:ext uri="{FF2B5EF4-FFF2-40B4-BE49-F238E27FC236}">
              <a16:creationId xmlns:a16="http://schemas.microsoft.com/office/drawing/2014/main" id="{00000000-0008-0000-0F00-00000D2D6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702469</xdr:colOff>
      <xdr:row>40</xdr:row>
      <xdr:rowOff>130970</xdr:rowOff>
    </xdr:from>
    <xdr:to>
      <xdr:col>3</xdr:col>
      <xdr:colOff>531020</xdr:colOff>
      <xdr:row>43</xdr:row>
      <xdr:rowOff>47626</xdr:rowOff>
    </xdr:to>
    <xdr:sp macro="" textlink="">
      <xdr:nvSpPr>
        <xdr:cNvPr id="7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 bwMode="auto">
        <a:xfrm>
          <a:off x="1190625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678656</xdr:colOff>
      <xdr:row>3</xdr:row>
      <xdr:rowOff>95250</xdr:rowOff>
    </xdr:from>
    <xdr:to>
      <xdr:col>3</xdr:col>
      <xdr:colOff>515049</xdr:colOff>
      <xdr:row>9</xdr:row>
      <xdr:rowOff>68865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168513" y="571500"/>
          <a:ext cx="598393" cy="1143829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95250</xdr:colOff>
      <xdr:row>4</xdr:row>
      <xdr:rowOff>130968</xdr:rowOff>
    </xdr:from>
    <xdr:to>
      <xdr:col>18</xdr:col>
      <xdr:colOff>750094</xdr:colOff>
      <xdr:row>6</xdr:row>
      <xdr:rowOff>142874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 bwMode="auto">
        <a:xfrm>
          <a:off x="12013406" y="785812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18</xdr:col>
      <xdr:colOff>119063</xdr:colOff>
      <xdr:row>40</xdr:row>
      <xdr:rowOff>130969</xdr:rowOff>
    </xdr:from>
    <xdr:to>
      <xdr:col>18</xdr:col>
      <xdr:colOff>709614</xdr:colOff>
      <xdr:row>43</xdr:row>
      <xdr:rowOff>47625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 bwMode="auto">
        <a:xfrm flipH="1">
          <a:off x="12799219" y="678656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3</xdr:row>
      <xdr:rowOff>0</xdr:rowOff>
    </xdr:from>
    <xdr:to>
      <xdr:col>2</xdr:col>
      <xdr:colOff>855568</xdr:colOff>
      <xdr:row>7</xdr:row>
      <xdr:rowOff>310661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2095500" y="485775"/>
          <a:ext cx="598393" cy="1101236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276225</xdr:colOff>
      <xdr:row>7</xdr:row>
      <xdr:rowOff>352425</xdr:rowOff>
    </xdr:from>
    <xdr:to>
      <xdr:col>2</xdr:col>
      <xdr:colOff>866776</xdr:colOff>
      <xdr:row>10</xdr:row>
      <xdr:rowOff>161636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 bwMode="auto">
        <a:xfrm>
          <a:off x="2114550" y="1628775"/>
          <a:ext cx="590551" cy="58073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230282" y="233661"/>
          <a:ext cx="598393" cy="967390"/>
          <a:chOff x="201707" y="190269"/>
          <a:chExt cx="598393" cy="973740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14</xdr:col>
      <xdr:colOff>257175</xdr:colOff>
      <xdr:row>1</xdr:row>
      <xdr:rowOff>238125</xdr:rowOff>
    </xdr:from>
    <xdr:to>
      <xdr:col>15</xdr:col>
      <xdr:colOff>304801</xdr:colOff>
      <xdr:row>3</xdr:row>
      <xdr:rowOff>121443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 bwMode="auto">
        <a:xfrm flipH="1">
          <a:off x="10810875" y="39052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631821</xdr:colOff>
      <xdr:row>10</xdr:row>
      <xdr:rowOff>6008</xdr:rowOff>
    </xdr:from>
    <xdr:to>
      <xdr:col>18</xdr:col>
      <xdr:colOff>438262</xdr:colOff>
      <xdr:row>39</xdr:row>
      <xdr:rowOff>44335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641804</xdr:colOff>
      <xdr:row>9</xdr:row>
      <xdr:rowOff>158750</xdr:rowOff>
    </xdr:from>
    <xdr:to>
      <xdr:col>18</xdr:col>
      <xdr:colOff>739321</xdr:colOff>
      <xdr:row>39</xdr:row>
      <xdr:rowOff>138339</xdr:rowOff>
    </xdr:to>
    <xdr:graphicFrame macro="">
      <xdr:nvGraphicFramePr>
        <xdr:cNvPr id="8550437" name="1 Gráfico">
          <a:extLst>
            <a:ext uri="{FF2B5EF4-FFF2-40B4-BE49-F238E27FC236}">
              <a16:creationId xmlns:a16="http://schemas.microsoft.com/office/drawing/2014/main" id="{00000000-0008-0000-1200-000025788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61913</xdr:colOff>
      <xdr:row>3</xdr:row>
      <xdr:rowOff>47625</xdr:rowOff>
    </xdr:from>
    <xdr:to>
      <xdr:col>3</xdr:col>
      <xdr:colOff>660306</xdr:colOff>
      <xdr:row>9</xdr:row>
      <xdr:rowOff>21240</xdr:rowOff>
    </xdr:to>
    <xdr:grpSp>
      <xdr:nvGrpSpPr>
        <xdr:cNvPr id="11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1245734" y="537482"/>
          <a:ext cx="598393" cy="1034972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169068</xdr:colOff>
      <xdr:row>40</xdr:row>
      <xdr:rowOff>119061</xdr:rowOff>
    </xdr:from>
    <xdr:to>
      <xdr:col>18</xdr:col>
      <xdr:colOff>759620</xdr:colOff>
      <xdr:row>43</xdr:row>
      <xdr:rowOff>35717</xdr:rowOff>
    </xdr:to>
    <xdr:sp macro="" textlink="">
      <xdr:nvSpPr>
        <xdr:cNvPr id="14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 bwMode="auto">
        <a:xfrm flipH="1">
          <a:off x="12956381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40</xdr:row>
      <xdr:rowOff>92868</xdr:rowOff>
    </xdr:from>
    <xdr:to>
      <xdr:col>3</xdr:col>
      <xdr:colOff>638176</xdr:colOff>
      <xdr:row>43</xdr:row>
      <xdr:rowOff>9524</xdr:rowOff>
    </xdr:to>
    <xdr:sp macro="" textlink="">
      <xdr:nvSpPr>
        <xdr:cNvPr id="15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 bwMode="auto">
        <a:xfrm>
          <a:off x="1393031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206375</xdr:colOff>
      <xdr:row>4</xdr:row>
      <xdr:rowOff>127000</xdr:rowOff>
    </xdr:from>
    <xdr:to>
      <xdr:col>19</xdr:col>
      <xdr:colOff>67469</xdr:colOff>
      <xdr:row>6</xdr:row>
      <xdr:rowOff>116227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 bwMode="auto">
        <a:xfrm>
          <a:off x="12271375" y="793750"/>
          <a:ext cx="1416844" cy="338477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230282" y="233661"/>
          <a:ext cx="598393" cy="96739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14</xdr:col>
      <xdr:colOff>257175</xdr:colOff>
      <xdr:row>1</xdr:row>
      <xdr:rowOff>238125</xdr:rowOff>
    </xdr:from>
    <xdr:to>
      <xdr:col>15</xdr:col>
      <xdr:colOff>304801</xdr:colOff>
      <xdr:row>3</xdr:row>
      <xdr:rowOff>121443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 flipH="1">
          <a:off x="10810875" y="39052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26FA9B-FA7A-429F-A2D8-96CA7CE2118B}"/>
            </a:ext>
          </a:extLst>
        </xdr:cNvPr>
        <xdr:cNvGrpSpPr/>
      </xdr:nvGrpSpPr>
      <xdr:grpSpPr>
        <a:xfrm>
          <a:off x="230282" y="237894"/>
          <a:ext cx="598393" cy="97374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DD7992-3AA1-42D9-9815-83FC4D606A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55A2BEE6-0822-4722-BD07-BCF769693F42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7</xdr:col>
      <xdr:colOff>338662</xdr:colOff>
      <xdr:row>3</xdr:row>
      <xdr:rowOff>211666</xdr:rowOff>
    </xdr:from>
    <xdr:to>
      <xdr:col>7</xdr:col>
      <xdr:colOff>929213</xdr:colOff>
      <xdr:row>5</xdr:row>
      <xdr:rowOff>99217</xdr:rowOff>
    </xdr:to>
    <xdr:sp macro="" textlink="">
      <xdr:nvSpPr>
        <xdr:cNvPr id="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798902-BB8A-4008-A6AF-AFA8532D31B2}"/>
            </a:ext>
          </a:extLst>
        </xdr:cNvPr>
        <xdr:cNvSpPr/>
      </xdr:nvSpPr>
      <xdr:spPr bwMode="auto">
        <a:xfrm>
          <a:off x="9644587" y="897466"/>
          <a:ext cx="590551" cy="420951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669153</xdr:colOff>
      <xdr:row>9</xdr:row>
      <xdr:rowOff>37884</xdr:rowOff>
    </xdr:from>
    <xdr:to>
      <xdr:col>19</xdr:col>
      <xdr:colOff>71437</xdr:colOff>
      <xdr:row>39</xdr:row>
      <xdr:rowOff>39688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704850</xdr:colOff>
      <xdr:row>3</xdr:row>
      <xdr:rowOff>83344</xdr:rowOff>
    </xdr:from>
    <xdr:to>
      <xdr:col>3</xdr:col>
      <xdr:colOff>541243</xdr:colOff>
      <xdr:row>9</xdr:row>
      <xdr:rowOff>56959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1262743" y="573201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228599</xdr:colOff>
      <xdr:row>40</xdr:row>
      <xdr:rowOff>154780</xdr:rowOff>
    </xdr:from>
    <xdr:to>
      <xdr:col>19</xdr:col>
      <xdr:colOff>57151</xdr:colOff>
      <xdr:row>43</xdr:row>
      <xdr:rowOff>71436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 bwMode="auto">
        <a:xfrm flipH="1">
          <a:off x="12980193" y="6810374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690562</xdr:colOff>
      <xdr:row>40</xdr:row>
      <xdr:rowOff>128587</xdr:rowOff>
    </xdr:from>
    <xdr:to>
      <xdr:col>3</xdr:col>
      <xdr:colOff>519113</xdr:colOff>
      <xdr:row>43</xdr:row>
      <xdr:rowOff>45243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 bwMode="auto">
        <a:xfrm>
          <a:off x="1250156" y="67841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51085</xdr:colOff>
      <xdr:row>10</xdr:row>
      <xdr:rowOff>37274</xdr:rowOff>
    </xdr:from>
    <xdr:to>
      <xdr:col>19</xdr:col>
      <xdr:colOff>89647</xdr:colOff>
      <xdr:row>39</xdr:row>
      <xdr:rowOff>112059</xdr:rowOff>
    </xdr:to>
    <xdr:graphicFrame macro="">
      <xdr:nvGraphicFramePr>
        <xdr:cNvPr id="6851835" name="1 Gráfico">
          <a:extLst>
            <a:ext uri="{FF2B5EF4-FFF2-40B4-BE49-F238E27FC236}">
              <a16:creationId xmlns:a16="http://schemas.microsoft.com/office/drawing/2014/main" id="{00000000-0008-0000-1500-0000FB8C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121445</xdr:colOff>
      <xdr:row>3</xdr:row>
      <xdr:rowOff>59531</xdr:rowOff>
    </xdr:from>
    <xdr:to>
      <xdr:col>3</xdr:col>
      <xdr:colOff>719838</xdr:colOff>
      <xdr:row>9</xdr:row>
      <xdr:rowOff>33146</xdr:rowOff>
    </xdr:to>
    <xdr:grpSp>
      <xdr:nvGrpSpPr>
        <xdr:cNvPr id="11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pSpPr/>
      </xdr:nvGrpSpPr>
      <xdr:grpSpPr>
        <a:xfrm>
          <a:off x="1359695" y="576602"/>
          <a:ext cx="598393" cy="1034973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228600</xdr:colOff>
      <xdr:row>40</xdr:row>
      <xdr:rowOff>130968</xdr:rowOff>
    </xdr:from>
    <xdr:to>
      <xdr:col>19</xdr:col>
      <xdr:colOff>45246</xdr:colOff>
      <xdr:row>43</xdr:row>
      <xdr:rowOff>47623</xdr:rowOff>
    </xdr:to>
    <xdr:sp macro="" textlink="">
      <xdr:nvSpPr>
        <xdr:cNvPr id="14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 bwMode="auto">
        <a:xfrm flipH="1">
          <a:off x="13087350" y="6798468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107157</xdr:colOff>
      <xdr:row>40</xdr:row>
      <xdr:rowOff>104775</xdr:rowOff>
    </xdr:from>
    <xdr:to>
      <xdr:col>3</xdr:col>
      <xdr:colOff>697708</xdr:colOff>
      <xdr:row>43</xdr:row>
      <xdr:rowOff>21430</xdr:rowOff>
    </xdr:to>
    <xdr:sp macro="" textlink="">
      <xdr:nvSpPr>
        <xdr:cNvPr id="15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 bwMode="auto">
        <a:xfrm>
          <a:off x="1357313" y="67722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178593</xdr:colOff>
      <xdr:row>5</xdr:row>
      <xdr:rowOff>23812</xdr:rowOff>
    </xdr:from>
    <xdr:to>
      <xdr:col>19</xdr:col>
      <xdr:colOff>47625</xdr:colOff>
      <xdr:row>7</xdr:row>
      <xdr:rowOff>35718</xdr:rowOff>
    </xdr:to>
    <xdr:sp macro="" textlink="">
      <xdr:nvSpPr>
        <xdr:cNvPr id="16" name="Rectángulo redondead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 bwMode="auto">
        <a:xfrm>
          <a:off x="12263437" y="857250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11</xdr:row>
      <xdr:rowOff>81491</xdr:rowOff>
    </xdr:from>
    <xdr:to>
      <xdr:col>3</xdr:col>
      <xdr:colOff>146051</xdr:colOff>
      <xdr:row>13</xdr:row>
      <xdr:rowOff>167707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 bwMode="auto">
        <a:xfrm>
          <a:off x="1799167" y="1944158"/>
          <a:ext cx="590551" cy="42488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317500</xdr:colOff>
      <xdr:row>4</xdr:row>
      <xdr:rowOff>0</xdr:rowOff>
    </xdr:from>
    <xdr:to>
      <xdr:col>3</xdr:col>
      <xdr:colOff>153893</xdr:colOff>
      <xdr:row>9</xdr:row>
      <xdr:rowOff>151566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1799167" y="677333"/>
          <a:ext cx="598393" cy="998233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153871</xdr:colOff>
      <xdr:row>9</xdr:row>
      <xdr:rowOff>155687</xdr:rowOff>
    </xdr:from>
    <xdr:to>
      <xdr:col>19</xdr:col>
      <xdr:colOff>150812</xdr:colOff>
      <xdr:row>39</xdr:row>
      <xdr:rowOff>26646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pSpPr/>
      </xdr:nvGrpSpPr>
      <xdr:grpSpPr>
        <a:xfrm>
          <a:off x="1392464" y="680358"/>
          <a:ext cx="598393" cy="99048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142874</xdr:colOff>
      <xdr:row>9</xdr:row>
      <xdr:rowOff>119855</xdr:rowOff>
    </xdr:from>
    <xdr:to>
      <xdr:col>19</xdr:col>
      <xdr:colOff>309561</xdr:colOff>
      <xdr:row>39</xdr:row>
      <xdr:rowOff>75406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109538</xdr:colOff>
      <xdr:row>3</xdr:row>
      <xdr:rowOff>47625</xdr:rowOff>
    </xdr:from>
    <xdr:to>
      <xdr:col>3</xdr:col>
      <xdr:colOff>707931</xdr:colOff>
      <xdr:row>9</xdr:row>
      <xdr:rowOff>21240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pSpPr/>
      </xdr:nvGrpSpPr>
      <xdr:grpSpPr>
        <a:xfrm>
          <a:off x="1388609" y="537482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395287</xdr:colOff>
      <xdr:row>40</xdr:row>
      <xdr:rowOff>119061</xdr:rowOff>
    </xdr:from>
    <xdr:to>
      <xdr:col>19</xdr:col>
      <xdr:colOff>223839</xdr:colOff>
      <xdr:row>43</xdr:row>
      <xdr:rowOff>35717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 flipH="1">
          <a:off x="13087350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95250</xdr:colOff>
      <xdr:row>40</xdr:row>
      <xdr:rowOff>92868</xdr:rowOff>
    </xdr:from>
    <xdr:to>
      <xdr:col>3</xdr:col>
      <xdr:colOff>685801</xdr:colOff>
      <xdr:row>43</xdr:row>
      <xdr:rowOff>9524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1357313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658813</xdr:colOff>
      <xdr:row>10</xdr:row>
      <xdr:rowOff>9525</xdr:rowOff>
    </xdr:from>
    <xdr:to>
      <xdr:col>19</xdr:col>
      <xdr:colOff>47625</xdr:colOff>
      <xdr:row>40</xdr:row>
      <xdr:rowOff>35717</xdr:rowOff>
    </xdr:to>
    <xdr:graphicFrame macro="">
      <xdr:nvGraphicFramePr>
        <xdr:cNvPr id="6945003" name="1 Gráfico">
          <a:extLst>
            <a:ext uri="{FF2B5EF4-FFF2-40B4-BE49-F238E27FC236}">
              <a16:creationId xmlns:a16="http://schemas.microsoft.com/office/drawing/2014/main" id="{00000000-0008-0000-1B00-0000EBF86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14288</xdr:colOff>
      <xdr:row>3</xdr:row>
      <xdr:rowOff>119062</xdr:rowOff>
    </xdr:from>
    <xdr:to>
      <xdr:col>3</xdr:col>
      <xdr:colOff>612681</xdr:colOff>
      <xdr:row>9</xdr:row>
      <xdr:rowOff>92677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1143681" y="595312"/>
          <a:ext cx="598393" cy="953329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300037</xdr:colOff>
      <xdr:row>41</xdr:row>
      <xdr:rowOff>23811</xdr:rowOff>
    </xdr:from>
    <xdr:to>
      <xdr:col>19</xdr:col>
      <xdr:colOff>128589</xdr:colOff>
      <xdr:row>43</xdr:row>
      <xdr:rowOff>107154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 bwMode="auto">
        <a:xfrm flipH="1">
          <a:off x="12861131" y="6846092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0</xdr:colOff>
      <xdr:row>40</xdr:row>
      <xdr:rowOff>164305</xdr:rowOff>
    </xdr:from>
    <xdr:to>
      <xdr:col>3</xdr:col>
      <xdr:colOff>590551</xdr:colOff>
      <xdr:row>43</xdr:row>
      <xdr:rowOff>80961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1131094" y="68198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154781</xdr:colOff>
      <xdr:row>5</xdr:row>
      <xdr:rowOff>0</xdr:rowOff>
    </xdr:from>
    <xdr:to>
      <xdr:col>19</xdr:col>
      <xdr:colOff>47625</xdr:colOff>
      <xdr:row>7</xdr:row>
      <xdr:rowOff>11906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 bwMode="auto">
        <a:xfrm>
          <a:off x="11953875" y="821531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11</xdr:row>
      <xdr:rowOff>119591</xdr:rowOff>
    </xdr:from>
    <xdr:to>
      <xdr:col>3</xdr:col>
      <xdr:colOff>209551</xdr:colOff>
      <xdr:row>13</xdr:row>
      <xdr:rowOff>76200</xdr:rowOff>
    </xdr:to>
    <xdr:sp macro="" textlink="">
      <xdr:nvSpPr>
        <xdr:cNvPr id="4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1457325" y="1996016"/>
          <a:ext cx="590551" cy="413809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314325</xdr:colOff>
      <xdr:row>4</xdr:row>
      <xdr:rowOff>38100</xdr:rowOff>
    </xdr:from>
    <xdr:to>
      <xdr:col>3</xdr:col>
      <xdr:colOff>217393</xdr:colOff>
      <xdr:row>10</xdr:row>
      <xdr:rowOff>18216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pSpPr/>
      </xdr:nvGrpSpPr>
      <xdr:grpSpPr>
        <a:xfrm>
          <a:off x="1457325" y="709863"/>
          <a:ext cx="594884" cy="1002800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C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95472</xdr:colOff>
      <xdr:row>9</xdr:row>
      <xdr:rowOff>144346</xdr:rowOff>
    </xdr:from>
    <xdr:to>
      <xdr:col>13</xdr:col>
      <xdr:colOff>566963</xdr:colOff>
      <xdr:row>39</xdr:row>
      <xdr:rowOff>65767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24</xdr:col>
      <xdr:colOff>307863</xdr:colOff>
      <xdr:row>40</xdr:row>
      <xdr:rowOff>78244</xdr:rowOff>
    </xdr:from>
    <xdr:to>
      <xdr:col>25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22</xdr:col>
      <xdr:colOff>650875</xdr:colOff>
      <xdr:row>5</xdr:row>
      <xdr:rowOff>15875</xdr:rowOff>
    </xdr:from>
    <xdr:to>
      <xdr:col>24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13</xdr:col>
      <xdr:colOff>730250</xdr:colOff>
      <xdr:row>9</xdr:row>
      <xdr:rowOff>144461</xdr:rowOff>
    </xdr:from>
    <xdr:to>
      <xdr:col>25</xdr:col>
      <xdr:colOff>619125</xdr:colOff>
      <xdr:row>39</xdr:row>
      <xdr:rowOff>47624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pSpPr/>
      </xdr:nvGrpSpPr>
      <xdr:grpSpPr>
        <a:xfrm>
          <a:off x="1992842" y="510606"/>
          <a:ext cx="598393" cy="1247286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211132</xdr:colOff>
      <xdr:row>10</xdr:row>
      <xdr:rowOff>30955</xdr:rowOff>
    </xdr:from>
    <xdr:to>
      <xdr:col>19</xdr:col>
      <xdr:colOff>65198</xdr:colOff>
      <xdr:row>39</xdr:row>
      <xdr:rowOff>76539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323963</xdr:colOff>
      <xdr:row>9</xdr:row>
      <xdr:rowOff>169521</xdr:rowOff>
    </xdr:from>
    <xdr:to>
      <xdr:col>18</xdr:col>
      <xdr:colOff>524442</xdr:colOff>
      <xdr:row>40</xdr:row>
      <xdr:rowOff>45924</xdr:rowOff>
    </xdr:to>
    <xdr:graphicFrame macro="">
      <xdr:nvGraphicFramePr>
        <xdr:cNvPr id="7109843" name="2 Gráfico">
          <a:extLst>
            <a:ext uri="{FF2B5EF4-FFF2-40B4-BE49-F238E27FC236}">
              <a16:creationId xmlns:a16="http://schemas.microsoft.com/office/drawing/2014/main" id="{00000000-0008-0000-1D00-0000D37C6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190501</xdr:colOff>
      <xdr:row>41</xdr:row>
      <xdr:rowOff>47628</xdr:rowOff>
    </xdr:from>
    <xdr:to>
      <xdr:col>4</xdr:col>
      <xdr:colOff>19052</xdr:colOff>
      <xdr:row>43</xdr:row>
      <xdr:rowOff>130971</xdr:rowOff>
    </xdr:to>
    <xdr:sp macro="" textlink="">
      <xdr:nvSpPr>
        <xdr:cNvPr id="12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1404939" y="671512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13" name="Grup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pSpPr/>
      </xdr:nvGrpSpPr>
      <xdr:grpSpPr>
        <a:xfrm>
          <a:off x="1377724" y="600414"/>
          <a:ext cx="598393" cy="1034973"/>
          <a:chOff x="201707" y="190269"/>
          <a:chExt cx="598393" cy="973740"/>
        </a:xfrm>
      </xdr:grpSpPr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0000000-0008-0000-1D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1D00-00000F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41</xdr:row>
      <xdr:rowOff>47627</xdr:rowOff>
    </xdr:from>
    <xdr:to>
      <xdr:col>19</xdr:col>
      <xdr:colOff>197646</xdr:colOff>
      <xdr:row>43</xdr:row>
      <xdr:rowOff>130970</xdr:rowOff>
    </xdr:to>
    <xdr:sp macro="" textlink="">
      <xdr:nvSpPr>
        <xdr:cNvPr id="16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 bwMode="auto">
        <a:xfrm flipH="1">
          <a:off x="13013533" y="671512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17" name="Rectángulo redondead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 bwMode="auto">
        <a:xfrm>
          <a:off x="12299156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6464799" name="Chart 3">
          <a:extLst>
            <a:ext uri="{FF2B5EF4-FFF2-40B4-BE49-F238E27FC236}">
              <a16:creationId xmlns:a16="http://schemas.microsoft.com/office/drawing/2014/main" id="{00000000-0008-0000-1E00-00001FA5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080780" y="461530"/>
          <a:ext cx="598393" cy="1005120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0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 bwMode="auto">
        <a:xfrm>
          <a:off x="1590675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202827</xdr:colOff>
      <xdr:row>9</xdr:row>
      <xdr:rowOff>66497</xdr:rowOff>
    </xdr:from>
    <xdr:to>
      <xdr:col>19</xdr:col>
      <xdr:colOff>113960</xdr:colOff>
      <xdr:row>38</xdr:row>
      <xdr:rowOff>156483</xdr:rowOff>
    </xdr:to>
    <xdr:graphicFrame macro="">
      <xdr:nvGraphicFramePr>
        <xdr:cNvPr id="4948495" name="1 Gráfico">
          <a:extLst>
            <a:ext uri="{FF2B5EF4-FFF2-40B4-BE49-F238E27FC236}">
              <a16:creationId xmlns:a16="http://schemas.microsoft.com/office/drawing/2014/main" id="{00000000-0008-0000-1F00-00000F82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107156</xdr:colOff>
      <xdr:row>40</xdr:row>
      <xdr:rowOff>23816</xdr:rowOff>
    </xdr:from>
    <xdr:to>
      <xdr:col>3</xdr:col>
      <xdr:colOff>697707</xdr:colOff>
      <xdr:row>42</xdr:row>
      <xdr:rowOff>107159</xdr:rowOff>
    </xdr:to>
    <xdr:sp macro="" textlink="">
      <xdr:nvSpPr>
        <xdr:cNvPr id="9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 bwMode="auto">
        <a:xfrm>
          <a:off x="1797844" y="6691316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83343</xdr:colOff>
      <xdr:row>3</xdr:row>
      <xdr:rowOff>83343</xdr:rowOff>
    </xdr:from>
    <xdr:to>
      <xdr:col>3</xdr:col>
      <xdr:colOff>681736</xdr:colOff>
      <xdr:row>9</xdr:row>
      <xdr:rowOff>56958</xdr:rowOff>
    </xdr:to>
    <xdr:grpSp>
      <xdr:nvGrpSpPr>
        <xdr:cNvPr id="10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pSpPr/>
      </xdr:nvGrpSpPr>
      <xdr:grpSpPr>
        <a:xfrm>
          <a:off x="1525700" y="573200"/>
          <a:ext cx="598393" cy="953329"/>
          <a:chOff x="201707" y="190269"/>
          <a:chExt cx="598393" cy="973740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1F00-00000C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226219</xdr:colOff>
      <xdr:row>40</xdr:row>
      <xdr:rowOff>23815</xdr:rowOff>
    </xdr:from>
    <xdr:to>
      <xdr:col>19</xdr:col>
      <xdr:colOff>54770</xdr:colOff>
      <xdr:row>42</xdr:row>
      <xdr:rowOff>107158</xdr:rowOff>
    </xdr:to>
    <xdr:sp macro="" textlink="">
      <xdr:nvSpPr>
        <xdr:cNvPr id="13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 bwMode="auto">
        <a:xfrm flipH="1">
          <a:off x="13180219" y="66913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0.23117</cdr:x>
      <cdr:y>0.34067</cdr:y>
    </cdr:from>
    <cdr:to>
      <cdr:x>0.36753</cdr:x>
      <cdr:y>0.39299</cdr:y>
    </cdr:to>
    <cdr:sp macro="" textlink="">
      <cdr:nvSpPr>
        <cdr:cNvPr id="6" name="5 CuadroTexto"/>
        <cdr:cNvSpPr txBox="1"/>
      </cdr:nvSpPr>
      <cdr:spPr>
        <a:xfrm xmlns:a="http://schemas.openxmlformats.org/drawingml/2006/main" rot="1484079">
          <a:off x="2543907" y="2372004"/>
          <a:ext cx="1500580" cy="3642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O" sz="1800" b="1">
              <a:solidFill>
                <a:schemeClr val="bg1"/>
              </a:solidFill>
            </a:rPr>
            <a:t>18</a:t>
          </a:r>
          <a:r>
            <a:rPr lang="es-CO" sz="1800" b="1" baseline="0">
              <a:solidFill>
                <a:schemeClr val="bg1"/>
              </a:solidFill>
            </a:rPr>
            <a:t> años</a:t>
          </a:r>
          <a:endParaRPr lang="es-CO" sz="1800" b="1">
            <a:solidFill>
              <a:schemeClr val="bg1"/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85043</xdr:colOff>
      <xdr:row>9</xdr:row>
      <xdr:rowOff>136072</xdr:rowOff>
    </xdr:from>
    <xdr:to>
      <xdr:col>19</xdr:col>
      <xdr:colOff>180295</xdr:colOff>
      <xdr:row>39</xdr:row>
      <xdr:rowOff>113960</xdr:rowOff>
    </xdr:to>
    <xdr:graphicFrame macro="">
      <xdr:nvGraphicFramePr>
        <xdr:cNvPr id="7208135" name="1 Gráfico">
          <a:extLst>
            <a:ext uri="{FF2B5EF4-FFF2-40B4-BE49-F238E27FC236}">
              <a16:creationId xmlns:a16="http://schemas.microsoft.com/office/drawing/2014/main" id="{00000000-0008-0000-2000-0000C7FC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11907</xdr:colOff>
      <xdr:row>40</xdr:row>
      <xdr:rowOff>119065</xdr:rowOff>
    </xdr:from>
    <xdr:to>
      <xdr:col>3</xdr:col>
      <xdr:colOff>602458</xdr:colOff>
      <xdr:row>43</xdr:row>
      <xdr:rowOff>35721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 bwMode="auto">
        <a:xfrm>
          <a:off x="1262063" y="677465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750094</xdr:colOff>
      <xdr:row>4</xdr:row>
      <xdr:rowOff>11905</xdr:rowOff>
    </xdr:from>
    <xdr:to>
      <xdr:col>3</xdr:col>
      <xdr:colOff>586487</xdr:colOff>
      <xdr:row>9</xdr:row>
      <xdr:rowOff>152208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pSpPr/>
      </xdr:nvGrpSpPr>
      <xdr:grpSpPr>
        <a:xfrm>
          <a:off x="1239951" y="678655"/>
          <a:ext cx="598393" cy="1024767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214314</xdr:colOff>
      <xdr:row>40</xdr:row>
      <xdr:rowOff>130970</xdr:rowOff>
    </xdr:from>
    <xdr:to>
      <xdr:col>19</xdr:col>
      <xdr:colOff>42865</xdr:colOff>
      <xdr:row>43</xdr:row>
      <xdr:rowOff>47626</xdr:rowOff>
    </xdr:to>
    <xdr:sp macro="" textlink="">
      <xdr:nvSpPr>
        <xdr:cNvPr id="10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 bwMode="auto">
        <a:xfrm flipH="1">
          <a:off x="12894470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178594</xdr:colOff>
      <xdr:row>4</xdr:row>
      <xdr:rowOff>142875</xdr:rowOff>
    </xdr:from>
    <xdr:to>
      <xdr:col>19</xdr:col>
      <xdr:colOff>71438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 bwMode="auto">
        <a:xfrm>
          <a:off x="12096750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2</xdr:row>
      <xdr:rowOff>152400</xdr:rowOff>
    </xdr:from>
    <xdr:to>
      <xdr:col>2</xdr:col>
      <xdr:colOff>769843</xdr:colOff>
      <xdr:row>7</xdr:row>
      <xdr:rowOff>91586</xdr:rowOff>
    </xdr:to>
    <xdr:grpSp>
      <xdr:nvGrpSpPr>
        <xdr:cNvPr id="10" name="Grup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pSpPr/>
      </xdr:nvGrpSpPr>
      <xdr:grpSpPr>
        <a:xfrm>
          <a:off x="2129367" y="459317"/>
          <a:ext cx="598393" cy="1008102"/>
          <a:chOff x="201707" y="190269"/>
          <a:chExt cx="598393" cy="1010143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100-00000C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152400</xdr:colOff>
      <xdr:row>7</xdr:row>
      <xdr:rowOff>247650</xdr:rowOff>
    </xdr:from>
    <xdr:to>
      <xdr:col>2</xdr:col>
      <xdr:colOff>742951</xdr:colOff>
      <xdr:row>8</xdr:row>
      <xdr:rowOff>285461</xdr:rowOff>
    </xdr:to>
    <xdr:sp macro="" textlink="">
      <xdr:nvSpPr>
        <xdr:cNvPr id="13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 bwMode="auto">
        <a:xfrm>
          <a:off x="2190750" y="1619250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62023</xdr:colOff>
      <xdr:row>9</xdr:row>
      <xdr:rowOff>174395</xdr:rowOff>
    </xdr:from>
    <xdr:to>
      <xdr:col>19</xdr:col>
      <xdr:colOff>58964</xdr:colOff>
      <xdr:row>39</xdr:row>
      <xdr:rowOff>43086</xdr:rowOff>
    </xdr:to>
    <xdr:graphicFrame macro="">
      <xdr:nvGraphicFramePr>
        <xdr:cNvPr id="5117525" name="Chart 6">
          <a:extLst>
            <a:ext uri="{FF2B5EF4-FFF2-40B4-BE49-F238E27FC236}">
              <a16:creationId xmlns:a16="http://schemas.microsoft.com/office/drawing/2014/main" id="{00000000-0008-0000-2200-00005516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8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 bwMode="auto">
        <a:xfrm>
          <a:off x="1602242" y="710123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9" name="Grup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200-00000B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 bwMode="auto">
        <a:xfrm flipH="1">
          <a:off x="13234649" y="711313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18676</xdr:colOff>
      <xdr:row>10</xdr:row>
      <xdr:rowOff>67233</xdr:rowOff>
    </xdr:from>
    <xdr:to>
      <xdr:col>19</xdr:col>
      <xdr:colOff>11206</xdr:colOff>
      <xdr:row>39</xdr:row>
      <xdr:rowOff>78441</xdr:rowOff>
    </xdr:to>
    <xdr:graphicFrame macro="">
      <xdr:nvGraphicFramePr>
        <xdr:cNvPr id="7400625" name="1 Gráfico">
          <a:extLst>
            <a:ext uri="{FF2B5EF4-FFF2-40B4-BE49-F238E27FC236}">
              <a16:creationId xmlns:a16="http://schemas.microsoft.com/office/drawing/2014/main" id="{00000000-0008-0000-2300-0000B1EC7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40</xdr:row>
      <xdr:rowOff>40826</xdr:rowOff>
    </xdr:from>
    <xdr:to>
      <xdr:col>3</xdr:col>
      <xdr:colOff>590551</xdr:colOff>
      <xdr:row>42</xdr:row>
      <xdr:rowOff>103758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 bwMode="auto">
        <a:xfrm>
          <a:off x="1262063" y="670832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3</xdr:row>
      <xdr:rowOff>154782</xdr:rowOff>
    </xdr:from>
    <xdr:to>
      <xdr:col>3</xdr:col>
      <xdr:colOff>615401</xdr:colOff>
      <xdr:row>9</xdr:row>
      <xdr:rowOff>105454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pSpPr/>
      </xdr:nvGrpSpPr>
      <xdr:grpSpPr>
        <a:xfrm>
          <a:off x="1282472" y="644639"/>
          <a:ext cx="598393" cy="930386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202407</xdr:colOff>
      <xdr:row>40</xdr:row>
      <xdr:rowOff>52731</xdr:rowOff>
    </xdr:from>
    <xdr:to>
      <xdr:col>19</xdr:col>
      <xdr:colOff>30958</xdr:colOff>
      <xdr:row>42</xdr:row>
      <xdr:rowOff>115663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 bwMode="auto">
        <a:xfrm flipH="1">
          <a:off x="12894470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83344</xdr:colOff>
      <xdr:row>4</xdr:row>
      <xdr:rowOff>142875</xdr:rowOff>
    </xdr:from>
    <xdr:to>
      <xdr:col>18</xdr:col>
      <xdr:colOff>738188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 bwMode="auto">
        <a:xfrm>
          <a:off x="12013407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95250</xdr:rowOff>
    </xdr:from>
    <xdr:to>
      <xdr:col>2</xdr:col>
      <xdr:colOff>693643</xdr:colOff>
      <xdr:row>7</xdr:row>
      <xdr:rowOff>24911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1397000" y="412750"/>
          <a:ext cx="598393" cy="97741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76200</xdr:colOff>
      <xdr:row>7</xdr:row>
      <xdr:rowOff>180975</xdr:rowOff>
    </xdr:from>
    <xdr:to>
      <xdr:col>2</xdr:col>
      <xdr:colOff>666751</xdr:colOff>
      <xdr:row>8</xdr:row>
      <xdr:rowOff>152400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 bwMode="auto">
        <a:xfrm>
          <a:off x="1381125" y="1571625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9</xdr:row>
      <xdr:rowOff>142874</xdr:rowOff>
    </xdr:from>
    <xdr:to>
      <xdr:col>18</xdr:col>
      <xdr:colOff>750093</xdr:colOff>
      <xdr:row>39</xdr:row>
      <xdr:rowOff>134938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702469</xdr:colOff>
      <xdr:row>40</xdr:row>
      <xdr:rowOff>64637</xdr:rowOff>
    </xdr:from>
    <xdr:to>
      <xdr:col>3</xdr:col>
      <xdr:colOff>531020</xdr:colOff>
      <xdr:row>42</xdr:row>
      <xdr:rowOff>127569</xdr:rowOff>
    </xdr:to>
    <xdr:sp macro="" textlink="">
      <xdr:nvSpPr>
        <xdr:cNvPr id="1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 bwMode="auto">
        <a:xfrm>
          <a:off x="1369219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719477</xdr:colOff>
      <xdr:row>4</xdr:row>
      <xdr:rowOff>11906</xdr:rowOff>
    </xdr:from>
    <xdr:to>
      <xdr:col>3</xdr:col>
      <xdr:colOff>555870</xdr:colOff>
      <xdr:row>9</xdr:row>
      <xdr:rowOff>129266</xdr:rowOff>
    </xdr:to>
    <xdr:grpSp>
      <xdr:nvGrpSpPr>
        <xdr:cNvPr id="14" name="Grup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GrpSpPr/>
      </xdr:nvGrpSpPr>
      <xdr:grpSpPr>
        <a:xfrm>
          <a:off x="1386227" y="678656"/>
          <a:ext cx="598393" cy="1001824"/>
          <a:chOff x="201707" y="190269"/>
          <a:chExt cx="598393" cy="1003377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2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2500-000010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142876</xdr:colOff>
      <xdr:row>40</xdr:row>
      <xdr:rowOff>76542</xdr:rowOff>
    </xdr:from>
    <xdr:to>
      <xdr:col>18</xdr:col>
      <xdr:colOff>733427</xdr:colOff>
      <xdr:row>42</xdr:row>
      <xdr:rowOff>139474</xdr:rowOff>
    </xdr:to>
    <xdr:sp macro="" textlink="">
      <xdr:nvSpPr>
        <xdr:cNvPr id="1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 bwMode="auto">
        <a:xfrm flipH="1">
          <a:off x="13001626" y="673213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738187</xdr:colOff>
      <xdr:row>10</xdr:row>
      <xdr:rowOff>21432</xdr:rowOff>
    </xdr:from>
    <xdr:to>
      <xdr:col>18</xdr:col>
      <xdr:colOff>642937</xdr:colOff>
      <xdr:row>39</xdr:row>
      <xdr:rowOff>30614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 flipH="1">
          <a:off x="12580144" y="7000875"/>
          <a:ext cx="590551" cy="43100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 bwMode="auto">
        <a:xfrm>
          <a:off x="1231106" y="7038975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122475</xdr:colOff>
      <xdr:row>5</xdr:row>
      <xdr:rowOff>13616</xdr:rowOff>
    </xdr:from>
    <xdr:to>
      <xdr:col>19</xdr:col>
      <xdr:colOff>15319</xdr:colOff>
      <xdr:row>7</xdr:row>
      <xdr:rowOff>20986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1851832" y="898080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753717</xdr:colOff>
      <xdr:row>9</xdr:row>
      <xdr:rowOff>157369</xdr:rowOff>
    </xdr:from>
    <xdr:to>
      <xdr:col>19</xdr:col>
      <xdr:colOff>78441</xdr:colOff>
      <xdr:row>39</xdr:row>
      <xdr:rowOff>149678</xdr:rowOff>
    </xdr:to>
    <xdr:graphicFrame macro="">
      <xdr:nvGraphicFramePr>
        <xdr:cNvPr id="7517349" name="1 Gráfico">
          <a:extLst>
            <a:ext uri="{FF2B5EF4-FFF2-40B4-BE49-F238E27FC236}">
              <a16:creationId xmlns:a16="http://schemas.microsoft.com/office/drawing/2014/main" id="{00000000-0008-0000-2600-0000A5B47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40</xdr:row>
      <xdr:rowOff>147981</xdr:rowOff>
    </xdr:from>
    <xdr:to>
      <xdr:col>3</xdr:col>
      <xdr:colOff>638176</xdr:colOff>
      <xdr:row>43</xdr:row>
      <xdr:rowOff>8506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 bwMode="auto">
        <a:xfrm>
          <a:off x="1285875" y="7256012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40820</xdr:colOff>
      <xdr:row>4</xdr:row>
      <xdr:rowOff>11907</xdr:rowOff>
    </xdr:from>
    <xdr:to>
      <xdr:col>3</xdr:col>
      <xdr:colOff>639213</xdr:colOff>
      <xdr:row>9</xdr:row>
      <xdr:rowOff>69735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pSpPr/>
      </xdr:nvGrpSpPr>
      <xdr:grpSpPr>
        <a:xfrm>
          <a:off x="1294945" y="678657"/>
          <a:ext cx="598393" cy="930953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6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250032</xdr:colOff>
      <xdr:row>40</xdr:row>
      <xdr:rowOff>159886</xdr:rowOff>
    </xdr:from>
    <xdr:to>
      <xdr:col>19</xdr:col>
      <xdr:colOff>78583</xdr:colOff>
      <xdr:row>43</xdr:row>
      <xdr:rowOff>20411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 bwMode="auto">
        <a:xfrm flipH="1">
          <a:off x="12918282" y="7267917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107157</xdr:colOff>
      <xdr:row>4</xdr:row>
      <xdr:rowOff>166689</xdr:rowOff>
    </xdr:from>
    <xdr:to>
      <xdr:col>19</xdr:col>
      <xdr:colOff>1</xdr:colOff>
      <xdr:row>6</xdr:row>
      <xdr:rowOff>154782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 bwMode="auto">
        <a:xfrm>
          <a:off x="12013407" y="84534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2</xdr:row>
      <xdr:rowOff>123825</xdr:rowOff>
    </xdr:from>
    <xdr:to>
      <xdr:col>2</xdr:col>
      <xdr:colOff>798418</xdr:colOff>
      <xdr:row>8</xdr:row>
      <xdr:rowOff>148736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295525" y="441325"/>
          <a:ext cx="598393" cy="97741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7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180975</xdr:colOff>
      <xdr:row>9</xdr:row>
      <xdr:rowOff>142875</xdr:rowOff>
    </xdr:from>
    <xdr:to>
      <xdr:col>2</xdr:col>
      <xdr:colOff>771526</xdr:colOff>
      <xdr:row>12</xdr:row>
      <xdr:rowOff>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 bwMode="auto">
        <a:xfrm>
          <a:off x="1114425" y="1600200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131759</xdr:colOff>
      <xdr:row>9</xdr:row>
      <xdr:rowOff>142079</xdr:rowOff>
    </xdr:from>
    <xdr:to>
      <xdr:col>12</xdr:col>
      <xdr:colOff>63500</xdr:colOff>
      <xdr:row>39</xdr:row>
      <xdr:rowOff>15875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pSpPr/>
      </xdr:nvGrpSpPr>
      <xdr:grpSpPr>
        <a:xfrm>
          <a:off x="1392464" y="680358"/>
          <a:ext cx="598393" cy="99048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21</xdr:col>
      <xdr:colOff>307863</xdr:colOff>
      <xdr:row>40</xdr:row>
      <xdr:rowOff>78244</xdr:rowOff>
    </xdr:from>
    <xdr:to>
      <xdr:col>22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19</xdr:col>
      <xdr:colOff>650875</xdr:colOff>
      <xdr:row>5</xdr:row>
      <xdr:rowOff>15875</xdr:rowOff>
    </xdr:from>
    <xdr:to>
      <xdr:col>21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12</xdr:col>
      <xdr:colOff>349249</xdr:colOff>
      <xdr:row>9</xdr:row>
      <xdr:rowOff>160336</xdr:rowOff>
    </xdr:from>
    <xdr:to>
      <xdr:col>22</xdr:col>
      <xdr:colOff>15875</xdr:colOff>
      <xdr:row>38</xdr:row>
      <xdr:rowOff>158750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pSpPr/>
      </xdr:nvGrpSpPr>
      <xdr:grpSpPr>
        <a:xfrm>
          <a:off x="1998889" y="516653"/>
          <a:ext cx="598393" cy="1242751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283142</xdr:colOff>
      <xdr:row>9</xdr:row>
      <xdr:rowOff>128698</xdr:rowOff>
    </xdr:from>
    <xdr:to>
      <xdr:col>18</xdr:col>
      <xdr:colOff>557892</xdr:colOff>
      <xdr:row>41</xdr:row>
      <xdr:rowOff>108857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190501</xdr:colOff>
      <xdr:row>43</xdr:row>
      <xdr:rowOff>47628</xdr:rowOff>
    </xdr:from>
    <xdr:to>
      <xdr:col>4</xdr:col>
      <xdr:colOff>19052</xdr:colOff>
      <xdr:row>45</xdr:row>
      <xdr:rowOff>130971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>
          <a:off x="1400176" y="6896103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pSpPr/>
      </xdr:nvGrpSpPr>
      <xdr:grpSpPr>
        <a:xfrm>
          <a:off x="1377724" y="600414"/>
          <a:ext cx="598393" cy="1034973"/>
          <a:chOff x="201707" y="190269"/>
          <a:chExt cx="598393" cy="97374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A00-000006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43</xdr:row>
      <xdr:rowOff>47627</xdr:rowOff>
    </xdr:from>
    <xdr:to>
      <xdr:col>19</xdr:col>
      <xdr:colOff>197646</xdr:colOff>
      <xdr:row>45</xdr:row>
      <xdr:rowOff>130970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 flipH="1">
          <a:off x="13208795" y="6896102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8" name="Rectángulo redondead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 bwMode="auto">
        <a:xfrm>
          <a:off x="12494418" y="807244"/>
          <a:ext cx="1416844" cy="3548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pSpPr/>
      </xdr:nvGrpSpPr>
      <xdr:grpSpPr>
        <a:xfrm>
          <a:off x="2080780" y="461530"/>
          <a:ext cx="598393" cy="1005120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104486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 bwMode="auto">
        <a:xfrm>
          <a:off x="2057400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365012</xdr:colOff>
      <xdr:row>9</xdr:row>
      <xdr:rowOff>136753</xdr:rowOff>
    </xdr:from>
    <xdr:to>
      <xdr:col>19</xdr:col>
      <xdr:colOff>367393</xdr:colOff>
      <xdr:row>39</xdr:row>
      <xdr:rowOff>170090</xdr:rowOff>
    </xdr:to>
    <xdr:graphicFrame macro="">
      <xdr:nvGraphicFramePr>
        <xdr:cNvPr id="7662743" name="1 Gráfico">
          <a:extLst>
            <a:ext uri="{FF2B5EF4-FFF2-40B4-BE49-F238E27FC236}">
              <a16:creationId xmlns:a16="http://schemas.microsoft.com/office/drawing/2014/main" id="{00000000-0008-0000-2C00-000097EC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6805</xdr:colOff>
      <xdr:row>40</xdr:row>
      <xdr:rowOff>124168</xdr:rowOff>
    </xdr:from>
    <xdr:to>
      <xdr:col>3</xdr:col>
      <xdr:colOff>597356</xdr:colOff>
      <xdr:row>43</xdr:row>
      <xdr:rowOff>20412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 bwMode="auto">
        <a:xfrm>
          <a:off x="1304586" y="6791668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71438</xdr:rowOff>
    </xdr:from>
    <xdr:to>
      <xdr:col>3</xdr:col>
      <xdr:colOff>646018</xdr:colOff>
      <xdr:row>9</xdr:row>
      <xdr:rowOff>22110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pSpPr/>
      </xdr:nvGrpSpPr>
      <xdr:grpSpPr>
        <a:xfrm>
          <a:off x="1353911" y="588509"/>
          <a:ext cx="598393" cy="1012030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C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209212</xdr:colOff>
      <xdr:row>40</xdr:row>
      <xdr:rowOff>136073</xdr:rowOff>
    </xdr:from>
    <xdr:to>
      <xdr:col>19</xdr:col>
      <xdr:colOff>37763</xdr:colOff>
      <xdr:row>43</xdr:row>
      <xdr:rowOff>32317</xdr:rowOff>
    </xdr:to>
    <xdr:sp macro="" textlink="">
      <xdr:nvSpPr>
        <xdr:cNvPr id="10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/>
      </xdr:nvSpPr>
      <xdr:spPr bwMode="auto">
        <a:xfrm flipH="1">
          <a:off x="12936993" y="6803573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35719</xdr:colOff>
      <xdr:row>4</xdr:row>
      <xdr:rowOff>142875</xdr:rowOff>
    </xdr:from>
    <xdr:to>
      <xdr:col>18</xdr:col>
      <xdr:colOff>690563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SpPr/>
      </xdr:nvSpPr>
      <xdr:spPr bwMode="auto">
        <a:xfrm>
          <a:off x="12001500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9525</xdr:rowOff>
    </xdr:from>
    <xdr:to>
      <xdr:col>2</xdr:col>
      <xdr:colOff>836518</xdr:colOff>
      <xdr:row>8</xdr:row>
      <xdr:rowOff>43961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pSpPr/>
      </xdr:nvGrpSpPr>
      <xdr:grpSpPr>
        <a:xfrm>
          <a:off x="1264708" y="464608"/>
          <a:ext cx="598393" cy="997520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219075</xdr:colOff>
      <xdr:row>9</xdr:row>
      <xdr:rowOff>19050</xdr:rowOff>
    </xdr:from>
    <xdr:to>
      <xdr:col>2</xdr:col>
      <xdr:colOff>809626</xdr:colOff>
      <xdr:row>9</xdr:row>
      <xdr:rowOff>428625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1247775" y="1695450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122653</xdr:colOff>
      <xdr:row>9</xdr:row>
      <xdr:rowOff>156292</xdr:rowOff>
    </xdr:from>
    <xdr:to>
      <xdr:col>18</xdr:col>
      <xdr:colOff>666067</xdr:colOff>
      <xdr:row>39</xdr:row>
      <xdr:rowOff>86064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1</xdr:colOff>
      <xdr:row>40</xdr:row>
      <xdr:rowOff>124166</xdr:rowOff>
    </xdr:from>
    <xdr:to>
      <xdr:col>3</xdr:col>
      <xdr:colOff>590552</xdr:colOff>
      <xdr:row>42</xdr:row>
      <xdr:rowOff>163286</xdr:rowOff>
    </xdr:to>
    <xdr:sp macro="" textlink="">
      <xdr:nvSpPr>
        <xdr:cNvPr id="4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 bwMode="auto">
        <a:xfrm>
          <a:off x="1369220" y="7256010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4</xdr:row>
      <xdr:rowOff>47624</xdr:rowOff>
    </xdr:from>
    <xdr:to>
      <xdr:col>3</xdr:col>
      <xdr:colOff>615401</xdr:colOff>
      <xdr:row>9</xdr:row>
      <xdr:rowOff>105452</xdr:rowOff>
    </xdr:to>
    <xdr:grpSp>
      <xdr:nvGrpSpPr>
        <xdr:cNvPr id="5" name="Grup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pSpPr/>
      </xdr:nvGrpSpPr>
      <xdr:grpSpPr>
        <a:xfrm>
          <a:off x="1377722" y="741588"/>
          <a:ext cx="598393" cy="942293"/>
          <a:chOff x="201707" y="190269"/>
          <a:chExt cx="598393" cy="1003377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202408</xdr:colOff>
      <xdr:row>40</xdr:row>
      <xdr:rowOff>136071</xdr:rowOff>
    </xdr:from>
    <xdr:to>
      <xdr:col>19</xdr:col>
      <xdr:colOff>30959</xdr:colOff>
      <xdr:row>42</xdr:row>
      <xdr:rowOff>175191</xdr:rowOff>
    </xdr:to>
    <xdr:sp macro="" textlink="">
      <xdr:nvSpPr>
        <xdr:cNvPr id="8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 bwMode="auto">
        <a:xfrm flipH="1">
          <a:off x="13001627" y="7267915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138644</xdr:colOff>
      <xdr:row>9</xdr:row>
      <xdr:rowOff>104702</xdr:rowOff>
    </xdr:from>
    <xdr:to>
      <xdr:col>18</xdr:col>
      <xdr:colOff>601551</xdr:colOff>
      <xdr:row>39</xdr:row>
      <xdr:rowOff>62367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35718</xdr:colOff>
      <xdr:row>40</xdr:row>
      <xdr:rowOff>147979</xdr:rowOff>
    </xdr:from>
    <xdr:to>
      <xdr:col>3</xdr:col>
      <xdr:colOff>626269</xdr:colOff>
      <xdr:row>43</xdr:row>
      <xdr:rowOff>44223</xdr:rowOff>
    </xdr:to>
    <xdr:sp macro="" textlink="">
      <xdr:nvSpPr>
        <xdr:cNvPr id="9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 bwMode="auto">
        <a:xfrm>
          <a:off x="1404937" y="6815479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76537</xdr:colOff>
      <xdr:row>4</xdr:row>
      <xdr:rowOff>11906</xdr:rowOff>
    </xdr:from>
    <xdr:to>
      <xdr:col>3</xdr:col>
      <xdr:colOff>674930</xdr:colOff>
      <xdr:row>9</xdr:row>
      <xdr:rowOff>129265</xdr:rowOff>
    </xdr:to>
    <xdr:grpSp>
      <xdr:nvGrpSpPr>
        <xdr:cNvPr id="10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GrpSpPr/>
      </xdr:nvGrpSpPr>
      <xdr:grpSpPr>
        <a:xfrm>
          <a:off x="1450858" y="665049"/>
          <a:ext cx="598393" cy="933787"/>
          <a:chOff x="201707" y="190269"/>
          <a:chExt cx="598393" cy="1003377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F00-00000C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238125</xdr:colOff>
      <xdr:row>40</xdr:row>
      <xdr:rowOff>159884</xdr:rowOff>
    </xdr:from>
    <xdr:to>
      <xdr:col>19</xdr:col>
      <xdr:colOff>66676</xdr:colOff>
      <xdr:row>43</xdr:row>
      <xdr:rowOff>56128</xdr:rowOff>
    </xdr:to>
    <xdr:sp macro="" textlink="">
      <xdr:nvSpPr>
        <xdr:cNvPr id="13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/>
      </xdr:nvSpPr>
      <xdr:spPr bwMode="auto">
        <a:xfrm flipH="1">
          <a:off x="13037344" y="6827384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71437</xdr:colOff>
      <xdr:row>10</xdr:row>
      <xdr:rowOff>62254</xdr:rowOff>
    </xdr:from>
    <xdr:to>
      <xdr:col>18</xdr:col>
      <xdr:colOff>738187</xdr:colOff>
      <xdr:row>39</xdr:row>
      <xdr:rowOff>71436</xdr:rowOff>
    </xdr:to>
    <xdr:graphicFrame macro="">
      <xdr:nvGraphicFramePr>
        <xdr:cNvPr id="4642383" name="Chart 1">
          <a:extLst>
            <a:ext uri="{FF2B5EF4-FFF2-40B4-BE49-F238E27FC236}">
              <a16:creationId xmlns:a16="http://schemas.microsoft.com/office/drawing/2014/main" id="{00000000-0008-0000-0400-00004FD6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 bwMode="auto">
        <a:xfrm flipH="1">
          <a:off x="12584907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 bwMode="auto">
        <a:xfrm>
          <a:off x="1235869" y="684371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16</xdr:col>
      <xdr:colOff>734778</xdr:colOff>
      <xdr:row>5</xdr:row>
      <xdr:rowOff>122483</xdr:rowOff>
    </xdr:from>
    <xdr:to>
      <xdr:col>18</xdr:col>
      <xdr:colOff>627622</xdr:colOff>
      <xdr:row>7</xdr:row>
      <xdr:rowOff>129853</xdr:rowOff>
    </xdr:to>
    <xdr:sp macro="" textlink="">
      <xdr:nvSpPr>
        <xdr:cNvPr id="13" name="Rectángulo redondead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11702135" y="1006947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3</xdr:row>
      <xdr:rowOff>104774</xdr:rowOff>
    </xdr:from>
    <xdr:to>
      <xdr:col>2</xdr:col>
      <xdr:colOff>731743</xdr:colOff>
      <xdr:row>6</xdr:row>
      <xdr:rowOff>186835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pSpPr/>
      </xdr:nvGrpSpPr>
      <xdr:grpSpPr>
        <a:xfrm>
          <a:off x="2085975" y="590549"/>
          <a:ext cx="598393" cy="958361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0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114300</xdr:colOff>
      <xdr:row>8</xdr:row>
      <xdr:rowOff>28575</xdr:rowOff>
    </xdr:from>
    <xdr:to>
      <xdr:col>2</xdr:col>
      <xdr:colOff>704851</xdr:colOff>
      <xdr:row>10</xdr:row>
      <xdr:rowOff>57150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 bwMode="auto">
        <a:xfrm>
          <a:off x="2228850" y="162877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57150</xdr:rowOff>
    </xdr:from>
    <xdr:to>
      <xdr:col>7</xdr:col>
      <xdr:colOff>790576</xdr:colOff>
      <xdr:row>10</xdr:row>
      <xdr:rowOff>85725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 bwMode="auto">
        <a:xfrm flipH="1">
          <a:off x="8477250" y="180022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104775</xdr:rowOff>
    </xdr:from>
    <xdr:to>
      <xdr:col>2</xdr:col>
      <xdr:colOff>779368</xdr:colOff>
      <xdr:row>6</xdr:row>
      <xdr:rowOff>167786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1831975" y="422275"/>
          <a:ext cx="598393" cy="1057844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161925</xdr:colOff>
      <xdr:row>8</xdr:row>
      <xdr:rowOff>9526</xdr:rowOff>
    </xdr:from>
    <xdr:to>
      <xdr:col>2</xdr:col>
      <xdr:colOff>752476</xdr:colOff>
      <xdr:row>10</xdr:row>
      <xdr:rowOff>38101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 bwMode="auto">
        <a:xfrm>
          <a:off x="1809750" y="160972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28576</xdr:rowOff>
    </xdr:from>
    <xdr:to>
      <xdr:col>7</xdr:col>
      <xdr:colOff>790576</xdr:colOff>
      <xdr:row>10</xdr:row>
      <xdr:rowOff>57151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 bwMode="auto">
        <a:xfrm flipH="1">
          <a:off x="9010650" y="162877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13</xdr:row>
      <xdr:rowOff>42333</xdr:rowOff>
    </xdr:from>
    <xdr:to>
      <xdr:col>2</xdr:col>
      <xdr:colOff>897467</xdr:colOff>
      <xdr:row>16</xdr:row>
      <xdr:rowOff>2078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 bwMode="auto">
        <a:xfrm>
          <a:off x="611716" y="5271558"/>
          <a:ext cx="590551" cy="47409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5</xdr:col>
      <xdr:colOff>319882</xdr:colOff>
      <xdr:row>13</xdr:row>
      <xdr:rowOff>64821</xdr:rowOff>
    </xdr:from>
    <xdr:to>
      <xdr:col>5</xdr:col>
      <xdr:colOff>900908</xdr:colOff>
      <xdr:row>16</xdr:row>
      <xdr:rowOff>15041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0</xdr:rowOff>
    </xdr:from>
    <xdr:to>
      <xdr:col>2</xdr:col>
      <xdr:colOff>979393</xdr:colOff>
      <xdr:row>8</xdr:row>
      <xdr:rowOff>47625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pSpPr/>
      </xdr:nvGrpSpPr>
      <xdr:grpSpPr>
        <a:xfrm>
          <a:off x="687917" y="486833"/>
          <a:ext cx="598393" cy="87312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3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3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597013</xdr:colOff>
      <xdr:row>11</xdr:row>
      <xdr:rowOff>48308</xdr:rowOff>
    </xdr:from>
    <xdr:to>
      <xdr:col>19</xdr:col>
      <xdr:colOff>82663</xdr:colOff>
      <xdr:row>42</xdr:row>
      <xdr:rowOff>10205</xdr:rowOff>
    </xdr:to>
    <xdr:graphicFrame macro="">
      <xdr:nvGraphicFramePr>
        <xdr:cNvPr id="8324189" name="1 Gráfico">
          <a:extLst>
            <a:ext uri="{FF2B5EF4-FFF2-40B4-BE49-F238E27FC236}">
              <a16:creationId xmlns:a16="http://schemas.microsoft.com/office/drawing/2014/main" id="{00000000-0008-0000-3300-00005D047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42</xdr:row>
      <xdr:rowOff>124166</xdr:rowOff>
    </xdr:from>
    <xdr:to>
      <xdr:col>3</xdr:col>
      <xdr:colOff>590552</xdr:colOff>
      <xdr:row>44</xdr:row>
      <xdr:rowOff>163286</xdr:rowOff>
    </xdr:to>
    <xdr:sp macro="" textlink="">
      <xdr:nvSpPr>
        <xdr:cNvPr id="5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 bwMode="auto">
        <a:xfrm>
          <a:off x="1362076" y="7344116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202408</xdr:colOff>
      <xdr:row>42</xdr:row>
      <xdr:rowOff>136071</xdr:rowOff>
    </xdr:from>
    <xdr:to>
      <xdr:col>19</xdr:col>
      <xdr:colOff>30959</xdr:colOff>
      <xdr:row>44</xdr:row>
      <xdr:rowOff>175191</xdr:rowOff>
    </xdr:to>
    <xdr:sp macro="" textlink="">
      <xdr:nvSpPr>
        <xdr:cNvPr id="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 bwMode="auto">
        <a:xfrm flipH="1">
          <a:off x="12994483" y="7356021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238125</xdr:rowOff>
    </xdr:from>
    <xdr:to>
      <xdr:col>3</xdr:col>
      <xdr:colOff>646018</xdr:colOff>
      <xdr:row>8</xdr:row>
      <xdr:rowOff>93547</xdr:rowOff>
    </xdr:to>
    <xdr:grpSp>
      <xdr:nvGrpSpPr>
        <xdr:cNvPr id="7" name="Grup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GrpSpPr/>
      </xdr:nvGrpSpPr>
      <xdr:grpSpPr>
        <a:xfrm>
          <a:off x="1435554" y="850446"/>
          <a:ext cx="598393" cy="943994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24</xdr:row>
      <xdr:rowOff>42333</xdr:rowOff>
    </xdr:from>
    <xdr:to>
      <xdr:col>2</xdr:col>
      <xdr:colOff>897467</xdr:colOff>
      <xdr:row>27</xdr:row>
      <xdr:rowOff>2078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 bwMode="auto">
        <a:xfrm>
          <a:off x="910166" y="5196416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319882</xdr:colOff>
      <xdr:row>24</xdr:row>
      <xdr:rowOff>64821</xdr:rowOff>
    </xdr:from>
    <xdr:to>
      <xdr:col>10</xdr:col>
      <xdr:colOff>900908</xdr:colOff>
      <xdr:row>27</xdr:row>
      <xdr:rowOff>15041</xdr:rowOff>
    </xdr:to>
    <xdr:sp macro="" textlink="">
      <xdr:nvSpPr>
        <xdr:cNvPr id="7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148167</xdr:rowOff>
    </xdr:from>
    <xdr:to>
      <xdr:col>2</xdr:col>
      <xdr:colOff>979393</xdr:colOff>
      <xdr:row>7</xdr:row>
      <xdr:rowOff>30047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pSpPr/>
      </xdr:nvGrpSpPr>
      <xdr:grpSpPr>
        <a:xfrm>
          <a:off x="685800" y="643467"/>
          <a:ext cx="598393" cy="958205"/>
          <a:chOff x="201707" y="190269"/>
          <a:chExt cx="598393" cy="1003377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3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190500</xdr:rowOff>
    </xdr:from>
    <xdr:to>
      <xdr:col>3</xdr:col>
      <xdr:colOff>636493</xdr:colOff>
      <xdr:row>6</xdr:row>
      <xdr:rowOff>17347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1126671" y="503464"/>
          <a:ext cx="598393" cy="942633"/>
          <a:chOff x="201707" y="190269"/>
          <a:chExt cx="598393" cy="100337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3</xdr:col>
      <xdr:colOff>0</xdr:colOff>
      <xdr:row>6</xdr:row>
      <xdr:rowOff>154119</xdr:rowOff>
    </xdr:from>
    <xdr:to>
      <xdr:col>3</xdr:col>
      <xdr:colOff>590551</xdr:colOff>
      <xdr:row>9</xdr:row>
      <xdr:rowOff>136089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 bwMode="auto">
        <a:xfrm>
          <a:off x="1924050" y="1592394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255324</xdr:colOff>
      <xdr:row>6</xdr:row>
      <xdr:rowOff>158881</xdr:rowOff>
    </xdr:from>
    <xdr:to>
      <xdr:col>10</xdr:col>
      <xdr:colOff>845875</xdr:colOff>
      <xdr:row>9</xdr:row>
      <xdr:rowOff>131326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 bwMode="auto">
        <a:xfrm flipH="1">
          <a:off x="10866174" y="1597156"/>
          <a:ext cx="590551" cy="45822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30282" y="237894"/>
          <a:ext cx="598393" cy="97374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7</xdr:col>
      <xdr:colOff>328088</xdr:colOff>
      <xdr:row>0</xdr:row>
      <xdr:rowOff>84669</xdr:rowOff>
    </xdr:from>
    <xdr:to>
      <xdr:col>7</xdr:col>
      <xdr:colOff>918639</xdr:colOff>
      <xdr:row>2</xdr:row>
      <xdr:rowOff>88637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9620255" y="8466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338662</xdr:colOff>
      <xdr:row>3</xdr:row>
      <xdr:rowOff>211666</xdr:rowOff>
    </xdr:from>
    <xdr:to>
      <xdr:col>7</xdr:col>
      <xdr:colOff>929213</xdr:colOff>
      <xdr:row>5</xdr:row>
      <xdr:rowOff>99217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9630829" y="8889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33790</xdr:colOff>
      <xdr:row>10</xdr:row>
      <xdr:rowOff>121330</xdr:rowOff>
    </xdr:from>
    <xdr:to>
      <xdr:col>18</xdr:col>
      <xdr:colOff>705304</xdr:colOff>
      <xdr:row>40</xdr:row>
      <xdr:rowOff>69736</xdr:rowOff>
    </xdr:to>
    <xdr:graphicFrame macro="">
      <xdr:nvGraphicFramePr>
        <xdr:cNvPr id="6467947" name="5 Gráfico">
          <a:extLst>
            <a:ext uri="{FF2B5EF4-FFF2-40B4-BE49-F238E27FC236}">
              <a16:creationId xmlns:a16="http://schemas.microsoft.com/office/drawing/2014/main" id="{00000000-0008-0000-0600-00006BB1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195260</xdr:colOff>
      <xdr:row>40</xdr:row>
      <xdr:rowOff>154782</xdr:rowOff>
    </xdr:from>
    <xdr:to>
      <xdr:col>4</xdr:col>
      <xdr:colOff>23811</xdr:colOff>
      <xdr:row>43</xdr:row>
      <xdr:rowOff>71437</xdr:rowOff>
    </xdr:to>
    <xdr:sp macro="" textlink="">
      <xdr:nvSpPr>
        <xdr:cNvPr id="12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1278729" y="682228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3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 flipH="1">
          <a:off x="12668201" y="68222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111917</xdr:colOff>
      <xdr:row>3</xdr:row>
      <xdr:rowOff>154780</xdr:rowOff>
    </xdr:from>
    <xdr:to>
      <xdr:col>3</xdr:col>
      <xdr:colOff>710310</xdr:colOff>
      <xdr:row>9</xdr:row>
      <xdr:rowOff>128395</xdr:rowOff>
    </xdr:to>
    <xdr:grpSp>
      <xdr:nvGrpSpPr>
        <xdr:cNvPr id="14" name="Grup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pSpPr/>
      </xdr:nvGrpSpPr>
      <xdr:grpSpPr>
        <a:xfrm>
          <a:off x="1186881" y="644637"/>
          <a:ext cx="598393" cy="953329"/>
          <a:chOff x="201707" y="190269"/>
          <a:chExt cx="598393" cy="973740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9</xdr:row>
      <xdr:rowOff>63500</xdr:rowOff>
    </xdr:from>
    <xdr:to>
      <xdr:col>18</xdr:col>
      <xdr:colOff>689427</xdr:colOff>
      <xdr:row>39</xdr:row>
      <xdr:rowOff>90714</xdr:rowOff>
    </xdr:to>
    <xdr:graphicFrame macro="">
      <xdr:nvGraphicFramePr>
        <xdr:cNvPr id="6528332" name="1 Gráfico">
          <a:extLst>
            <a:ext uri="{FF2B5EF4-FFF2-40B4-BE49-F238E27FC236}">
              <a16:creationId xmlns:a16="http://schemas.microsoft.com/office/drawing/2014/main" id="{00000000-0008-0000-0800-00004C9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0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 bwMode="auto">
        <a:xfrm flipH="1">
          <a:off x="12661057" y="6631781"/>
          <a:ext cx="590551" cy="40243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154781</xdr:colOff>
      <xdr:row>41</xdr:row>
      <xdr:rowOff>0</xdr:rowOff>
    </xdr:from>
    <xdr:to>
      <xdr:col>3</xdr:col>
      <xdr:colOff>745332</xdr:colOff>
      <xdr:row>43</xdr:row>
      <xdr:rowOff>83343</xdr:rowOff>
    </xdr:to>
    <xdr:sp macro="" textlink="">
      <xdr:nvSpPr>
        <xdr:cNvPr id="14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 bwMode="auto">
        <a:xfrm>
          <a:off x="1250156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3</xdr:row>
      <xdr:rowOff>83343</xdr:rowOff>
    </xdr:from>
    <xdr:to>
      <xdr:col>3</xdr:col>
      <xdr:colOff>705549</xdr:colOff>
      <xdr:row>9</xdr:row>
      <xdr:rowOff>56958</xdr:rowOff>
    </xdr:to>
    <xdr:grpSp>
      <xdr:nvGrpSpPr>
        <xdr:cNvPr id="15" name="Grup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pSpPr/>
      </xdr:nvGrpSpPr>
      <xdr:grpSpPr>
        <a:xfrm>
          <a:off x="1209335" y="600414"/>
          <a:ext cx="598393" cy="1034973"/>
          <a:chOff x="201707" y="190269"/>
          <a:chExt cx="598393" cy="973740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71438</xdr:colOff>
      <xdr:row>4</xdr:row>
      <xdr:rowOff>11906</xdr:rowOff>
    </xdr:from>
    <xdr:to>
      <xdr:col>18</xdr:col>
      <xdr:colOff>726282</xdr:colOff>
      <xdr:row>6</xdr:row>
      <xdr:rowOff>23812</xdr:rowOff>
    </xdr:to>
    <xdr:sp macro="" textlink="">
      <xdr:nvSpPr>
        <xdr:cNvPr id="2" name="Rectángulo redondead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1834813" y="6786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408214</xdr:colOff>
      <xdr:row>10</xdr:row>
      <xdr:rowOff>108858</xdr:rowOff>
    </xdr:from>
    <xdr:to>
      <xdr:col>2</xdr:col>
      <xdr:colOff>998765</xdr:colOff>
      <xdr:row>12</xdr:row>
      <xdr:rowOff>171790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2340428" y="17417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408214</xdr:colOff>
      <xdr:row>3</xdr:row>
      <xdr:rowOff>108858</xdr:rowOff>
    </xdr:from>
    <xdr:to>
      <xdr:col>2</xdr:col>
      <xdr:colOff>1006607</xdr:colOff>
      <xdr:row>9</xdr:row>
      <xdr:rowOff>21241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003527" y="513671"/>
          <a:ext cx="598393" cy="983945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ln>
          <a:headEnd type="none" w="med" len="med"/>
          <a:tailEnd type="none" w="med" len="med"/>
        </a:ln>
      </a:spPr>
      <a:bodyPr vertOverflow="clip" wrap="square" lIns="18288" tIns="0" rIns="0" bIns="0" rtlCol="0" anchor="ctr" upright="1"/>
      <a:lstStyle>
        <a:defPPr>
          <a:defRPr/>
        </a:defPPr>
      </a:lstStyle>
      <a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2:JUA2002"/>
  <sheetViews>
    <sheetView tabSelected="1" zoomScale="70" zoomScaleNormal="70" workbookViewId="0"/>
  </sheetViews>
  <sheetFormatPr baseColWidth="10" defaultColWidth="11.42578125" defaultRowHeight="12.75" x14ac:dyDescent="0.2"/>
  <cols>
    <col min="1" max="1" width="5.7109375" style="14" customWidth="1"/>
    <col min="2" max="2" width="2.140625" style="14" customWidth="1"/>
    <col min="3" max="3" width="1.85546875" style="14" customWidth="1"/>
    <col min="4" max="4" width="11.42578125" style="14" hidden="1" customWidth="1"/>
    <col min="5" max="18" width="11.42578125" style="14" customWidth="1"/>
    <col min="19" max="19" width="9.7109375" style="14" customWidth="1"/>
    <col min="20" max="20" width="11.42578125" style="14" hidden="1" customWidth="1"/>
    <col min="21" max="21" width="2.140625" style="14" customWidth="1"/>
    <col min="22" max="16384" width="11.42578125" style="14"/>
  </cols>
  <sheetData>
    <row r="2" spans="2:21" ht="11.2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2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2.75" customHeight="1" x14ac:dyDescent="0.2">
      <c r="B6" s="207"/>
      <c r="C6" s="40"/>
      <c r="D6" s="40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0"/>
      <c r="T6" s="40"/>
      <c r="U6" s="207"/>
    </row>
    <row r="7" spans="2:21" ht="12.75" customHeight="1" x14ac:dyDescent="0.2">
      <c r="B7" s="207"/>
      <c r="C7" s="40"/>
      <c r="D7" s="40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0"/>
      <c r="T7" s="40"/>
      <c r="U7" s="207"/>
    </row>
    <row r="8" spans="2:21" ht="12.75" customHeight="1" x14ac:dyDescent="0.2">
      <c r="B8" s="207"/>
      <c r="C8" s="40"/>
      <c r="D8" s="40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0"/>
      <c r="T8" s="40"/>
      <c r="U8" s="207"/>
    </row>
    <row r="9" spans="2:21" ht="12.75" customHeight="1" x14ac:dyDescent="0.2">
      <c r="B9" s="207"/>
      <c r="C9" s="40"/>
      <c r="D9" s="40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0"/>
      <c r="T9" s="40"/>
      <c r="U9" s="207"/>
    </row>
    <row r="10" spans="2:21" ht="12.7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2.7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372" t="s">
        <v>0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207"/>
    </row>
    <row r="22" spans="2:21" ht="12.75" customHeight="1" x14ac:dyDescent="0.2">
      <c r="B22" s="207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207"/>
    </row>
    <row r="23" spans="2:21" ht="12.75" customHeight="1" x14ac:dyDescent="0.2">
      <c r="B23" s="207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207"/>
    </row>
    <row r="24" spans="2:21" ht="12.75" customHeight="1" x14ac:dyDescent="0.2">
      <c r="B24" s="207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207"/>
    </row>
    <row r="25" spans="2:21" ht="12.75" customHeight="1" x14ac:dyDescent="0.2">
      <c r="B25" s="207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207"/>
    </row>
    <row r="26" spans="2:21" ht="12.75" customHeight="1" x14ac:dyDescent="0.2">
      <c r="B26" s="207"/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207"/>
    </row>
    <row r="27" spans="2:21" ht="12.75" customHeight="1" x14ac:dyDescent="0.2">
      <c r="B27" s="207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207"/>
    </row>
    <row r="28" spans="2:21" ht="12.75" customHeight="1" x14ac:dyDescent="0.2">
      <c r="B28" s="207"/>
      <c r="C28" s="372"/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207"/>
    </row>
    <row r="29" spans="2:21" ht="12.75" customHeight="1" x14ac:dyDescent="0.2">
      <c r="B29" s="207"/>
      <c r="C29" s="372"/>
      <c r="D29" s="372"/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207"/>
    </row>
    <row r="30" spans="2:21" ht="12.75" customHeight="1" x14ac:dyDescent="0.2">
      <c r="B30" s="207"/>
      <c r="C30" s="372"/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207"/>
    </row>
    <row r="31" spans="2:21" ht="12.75" customHeight="1" x14ac:dyDescent="0.2">
      <c r="B31" s="207"/>
      <c r="C31" s="372"/>
      <c r="D31" s="372"/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207"/>
    </row>
    <row r="32" spans="2:21" ht="12.75" customHeight="1" x14ac:dyDescent="0.2">
      <c r="B32" s="207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207"/>
    </row>
    <row r="33" spans="2:2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</row>
    <row r="42" spans="2:21" x14ac:dyDescent="0.2">
      <c r="B42" s="207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7"/>
    </row>
    <row r="43" spans="2:21" ht="12.75" customHeight="1" x14ac:dyDescent="0.2">
      <c r="B43" s="207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0"/>
      <c r="T43" s="40"/>
      <c r="U43" s="207"/>
    </row>
    <row r="44" spans="2:21" ht="12.7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.75" customHeight="1" x14ac:dyDescent="0.2">
      <c r="B45" s="207"/>
      <c r="C45" s="40"/>
      <c r="D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0"/>
      <c r="T45" s="40"/>
      <c r="U45" s="207"/>
    </row>
    <row r="46" spans="2:21" ht="12.75" customHeight="1" x14ac:dyDescent="0.2">
      <c r="B46" s="207"/>
      <c r="C46" s="40"/>
      <c r="D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0"/>
      <c r="T46" s="40"/>
      <c r="U46" s="207"/>
    </row>
    <row r="47" spans="2:21" ht="12.75" customHeight="1" x14ac:dyDescent="0.2">
      <c r="B47" s="207"/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207"/>
    </row>
    <row r="48" spans="2:21" ht="12.75" customHeight="1" x14ac:dyDescent="0.2">
      <c r="B48" s="207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207"/>
    </row>
    <row r="49" spans="2:21" ht="12.75" customHeight="1" x14ac:dyDescent="0.2">
      <c r="B49" s="207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207"/>
    </row>
    <row r="50" spans="2:21" ht="11.25" customHeight="1" x14ac:dyDescent="0.2">
      <c r="B50" s="207"/>
      <c r="C50" s="207"/>
      <c r="D50" s="207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07"/>
      <c r="S50" s="207"/>
      <c r="T50" s="192"/>
      <c r="U50" s="207"/>
    </row>
    <row r="52" spans="2:21" x14ac:dyDescent="0.2">
      <c r="C52" s="26"/>
    </row>
    <row r="53" spans="2:21" x14ac:dyDescent="0.2">
      <c r="I53" s="42"/>
    </row>
    <row r="2002" spans="7307:7307" x14ac:dyDescent="0.2">
      <c r="JUA2002" s="25" t="s">
        <v>1</v>
      </c>
    </row>
  </sheetData>
  <mergeCells count="2">
    <mergeCell ref="C21:T32"/>
    <mergeCell ref="C47:T49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B2:U66"/>
  <sheetViews>
    <sheetView topLeftCell="A4" zoomScale="70" zoomScaleNormal="70" workbookViewId="0"/>
  </sheetViews>
  <sheetFormatPr baseColWidth="10" defaultColWidth="11.42578125" defaultRowHeight="12.75" x14ac:dyDescent="0.2"/>
  <cols>
    <col min="1" max="1" width="4.5703125" style="14" customWidth="1"/>
    <col min="2" max="2" width="2.42578125" style="14" customWidth="1"/>
    <col min="3" max="4" width="11.42578125" style="14"/>
    <col min="5" max="5" width="11.5703125" style="14" bestFit="1" customWidth="1"/>
    <col min="6" max="7" width="14.140625" style="14" bestFit="1" customWidth="1"/>
    <col min="8" max="10" width="11.5703125" style="14" bestFit="1" customWidth="1"/>
    <col min="11" max="11" width="14.140625" style="14" bestFit="1" customWidth="1"/>
    <col min="12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2.75" hidden="1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29.25" customHeight="1" x14ac:dyDescent="0.2">
      <c r="B6" s="207"/>
      <c r="C6" s="379" t="s">
        <v>110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2.7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2.7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2.7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2.7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2.7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2.75" customHeight="1" x14ac:dyDescent="0.2">
      <c r="B14" s="207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2.7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2.7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2.7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2.7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2.75" customHeight="1" x14ac:dyDescent="0.2">
      <c r="B20" s="207"/>
      <c r="C20" s="40"/>
      <c r="D20" s="251"/>
      <c r="E20" s="251"/>
      <c r="F20" s="251"/>
      <c r="G20" s="251"/>
      <c r="H20" s="251"/>
      <c r="I20" s="251"/>
      <c r="J20" s="251"/>
      <c r="K20" s="251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40"/>
      <c r="D21" s="251"/>
      <c r="E21" s="251"/>
      <c r="F21" s="251"/>
      <c r="G21" s="251"/>
      <c r="H21" s="251"/>
      <c r="I21" s="251"/>
      <c r="J21" s="251"/>
      <c r="K21" s="251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2.75" customHeight="1" x14ac:dyDescent="0.2">
      <c r="B22" s="207"/>
      <c r="C22" s="183"/>
      <c r="D22" s="251"/>
      <c r="E22" s="251"/>
      <c r="F22" s="251"/>
      <c r="G22" s="251"/>
      <c r="H22" s="251"/>
      <c r="I22" s="251"/>
      <c r="J22" s="251"/>
      <c r="K22" s="251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2.75" customHeight="1" x14ac:dyDescent="0.2">
      <c r="B23" s="207"/>
      <c r="C23" s="184"/>
      <c r="D23" s="252"/>
      <c r="E23" s="252"/>
      <c r="F23" s="252"/>
      <c r="G23" s="252"/>
      <c r="H23" s="252"/>
      <c r="I23" s="252"/>
      <c r="J23" s="252"/>
      <c r="K23" s="252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2.75" customHeight="1" x14ac:dyDescent="0.2">
      <c r="B24" s="207"/>
      <c r="C24" s="185"/>
      <c r="D24" s="253" t="s">
        <v>111</v>
      </c>
      <c r="E24" s="253" t="s">
        <v>112</v>
      </c>
      <c r="F24" s="253" t="s">
        <v>113</v>
      </c>
      <c r="G24" s="253" t="s">
        <v>114</v>
      </c>
      <c r="H24" s="253" t="s">
        <v>115</v>
      </c>
      <c r="I24" s="253" t="s">
        <v>116</v>
      </c>
      <c r="J24" s="253" t="s">
        <v>117</v>
      </c>
      <c r="K24" s="253" t="s">
        <v>70</v>
      </c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2.75" customHeight="1" x14ac:dyDescent="0.2">
      <c r="B25" s="207"/>
      <c r="C25" s="185"/>
      <c r="D25" s="253" t="s">
        <v>24</v>
      </c>
      <c r="E25" s="253">
        <v>21</v>
      </c>
      <c r="F25" s="253">
        <v>1007</v>
      </c>
      <c r="G25" s="253">
        <v>1977</v>
      </c>
      <c r="H25" s="253">
        <v>515</v>
      </c>
      <c r="I25" s="253">
        <v>167</v>
      </c>
      <c r="J25" s="253">
        <v>139</v>
      </c>
      <c r="K25" s="253">
        <f>+SUM(E25:J25)</f>
        <v>3826</v>
      </c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2.75" customHeight="1" x14ac:dyDescent="0.2">
      <c r="B26" s="207"/>
      <c r="C26" s="185"/>
      <c r="D26" s="253"/>
      <c r="E26" s="254">
        <f t="shared" ref="E26:K26" si="0">+E25/$K$25</f>
        <v>5.488761108207005E-3</v>
      </c>
      <c r="F26" s="254">
        <f t="shared" si="0"/>
        <v>0.26319916361735496</v>
      </c>
      <c r="G26" s="254">
        <f t="shared" si="0"/>
        <v>0.51672765290120226</v>
      </c>
      <c r="H26" s="254">
        <f t="shared" si="0"/>
        <v>0.13460533193936225</v>
      </c>
      <c r="I26" s="254">
        <f t="shared" si="0"/>
        <v>4.3648719289074753E-2</v>
      </c>
      <c r="J26" s="254">
        <f t="shared" si="0"/>
        <v>3.6330371144798743E-2</v>
      </c>
      <c r="K26" s="253">
        <f t="shared" si="0"/>
        <v>1</v>
      </c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2.75" customHeight="1" x14ac:dyDescent="0.2">
      <c r="B27" s="207"/>
      <c r="C27" s="185"/>
      <c r="D27" s="253"/>
      <c r="E27" s="253"/>
      <c r="F27" s="253"/>
      <c r="G27" s="253"/>
      <c r="H27" s="253"/>
      <c r="I27" s="253"/>
      <c r="J27" s="253"/>
      <c r="K27" s="253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2.75" customHeight="1" x14ac:dyDescent="0.2">
      <c r="B28" s="207"/>
      <c r="C28" s="185"/>
      <c r="D28" s="252"/>
      <c r="E28" s="252"/>
      <c r="F28" s="252"/>
      <c r="G28" s="252"/>
      <c r="H28" s="252"/>
      <c r="I28" s="252"/>
      <c r="J28" s="252"/>
      <c r="K28" s="252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2.75" customHeight="1" x14ac:dyDescent="0.2">
      <c r="B29" s="207"/>
      <c r="C29" s="159"/>
      <c r="D29" s="251"/>
      <c r="E29" s="251"/>
      <c r="F29" s="251"/>
      <c r="G29" s="251"/>
      <c r="H29" s="251"/>
      <c r="I29" s="251"/>
      <c r="J29" s="251"/>
      <c r="K29" s="251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159"/>
      <c r="D30" s="159"/>
      <c r="E30" s="159"/>
      <c r="F30" s="159"/>
      <c r="G30" s="159"/>
      <c r="H30" s="159"/>
      <c r="I30" s="159"/>
      <c r="J30" s="159"/>
      <c r="K30" s="159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2.7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0"/>
      <c r="S40" s="40"/>
      <c r="T40" s="40"/>
      <c r="U40" s="207"/>
    </row>
    <row r="41" spans="2:21" ht="12.75" customHeight="1" x14ac:dyDescent="0.2">
      <c r="B41" s="207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2.75" customHeight="1" x14ac:dyDescent="0.2">
      <c r="B42" s="207"/>
      <c r="C42" s="373" t="s">
        <v>83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2.75" customHeight="1" x14ac:dyDescent="0.2">
      <c r="B43" s="207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0"/>
      <c r="S43" s="40"/>
      <c r="T43" s="40"/>
      <c r="U43" s="207"/>
    </row>
    <row r="44" spans="2:21" ht="12.7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2">
    <mergeCell ref="C42:T42"/>
    <mergeCell ref="C6:T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Y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4" width="11.42578125" style="4" customWidth="1"/>
    <col min="25" max="25" width="2.42578125" style="4" customWidth="1"/>
    <col min="26" max="26" width="14" style="4" bestFit="1" customWidth="1"/>
    <col min="27" max="16384" width="11.42578125" style="4"/>
  </cols>
  <sheetData>
    <row r="2" spans="2:25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7"/>
      <c r="W2" s="207"/>
      <c r="X2" s="207"/>
      <c r="Y2" s="207"/>
    </row>
    <row r="3" spans="2:25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0"/>
      <c r="X3" s="40"/>
      <c r="Y3" s="207"/>
    </row>
    <row r="4" spans="2:25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40"/>
      <c r="Y4" s="207"/>
    </row>
    <row r="5" spans="2:25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0"/>
      <c r="X5" s="40"/>
      <c r="Y5" s="207"/>
    </row>
    <row r="6" spans="2:25" ht="13.5" customHeight="1" x14ac:dyDescent="0.2">
      <c r="B6" s="207"/>
      <c r="C6" s="379" t="s">
        <v>118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207"/>
    </row>
    <row r="7" spans="2:25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207"/>
    </row>
    <row r="8" spans="2:25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207"/>
    </row>
    <row r="9" spans="2:25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207"/>
    </row>
    <row r="10" spans="2:25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207"/>
    </row>
    <row r="11" spans="2:25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207"/>
    </row>
    <row r="12" spans="2:25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0"/>
      <c r="X12" s="40"/>
      <c r="Y12" s="207"/>
    </row>
    <row r="13" spans="2:25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0"/>
      <c r="X13" s="40"/>
      <c r="Y13" s="207"/>
    </row>
    <row r="14" spans="2:25" ht="13.5" customHeight="1" x14ac:dyDescent="0.2">
      <c r="B14" s="207"/>
      <c r="C14" s="40"/>
      <c r="D14" s="40"/>
      <c r="E14" s="176">
        <v>1</v>
      </c>
      <c r="F14" s="176">
        <v>2</v>
      </c>
      <c r="G14" s="176">
        <v>3</v>
      </c>
      <c r="H14" s="176">
        <v>4</v>
      </c>
      <c r="I14" s="176">
        <v>5</v>
      </c>
      <c r="J14" s="176">
        <v>6</v>
      </c>
      <c r="K14" s="176"/>
      <c r="L14" s="176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0"/>
      <c r="X14" s="40"/>
      <c r="Y14" s="207"/>
    </row>
    <row r="15" spans="2:25" ht="13.5" customHeight="1" x14ac:dyDescent="0.2">
      <c r="B15" s="207"/>
      <c r="C15" s="40"/>
      <c r="D15" s="40"/>
      <c r="E15">
        <v>1069</v>
      </c>
      <c r="F15">
        <v>1184</v>
      </c>
      <c r="G15">
        <v>811</v>
      </c>
      <c r="H15">
        <v>466</v>
      </c>
      <c r="I15">
        <v>182</v>
      </c>
      <c r="J15">
        <v>114</v>
      </c>
      <c r="K15" s="40">
        <f>+SUM(E15:J15)</f>
        <v>3826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207"/>
    </row>
    <row r="16" spans="2:25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207"/>
    </row>
    <row r="17" spans="2:25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207"/>
    </row>
    <row r="18" spans="2:25" ht="13.5" customHeight="1" x14ac:dyDescent="0.2">
      <c r="B18" s="207"/>
      <c r="C18" s="40"/>
      <c r="D18" s="40"/>
      <c r="E18" s="77" t="s">
        <v>119</v>
      </c>
      <c r="F18" s="77" t="s">
        <v>120</v>
      </c>
      <c r="G18" s="77" t="s">
        <v>121</v>
      </c>
      <c r="H18" s="77" t="s">
        <v>122</v>
      </c>
      <c r="I18" s="77" t="s">
        <v>123</v>
      </c>
      <c r="J18" s="77" t="s">
        <v>124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207"/>
    </row>
    <row r="19" spans="2:25" ht="13.5" customHeight="1" x14ac:dyDescent="0.2">
      <c r="B19" s="207"/>
      <c r="C19" s="40"/>
      <c r="D19" s="40"/>
      <c r="E19" s="306">
        <f t="shared" ref="E19:J19" si="0">+E15/$K$15</f>
        <v>0.27940407736539469</v>
      </c>
      <c r="F19" s="306">
        <f t="shared" si="0"/>
        <v>0.30946157867224255</v>
      </c>
      <c r="G19" s="306">
        <f t="shared" si="0"/>
        <v>0.21197072660742289</v>
      </c>
      <c r="H19" s="306">
        <f t="shared" si="0"/>
        <v>0.12179822268687925</v>
      </c>
      <c r="I19" s="306">
        <f t="shared" si="0"/>
        <v>4.7569262937794038E-2</v>
      </c>
      <c r="J19" s="306">
        <f t="shared" si="0"/>
        <v>2.9796131730266597E-2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207"/>
    </row>
    <row r="20" spans="2:25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207"/>
    </row>
    <row r="21" spans="2:25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207"/>
    </row>
    <row r="22" spans="2:25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207"/>
    </row>
    <row r="23" spans="2:25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207"/>
    </row>
    <row r="24" spans="2:25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207"/>
    </row>
    <row r="25" spans="2:25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207"/>
    </row>
    <row r="26" spans="2:25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207"/>
    </row>
    <row r="27" spans="2:25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207"/>
    </row>
    <row r="28" spans="2:25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207"/>
    </row>
    <row r="29" spans="2:25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207"/>
    </row>
    <row r="30" spans="2:25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207"/>
    </row>
    <row r="31" spans="2:25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207"/>
    </row>
    <row r="32" spans="2:25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207"/>
    </row>
    <row r="33" spans="2:25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207"/>
    </row>
    <row r="34" spans="2:25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207"/>
    </row>
    <row r="35" spans="2:25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207"/>
    </row>
    <row r="36" spans="2:25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207"/>
    </row>
    <row r="37" spans="2:25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207"/>
    </row>
    <row r="38" spans="2:25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207"/>
    </row>
    <row r="39" spans="2:25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207"/>
    </row>
    <row r="40" spans="2:25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0"/>
      <c r="X40" s="40"/>
      <c r="Y40" s="207"/>
    </row>
    <row r="41" spans="2:25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0"/>
      <c r="X41" s="40"/>
      <c r="Y41" s="207"/>
    </row>
    <row r="42" spans="2:25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207"/>
    </row>
    <row r="43" spans="2:25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207"/>
    </row>
    <row r="44" spans="2:25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207"/>
    </row>
    <row r="45" spans="2:25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07"/>
      <c r="W45" s="207"/>
      <c r="X45" s="207"/>
      <c r="Y45" s="207"/>
    </row>
  </sheetData>
  <mergeCells count="2">
    <mergeCell ref="C6:X9"/>
    <mergeCell ref="C42:X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P107"/>
  <sheetViews>
    <sheetView showGridLines="0" zoomScale="70" zoomScaleNormal="70" workbookViewId="0"/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11" bestFit="1" customWidth="1"/>
    <col min="13" max="14" width="2.42578125" style="11" customWidth="1"/>
    <col min="15" max="15" width="11.42578125" style="11"/>
    <col min="16" max="16" width="2.42578125" style="11" customWidth="1"/>
    <col min="17" max="16384" width="11.42578125" style="11"/>
  </cols>
  <sheetData>
    <row r="2" spans="2:16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5"/>
      <c r="N2" s="195"/>
      <c r="O2" s="195"/>
      <c r="P2" s="195"/>
    </row>
    <row r="3" spans="2:16" ht="14.25" customHeight="1" x14ac:dyDescent="0.25">
      <c r="B3" s="194"/>
      <c r="C3" s="54"/>
      <c r="D3" s="54"/>
      <c r="E3" s="68"/>
      <c r="F3" s="64"/>
      <c r="G3" s="64"/>
      <c r="H3" s="64"/>
      <c r="I3" s="64"/>
      <c r="J3" s="64"/>
      <c r="K3" s="64"/>
      <c r="L3" s="64"/>
      <c r="M3" s="55"/>
      <c r="N3" s="55"/>
      <c r="O3" s="55"/>
      <c r="P3" s="195"/>
    </row>
    <row r="4" spans="2:16" ht="14.25" customHeight="1" x14ac:dyDescent="0.2">
      <c r="B4" s="194"/>
      <c r="C4" s="393" t="s">
        <v>540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195"/>
    </row>
    <row r="5" spans="2:16" ht="14.25" customHeight="1" x14ac:dyDescent="0.2">
      <c r="B5" s="1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195"/>
    </row>
    <row r="6" spans="2:16" ht="33.75" customHeight="1" x14ac:dyDescent="0.2">
      <c r="B6" s="1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195"/>
    </row>
    <row r="7" spans="2:16" ht="14.25" customHeight="1" x14ac:dyDescent="0.2">
      <c r="B7" s="194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195"/>
    </row>
    <row r="8" spans="2:16" ht="15.75" customHeight="1" x14ac:dyDescent="0.2">
      <c r="B8" s="194"/>
      <c r="C8" s="67"/>
      <c r="D8" s="67"/>
      <c r="E8" s="386" t="s">
        <v>96</v>
      </c>
      <c r="F8" s="391" t="s">
        <v>119</v>
      </c>
      <c r="G8" s="391" t="s">
        <v>120</v>
      </c>
      <c r="H8" s="391" t="s">
        <v>121</v>
      </c>
      <c r="I8" s="391" t="s">
        <v>122</v>
      </c>
      <c r="J8" s="391" t="s">
        <v>123</v>
      </c>
      <c r="K8" s="391" t="s">
        <v>124</v>
      </c>
      <c r="L8" s="386" t="s">
        <v>70</v>
      </c>
      <c r="M8" s="67"/>
      <c r="N8" s="67"/>
      <c r="O8" s="67"/>
      <c r="P8" s="195"/>
    </row>
    <row r="9" spans="2:16" ht="15.75" customHeight="1" x14ac:dyDescent="0.2">
      <c r="B9" s="194"/>
      <c r="C9" s="67"/>
      <c r="D9" s="67"/>
      <c r="E9" s="387"/>
      <c r="F9" s="392"/>
      <c r="G9" s="392"/>
      <c r="H9" s="392"/>
      <c r="I9" s="392"/>
      <c r="J9" s="392"/>
      <c r="K9" s="392"/>
      <c r="L9" s="387"/>
      <c r="M9" s="67"/>
      <c r="N9" s="67"/>
      <c r="O9" s="67"/>
      <c r="P9" s="195"/>
    </row>
    <row r="10" spans="2:16" ht="13.5" customHeight="1" x14ac:dyDescent="0.2">
      <c r="B10" s="194"/>
      <c r="C10" s="67"/>
      <c r="D10" s="67"/>
      <c r="E10" s="233" t="s">
        <v>30</v>
      </c>
      <c r="F10" s="234">
        <f>+SUM(F11:F13)</f>
        <v>95</v>
      </c>
      <c r="G10" s="234">
        <f t="shared" ref="G10:L10" si="0">+SUM(G11:G13)</f>
        <v>140</v>
      </c>
      <c r="H10" s="234">
        <f t="shared" si="0"/>
        <v>94</v>
      </c>
      <c r="I10" s="234">
        <f t="shared" si="0"/>
        <v>55</v>
      </c>
      <c r="J10" s="234">
        <f t="shared" si="0"/>
        <v>37</v>
      </c>
      <c r="K10" s="234">
        <f t="shared" si="0"/>
        <v>22</v>
      </c>
      <c r="L10" s="295">
        <f t="shared" si="0"/>
        <v>443</v>
      </c>
      <c r="M10" s="67"/>
      <c r="N10" s="67"/>
      <c r="O10" s="67"/>
      <c r="P10" s="195"/>
    </row>
    <row r="11" spans="2:16" ht="14.25" x14ac:dyDescent="0.2">
      <c r="B11" s="194"/>
      <c r="C11" s="54"/>
      <c r="D11" s="54"/>
      <c r="E11" s="58" t="s">
        <v>31</v>
      </c>
      <c r="F11" s="59">
        <v>32</v>
      </c>
      <c r="G11" s="59">
        <v>31</v>
      </c>
      <c r="H11" s="59">
        <v>25</v>
      </c>
      <c r="I11" s="60">
        <v>17</v>
      </c>
      <c r="J11" s="60">
        <v>18</v>
      </c>
      <c r="K11" s="60">
        <v>14</v>
      </c>
      <c r="L11" s="296">
        <f>+SUM(F11:K11)</f>
        <v>137</v>
      </c>
      <c r="M11" s="55"/>
      <c r="N11" s="55"/>
      <c r="O11" s="55"/>
      <c r="P11" s="195"/>
    </row>
    <row r="12" spans="2:16" ht="14.25" x14ac:dyDescent="0.2">
      <c r="B12" s="194"/>
      <c r="C12" s="54"/>
      <c r="D12" s="54"/>
      <c r="E12" s="61" t="s">
        <v>33</v>
      </c>
      <c r="F12" s="59">
        <v>19</v>
      </c>
      <c r="G12" s="59">
        <v>27</v>
      </c>
      <c r="H12" s="59">
        <v>14</v>
      </c>
      <c r="I12" s="60">
        <v>6</v>
      </c>
      <c r="J12" s="60"/>
      <c r="K12" s="60">
        <v>1</v>
      </c>
      <c r="L12" s="297">
        <f t="shared" ref="L12:L13" si="1">+SUM(F12:K12)</f>
        <v>67</v>
      </c>
      <c r="M12" s="55"/>
      <c r="N12" s="55"/>
      <c r="O12" s="55"/>
      <c r="P12" s="195"/>
    </row>
    <row r="13" spans="2:16" ht="14.25" customHeight="1" x14ac:dyDescent="0.2">
      <c r="B13" s="194"/>
      <c r="C13" s="54"/>
      <c r="D13" s="54"/>
      <c r="E13" s="58" t="s">
        <v>32</v>
      </c>
      <c r="F13" s="59">
        <v>44</v>
      </c>
      <c r="G13" s="59">
        <v>82</v>
      </c>
      <c r="H13" s="59">
        <v>55</v>
      </c>
      <c r="I13" s="60">
        <v>32</v>
      </c>
      <c r="J13" s="60">
        <v>19</v>
      </c>
      <c r="K13" s="60">
        <v>7</v>
      </c>
      <c r="L13" s="296">
        <f t="shared" si="1"/>
        <v>239</v>
      </c>
      <c r="M13" s="55"/>
      <c r="N13" s="55"/>
      <c r="O13" s="55"/>
      <c r="P13" s="195"/>
    </row>
    <row r="14" spans="2:16" ht="15" x14ac:dyDescent="0.2">
      <c r="B14" s="194"/>
      <c r="C14" s="54"/>
      <c r="D14" s="54"/>
      <c r="E14" s="236" t="s">
        <v>101</v>
      </c>
      <c r="F14" s="234">
        <f>+SUM(F15:F17)</f>
        <v>75</v>
      </c>
      <c r="G14" s="234">
        <f t="shared" ref="G14" si="2">+SUM(G15:G17)</f>
        <v>120</v>
      </c>
      <c r="H14" s="234">
        <f t="shared" ref="H14" si="3">+SUM(H15:H17)</f>
        <v>58</v>
      </c>
      <c r="I14" s="234">
        <f t="shared" ref="I14" si="4">+SUM(I15:I17)</f>
        <v>39</v>
      </c>
      <c r="J14" s="234">
        <f t="shared" ref="J14:L14" si="5">+SUM(J15:J17)</f>
        <v>20</v>
      </c>
      <c r="K14" s="234">
        <f t="shared" si="5"/>
        <v>12</v>
      </c>
      <c r="L14" s="298">
        <f t="shared" si="5"/>
        <v>324</v>
      </c>
      <c r="M14" s="55"/>
      <c r="N14" s="55"/>
      <c r="O14" s="55"/>
      <c r="P14" s="195"/>
    </row>
    <row r="15" spans="2:16" ht="14.25" x14ac:dyDescent="0.2">
      <c r="B15" s="194"/>
      <c r="C15" s="54"/>
      <c r="D15" s="54"/>
      <c r="E15" s="58" t="s">
        <v>36</v>
      </c>
      <c r="F15" s="59">
        <v>5</v>
      </c>
      <c r="G15" s="59">
        <v>9</v>
      </c>
      <c r="H15" s="59">
        <v>7</v>
      </c>
      <c r="I15" s="60">
        <v>4</v>
      </c>
      <c r="J15" s="60">
        <v>3</v>
      </c>
      <c r="K15" s="60"/>
      <c r="L15" s="296">
        <f t="shared" ref="L15:L17" si="6">+SUM(F15:K15)</f>
        <v>28</v>
      </c>
      <c r="M15" s="65"/>
      <c r="N15" s="65"/>
      <c r="O15" s="65"/>
      <c r="P15" s="195"/>
    </row>
    <row r="16" spans="2:16" ht="14.25" x14ac:dyDescent="0.2">
      <c r="B16" s="194"/>
      <c r="C16" s="54"/>
      <c r="D16" s="54"/>
      <c r="E16" s="61" t="s">
        <v>35</v>
      </c>
      <c r="F16" s="59">
        <v>56</v>
      </c>
      <c r="G16" s="59">
        <v>81</v>
      </c>
      <c r="H16" s="59">
        <v>38</v>
      </c>
      <c r="I16" s="60">
        <v>30</v>
      </c>
      <c r="J16" s="60">
        <v>13</v>
      </c>
      <c r="K16" s="60">
        <v>10</v>
      </c>
      <c r="L16" s="297">
        <f t="shared" si="6"/>
        <v>228</v>
      </c>
      <c r="M16" s="65"/>
      <c r="N16" s="65"/>
      <c r="O16" s="65"/>
      <c r="P16" s="195"/>
    </row>
    <row r="17" spans="2:16" ht="14.25" x14ac:dyDescent="0.2">
      <c r="B17" s="194"/>
      <c r="C17" s="54"/>
      <c r="D17" s="54"/>
      <c r="E17" s="58" t="s">
        <v>37</v>
      </c>
      <c r="F17" s="59">
        <v>14</v>
      </c>
      <c r="G17" s="59">
        <v>30</v>
      </c>
      <c r="H17" s="59">
        <v>13</v>
      </c>
      <c r="I17" s="60">
        <v>5</v>
      </c>
      <c r="J17" s="60">
        <v>4</v>
      </c>
      <c r="K17" s="60">
        <v>2</v>
      </c>
      <c r="L17" s="296">
        <f t="shared" si="6"/>
        <v>68</v>
      </c>
      <c r="M17" s="65"/>
      <c r="N17" s="65"/>
      <c r="O17" s="65"/>
      <c r="P17" s="195"/>
    </row>
    <row r="18" spans="2:16" ht="15" x14ac:dyDescent="0.2">
      <c r="B18" s="194"/>
      <c r="C18" s="54"/>
      <c r="D18" s="54"/>
      <c r="E18" s="236" t="s">
        <v>102</v>
      </c>
      <c r="F18" s="234">
        <f>+SUM(F19:F21)</f>
        <v>235</v>
      </c>
      <c r="G18" s="234">
        <f t="shared" ref="G18" si="7">+SUM(G19:G21)</f>
        <v>192</v>
      </c>
      <c r="H18" s="234">
        <f t="shared" ref="H18" si="8">+SUM(H19:H21)</f>
        <v>129</v>
      </c>
      <c r="I18" s="234">
        <f t="shared" ref="I18" si="9">+SUM(I19:I21)</f>
        <v>68</v>
      </c>
      <c r="J18" s="234">
        <f t="shared" ref="J18:K18" si="10">+SUM(J19:J21)</f>
        <v>31</v>
      </c>
      <c r="K18" s="234">
        <f t="shared" si="10"/>
        <v>29</v>
      </c>
      <c r="L18" s="298">
        <f t="shared" ref="L18" si="11">+SUM(L19:L21)</f>
        <v>684</v>
      </c>
      <c r="M18" s="65"/>
      <c r="N18" s="65"/>
      <c r="O18" s="65"/>
      <c r="P18" s="195"/>
    </row>
    <row r="19" spans="2:16" ht="14.25" x14ac:dyDescent="0.2">
      <c r="B19" s="194"/>
      <c r="C19" s="54"/>
      <c r="D19" s="54"/>
      <c r="E19" s="58" t="s">
        <v>40</v>
      </c>
      <c r="F19" s="59">
        <v>44</v>
      </c>
      <c r="G19" s="59">
        <v>13</v>
      </c>
      <c r="H19" s="59">
        <v>8</v>
      </c>
      <c r="I19" s="60">
        <v>3</v>
      </c>
      <c r="J19" s="60">
        <v>2</v>
      </c>
      <c r="K19" s="60"/>
      <c r="L19" s="296">
        <f t="shared" ref="L19:L21" si="12">+SUM(F19:K19)</f>
        <v>70</v>
      </c>
      <c r="M19" s="65"/>
      <c r="N19" s="65"/>
      <c r="O19" s="65"/>
      <c r="P19" s="195"/>
    </row>
    <row r="20" spans="2:16" ht="14.25" x14ac:dyDescent="0.2">
      <c r="B20" s="194"/>
      <c r="C20" s="54"/>
      <c r="D20" s="54"/>
      <c r="E20" s="61" t="s">
        <v>39</v>
      </c>
      <c r="F20" s="59">
        <v>163</v>
      </c>
      <c r="G20" s="59">
        <v>151</v>
      </c>
      <c r="H20" s="59">
        <v>104</v>
      </c>
      <c r="I20" s="60">
        <v>51</v>
      </c>
      <c r="J20" s="60">
        <v>20</v>
      </c>
      <c r="K20" s="60">
        <v>26</v>
      </c>
      <c r="L20" s="297">
        <f t="shared" si="12"/>
        <v>515</v>
      </c>
      <c r="M20" s="65"/>
      <c r="N20" s="65"/>
      <c r="O20" s="65"/>
      <c r="P20" s="195"/>
    </row>
    <row r="21" spans="2:16" ht="14.25" x14ac:dyDescent="0.2">
      <c r="B21" s="194"/>
      <c r="C21" s="54"/>
      <c r="D21" s="54"/>
      <c r="E21" s="58" t="s">
        <v>41</v>
      </c>
      <c r="F21" s="59">
        <v>28</v>
      </c>
      <c r="G21" s="59">
        <v>28</v>
      </c>
      <c r="H21" s="59">
        <v>17</v>
      </c>
      <c r="I21" s="60">
        <v>14</v>
      </c>
      <c r="J21" s="60">
        <v>9</v>
      </c>
      <c r="K21" s="60">
        <v>3</v>
      </c>
      <c r="L21" s="296">
        <f t="shared" si="12"/>
        <v>99</v>
      </c>
      <c r="M21" s="65"/>
      <c r="N21" s="65"/>
      <c r="O21" s="65"/>
      <c r="P21" s="195"/>
    </row>
    <row r="22" spans="2:16" ht="15" x14ac:dyDescent="0.2">
      <c r="B22" s="194"/>
      <c r="C22" s="54"/>
      <c r="D22" s="54"/>
      <c r="E22" s="236" t="s">
        <v>103</v>
      </c>
      <c r="F22" s="234">
        <f>+SUM(F23:F28)</f>
        <v>279</v>
      </c>
      <c r="G22" s="234">
        <f t="shared" ref="G22:L22" si="13">+SUM(G23:G28)</f>
        <v>316</v>
      </c>
      <c r="H22" s="234">
        <f t="shared" si="13"/>
        <v>221</v>
      </c>
      <c r="I22" s="234">
        <f t="shared" si="13"/>
        <v>116</v>
      </c>
      <c r="J22" s="234">
        <f t="shared" si="13"/>
        <v>37</v>
      </c>
      <c r="K22" s="234">
        <f t="shared" si="13"/>
        <v>20</v>
      </c>
      <c r="L22" s="295">
        <f t="shared" si="13"/>
        <v>989</v>
      </c>
      <c r="M22" s="65"/>
      <c r="N22" s="65"/>
      <c r="O22" s="65"/>
      <c r="P22" s="195"/>
    </row>
    <row r="23" spans="2:16" ht="14.25" x14ac:dyDescent="0.2">
      <c r="B23" s="194"/>
      <c r="C23" s="54"/>
      <c r="D23" s="54"/>
      <c r="E23" s="58" t="s">
        <v>43</v>
      </c>
      <c r="F23" s="59">
        <v>51</v>
      </c>
      <c r="G23" s="59">
        <v>51</v>
      </c>
      <c r="H23" s="59">
        <v>24</v>
      </c>
      <c r="I23" s="60">
        <v>21</v>
      </c>
      <c r="J23" s="60">
        <v>7</v>
      </c>
      <c r="K23" s="60">
        <v>5</v>
      </c>
      <c r="L23" s="296">
        <f t="shared" ref="L23:L28" si="14">+SUM(F23:K23)</f>
        <v>159</v>
      </c>
      <c r="M23" s="65"/>
      <c r="N23" s="65"/>
      <c r="O23" s="65"/>
      <c r="P23" s="195"/>
    </row>
    <row r="24" spans="2:16" ht="14.25" x14ac:dyDescent="0.2">
      <c r="B24" s="194"/>
      <c r="C24" s="54"/>
      <c r="D24" s="54"/>
      <c r="E24" s="61" t="s">
        <v>48</v>
      </c>
      <c r="F24" s="59">
        <v>102</v>
      </c>
      <c r="G24" s="59">
        <v>125</v>
      </c>
      <c r="H24" s="59">
        <v>86</v>
      </c>
      <c r="I24" s="60">
        <v>41</v>
      </c>
      <c r="J24" s="60">
        <v>12</v>
      </c>
      <c r="K24" s="60">
        <v>7</v>
      </c>
      <c r="L24" s="297">
        <f t="shared" si="14"/>
        <v>373</v>
      </c>
      <c r="M24" s="65"/>
      <c r="N24" s="65"/>
      <c r="O24" s="65"/>
      <c r="P24" s="195"/>
    </row>
    <row r="25" spans="2:16" ht="14.25" x14ac:dyDescent="0.2">
      <c r="B25" s="194"/>
      <c r="C25" s="54"/>
      <c r="D25" s="54"/>
      <c r="E25" s="58" t="s">
        <v>44</v>
      </c>
      <c r="F25" s="59">
        <v>18</v>
      </c>
      <c r="G25" s="59">
        <v>8</v>
      </c>
      <c r="H25" s="59">
        <v>10</v>
      </c>
      <c r="I25" s="60">
        <v>2</v>
      </c>
      <c r="J25" s="60"/>
      <c r="K25" s="60">
        <v>1</v>
      </c>
      <c r="L25" s="296">
        <f t="shared" si="14"/>
        <v>39</v>
      </c>
      <c r="M25" s="65"/>
      <c r="N25" s="65"/>
      <c r="O25" s="65"/>
      <c r="P25" s="195"/>
    </row>
    <row r="26" spans="2:16" ht="14.25" x14ac:dyDescent="0.2">
      <c r="B26" s="194"/>
      <c r="C26" s="54"/>
      <c r="D26" s="54"/>
      <c r="E26" s="61" t="s">
        <v>104</v>
      </c>
      <c r="F26" s="59">
        <v>24</v>
      </c>
      <c r="G26" s="59">
        <v>27</v>
      </c>
      <c r="H26" s="59">
        <v>24</v>
      </c>
      <c r="I26" s="60">
        <v>10</v>
      </c>
      <c r="J26" s="60">
        <v>6</v>
      </c>
      <c r="K26" s="60">
        <v>2</v>
      </c>
      <c r="L26" s="297">
        <f t="shared" si="14"/>
        <v>93</v>
      </c>
      <c r="M26" s="65"/>
      <c r="N26" s="65"/>
      <c r="O26" s="65"/>
      <c r="P26" s="195"/>
    </row>
    <row r="27" spans="2:16" ht="14.25" x14ac:dyDescent="0.2">
      <c r="B27" s="194"/>
      <c r="C27" s="54"/>
      <c r="D27" s="54"/>
      <c r="E27" s="58" t="s">
        <v>46</v>
      </c>
      <c r="F27" s="59">
        <v>47</v>
      </c>
      <c r="G27" s="59">
        <v>66</v>
      </c>
      <c r="H27" s="59">
        <v>43</v>
      </c>
      <c r="I27" s="60">
        <v>23</v>
      </c>
      <c r="J27" s="60">
        <v>9</v>
      </c>
      <c r="K27" s="60">
        <v>5</v>
      </c>
      <c r="L27" s="296">
        <f t="shared" si="14"/>
        <v>193</v>
      </c>
      <c r="M27" s="65"/>
      <c r="N27" s="65"/>
      <c r="O27" s="65"/>
      <c r="P27" s="195"/>
    </row>
    <row r="28" spans="2:16" ht="14.25" x14ac:dyDescent="0.2">
      <c r="B28" s="194"/>
      <c r="C28" s="54"/>
      <c r="D28" s="54"/>
      <c r="E28" s="61" t="s">
        <v>47</v>
      </c>
      <c r="F28" s="59">
        <v>37</v>
      </c>
      <c r="G28" s="59">
        <v>39</v>
      </c>
      <c r="H28" s="59">
        <v>34</v>
      </c>
      <c r="I28" s="60">
        <v>19</v>
      </c>
      <c r="J28" s="60">
        <v>3</v>
      </c>
      <c r="K28" s="60"/>
      <c r="L28" s="297">
        <f t="shared" si="14"/>
        <v>132</v>
      </c>
      <c r="M28" s="65"/>
      <c r="N28" s="65"/>
      <c r="O28" s="65"/>
      <c r="P28" s="195"/>
    </row>
    <row r="29" spans="2:16" ht="15" x14ac:dyDescent="0.2">
      <c r="B29" s="194"/>
      <c r="C29" s="54"/>
      <c r="D29" s="54"/>
      <c r="E29" s="236" t="s">
        <v>105</v>
      </c>
      <c r="F29" s="234">
        <f>+SUM(F30:F33)</f>
        <v>140</v>
      </c>
      <c r="G29" s="234">
        <f t="shared" ref="G29:L29" si="15">+SUM(G30:G33)</f>
        <v>123</v>
      </c>
      <c r="H29" s="234">
        <f t="shared" si="15"/>
        <v>105</v>
      </c>
      <c r="I29" s="234">
        <f t="shared" si="15"/>
        <v>74</v>
      </c>
      <c r="J29" s="234">
        <f t="shared" si="15"/>
        <v>16</v>
      </c>
      <c r="K29" s="234">
        <f t="shared" si="15"/>
        <v>11</v>
      </c>
      <c r="L29" s="295">
        <f t="shared" si="15"/>
        <v>469</v>
      </c>
      <c r="M29" s="65"/>
      <c r="N29" s="65"/>
      <c r="O29" s="65"/>
      <c r="P29" s="195"/>
    </row>
    <row r="30" spans="2:16" ht="14.25" x14ac:dyDescent="0.2">
      <c r="B30" s="194"/>
      <c r="C30" s="54"/>
      <c r="D30" s="54"/>
      <c r="E30" s="58" t="s">
        <v>125</v>
      </c>
      <c r="F30" s="59">
        <v>40</v>
      </c>
      <c r="G30" s="59">
        <v>30</v>
      </c>
      <c r="H30" s="59">
        <v>31</v>
      </c>
      <c r="I30" s="60">
        <v>21</v>
      </c>
      <c r="J30" s="60">
        <v>4</v>
      </c>
      <c r="K30" s="60">
        <v>2</v>
      </c>
      <c r="L30" s="296">
        <f t="shared" ref="L30:L33" si="16">+SUM(F30:K30)</f>
        <v>128</v>
      </c>
      <c r="M30" s="65"/>
      <c r="N30" s="65"/>
      <c r="O30" s="65"/>
      <c r="P30" s="195"/>
    </row>
    <row r="31" spans="2:16" ht="14.25" x14ac:dyDescent="0.2">
      <c r="B31" s="194"/>
      <c r="C31" s="54"/>
      <c r="D31" s="54"/>
      <c r="E31" s="61" t="s">
        <v>54</v>
      </c>
      <c r="F31" s="59">
        <v>20</v>
      </c>
      <c r="G31" s="59">
        <v>22</v>
      </c>
      <c r="H31" s="59">
        <v>9</v>
      </c>
      <c r="I31" s="60">
        <v>15</v>
      </c>
      <c r="J31" s="60">
        <v>1</v>
      </c>
      <c r="K31" s="60">
        <v>3</v>
      </c>
      <c r="L31" s="297">
        <f t="shared" si="16"/>
        <v>70</v>
      </c>
      <c r="M31" s="65"/>
      <c r="N31" s="65"/>
      <c r="O31" s="65"/>
      <c r="P31" s="195"/>
    </row>
    <row r="32" spans="2:16" ht="14.25" x14ac:dyDescent="0.2">
      <c r="B32" s="194"/>
      <c r="C32" s="54"/>
      <c r="D32" s="54"/>
      <c r="E32" s="58" t="s">
        <v>52</v>
      </c>
      <c r="F32" s="59">
        <v>3</v>
      </c>
      <c r="G32" s="59">
        <v>2</v>
      </c>
      <c r="H32" s="59">
        <v>5</v>
      </c>
      <c r="I32" s="60">
        <v>2</v>
      </c>
      <c r="J32" s="60">
        <v>1</v>
      </c>
      <c r="K32" s="60"/>
      <c r="L32" s="297">
        <f t="shared" si="16"/>
        <v>13</v>
      </c>
      <c r="M32" s="65"/>
      <c r="N32" s="65"/>
      <c r="O32" s="65"/>
      <c r="P32" s="195"/>
    </row>
    <row r="33" spans="2:16" ht="14.25" x14ac:dyDescent="0.2">
      <c r="B33" s="194"/>
      <c r="C33" s="54"/>
      <c r="D33" s="54"/>
      <c r="E33" s="61" t="s">
        <v>50</v>
      </c>
      <c r="F33" s="59">
        <v>77</v>
      </c>
      <c r="G33" s="59">
        <v>69</v>
      </c>
      <c r="H33" s="59">
        <v>60</v>
      </c>
      <c r="I33" s="60">
        <v>36</v>
      </c>
      <c r="J33" s="60">
        <v>10</v>
      </c>
      <c r="K33" s="60">
        <v>6</v>
      </c>
      <c r="L33" s="297">
        <f t="shared" si="16"/>
        <v>258</v>
      </c>
      <c r="M33" s="65"/>
      <c r="N33" s="65"/>
      <c r="O33" s="65"/>
      <c r="P33" s="195"/>
    </row>
    <row r="34" spans="2:16" ht="15" x14ac:dyDescent="0.2">
      <c r="B34" s="194"/>
      <c r="C34" s="54"/>
      <c r="D34" s="54"/>
      <c r="E34" s="236" t="s">
        <v>55</v>
      </c>
      <c r="F34" s="234">
        <f>+SUM(F35)</f>
        <v>11</v>
      </c>
      <c r="G34" s="234">
        <f t="shared" ref="G34:L34" si="17">+SUM(G35)</f>
        <v>8</v>
      </c>
      <c r="H34" s="234">
        <f t="shared" si="17"/>
        <v>6</v>
      </c>
      <c r="I34" s="234">
        <f t="shared" si="17"/>
        <v>4</v>
      </c>
      <c r="J34" s="234">
        <f t="shared" si="17"/>
        <v>0</v>
      </c>
      <c r="K34" s="234">
        <f t="shared" si="17"/>
        <v>0</v>
      </c>
      <c r="L34" s="295">
        <f t="shared" si="17"/>
        <v>29</v>
      </c>
      <c r="M34" s="65"/>
      <c r="N34" s="65"/>
      <c r="O34" s="65"/>
      <c r="P34" s="195"/>
    </row>
    <row r="35" spans="2:16" ht="14.25" x14ac:dyDescent="0.2">
      <c r="B35" s="194"/>
      <c r="C35" s="54"/>
      <c r="D35" s="54"/>
      <c r="E35" s="58" t="s">
        <v>56</v>
      </c>
      <c r="F35" s="59">
        <v>11</v>
      </c>
      <c r="G35" s="59">
        <v>8</v>
      </c>
      <c r="H35" s="59">
        <v>6</v>
      </c>
      <c r="I35" s="60">
        <v>4</v>
      </c>
      <c r="J35" s="60"/>
      <c r="K35" s="60"/>
      <c r="L35" s="296">
        <f>+SUM(F35:K35)</f>
        <v>29</v>
      </c>
      <c r="M35" s="65"/>
      <c r="N35" s="65"/>
      <c r="O35" s="65"/>
      <c r="P35" s="195"/>
    </row>
    <row r="36" spans="2:16" ht="15" x14ac:dyDescent="0.2">
      <c r="B36" s="194"/>
      <c r="C36" s="54"/>
      <c r="D36" s="54"/>
      <c r="E36" s="236" t="s">
        <v>63</v>
      </c>
      <c r="F36" s="234">
        <f>+SUM(F37:F39)</f>
        <v>86</v>
      </c>
      <c r="G36" s="234">
        <f t="shared" ref="G36:L36" si="18">+SUM(G37:G39)</f>
        <v>92</v>
      </c>
      <c r="H36" s="234">
        <f t="shared" si="18"/>
        <v>83</v>
      </c>
      <c r="I36" s="234">
        <f t="shared" si="18"/>
        <v>47</v>
      </c>
      <c r="J36" s="234">
        <f t="shared" si="18"/>
        <v>14</v>
      </c>
      <c r="K36" s="234">
        <f t="shared" si="18"/>
        <v>11</v>
      </c>
      <c r="L36" s="295">
        <f t="shared" si="18"/>
        <v>333</v>
      </c>
      <c r="M36" s="65"/>
      <c r="N36" s="65"/>
      <c r="O36" s="65"/>
      <c r="P36" s="195"/>
    </row>
    <row r="37" spans="2:16" ht="14.25" x14ac:dyDescent="0.2">
      <c r="B37" s="194"/>
      <c r="C37" s="54"/>
      <c r="D37" s="54"/>
      <c r="E37" s="58" t="s">
        <v>64</v>
      </c>
      <c r="F37" s="59">
        <v>47</v>
      </c>
      <c r="G37" s="59">
        <v>37</v>
      </c>
      <c r="H37" s="59">
        <v>38</v>
      </c>
      <c r="I37" s="60">
        <v>15</v>
      </c>
      <c r="J37" s="60">
        <v>4</v>
      </c>
      <c r="K37" s="60">
        <v>6</v>
      </c>
      <c r="L37" s="296">
        <f t="shared" ref="L37:L39" si="19">+SUM(F37:K37)</f>
        <v>147</v>
      </c>
      <c r="M37" s="65"/>
      <c r="N37" s="65"/>
      <c r="O37" s="65"/>
      <c r="P37" s="195"/>
    </row>
    <row r="38" spans="2:16" ht="14.25" x14ac:dyDescent="0.2">
      <c r="B38" s="194"/>
      <c r="C38" s="54"/>
      <c r="D38" s="54"/>
      <c r="E38" s="61" t="s">
        <v>65</v>
      </c>
      <c r="F38" s="59">
        <v>32</v>
      </c>
      <c r="G38" s="59">
        <v>45</v>
      </c>
      <c r="H38" s="59">
        <v>35</v>
      </c>
      <c r="I38" s="60">
        <v>22</v>
      </c>
      <c r="J38" s="60">
        <v>8</v>
      </c>
      <c r="K38" s="60">
        <v>3</v>
      </c>
      <c r="L38" s="297">
        <f t="shared" si="19"/>
        <v>145</v>
      </c>
      <c r="M38" s="65"/>
      <c r="N38" s="65"/>
      <c r="O38" s="65"/>
      <c r="P38" s="195"/>
    </row>
    <row r="39" spans="2:16" ht="14.25" x14ac:dyDescent="0.2">
      <c r="B39" s="194"/>
      <c r="C39" s="54"/>
      <c r="D39" s="54"/>
      <c r="E39" s="58" t="s">
        <v>106</v>
      </c>
      <c r="F39" s="59">
        <v>7</v>
      </c>
      <c r="G39" s="59">
        <v>10</v>
      </c>
      <c r="H39" s="59">
        <v>10</v>
      </c>
      <c r="I39" s="60">
        <v>10</v>
      </c>
      <c r="J39" s="60">
        <v>2</v>
      </c>
      <c r="K39" s="60">
        <v>2</v>
      </c>
      <c r="L39" s="296">
        <f t="shared" si="19"/>
        <v>41</v>
      </c>
      <c r="M39" s="65"/>
      <c r="N39" s="65"/>
      <c r="O39" s="65"/>
      <c r="P39" s="195"/>
    </row>
    <row r="40" spans="2:16" ht="15" x14ac:dyDescent="0.2">
      <c r="B40" s="194"/>
      <c r="C40" s="54"/>
      <c r="D40" s="54"/>
      <c r="E40" s="236" t="s">
        <v>107</v>
      </c>
      <c r="F40" s="234">
        <f>+SUM(F41:F43)</f>
        <v>36</v>
      </c>
      <c r="G40" s="234">
        <f t="shared" ref="G40:K40" si="20">+SUM(G41:G43)</f>
        <v>44</v>
      </c>
      <c r="H40" s="234">
        <f t="shared" si="20"/>
        <v>30</v>
      </c>
      <c r="I40" s="234">
        <f t="shared" si="20"/>
        <v>17</v>
      </c>
      <c r="J40" s="234">
        <f t="shared" si="20"/>
        <v>6</v>
      </c>
      <c r="K40" s="234">
        <f t="shared" si="20"/>
        <v>0</v>
      </c>
      <c r="L40" s="295">
        <f>+SUM(L41:L43)</f>
        <v>133</v>
      </c>
      <c r="M40" s="65"/>
      <c r="N40" s="65"/>
      <c r="O40" s="65"/>
      <c r="P40" s="195"/>
    </row>
    <row r="41" spans="2:16" ht="14.25" x14ac:dyDescent="0.2">
      <c r="B41" s="194"/>
      <c r="C41" s="54"/>
      <c r="D41" s="54"/>
      <c r="E41" s="58" t="s">
        <v>126</v>
      </c>
      <c r="F41" s="59">
        <v>10</v>
      </c>
      <c r="G41" s="59">
        <v>13</v>
      </c>
      <c r="H41" s="59">
        <v>20</v>
      </c>
      <c r="I41" s="60">
        <v>11</v>
      </c>
      <c r="J41" s="60">
        <v>4</v>
      </c>
      <c r="K41" s="60"/>
      <c r="L41" s="296">
        <f t="shared" ref="L41:L43" si="21">+SUM(F41:K41)</f>
        <v>58</v>
      </c>
      <c r="M41" s="65"/>
      <c r="N41" s="65"/>
      <c r="O41" s="65"/>
      <c r="P41" s="195"/>
    </row>
    <row r="42" spans="2:16" ht="14.25" x14ac:dyDescent="0.2">
      <c r="B42" s="194"/>
      <c r="C42" s="54"/>
      <c r="D42" s="54"/>
      <c r="E42" s="61" t="s">
        <v>61</v>
      </c>
      <c r="F42" s="59">
        <v>17</v>
      </c>
      <c r="G42" s="59">
        <v>25</v>
      </c>
      <c r="H42" s="59">
        <v>9</v>
      </c>
      <c r="I42" s="60">
        <v>5</v>
      </c>
      <c r="J42" s="60">
        <v>2</v>
      </c>
      <c r="K42" s="60"/>
      <c r="L42" s="297">
        <f t="shared" si="21"/>
        <v>58</v>
      </c>
      <c r="M42" s="65"/>
      <c r="N42" s="65"/>
      <c r="O42" s="65"/>
      <c r="P42" s="195"/>
    </row>
    <row r="43" spans="2:16" ht="14.25" x14ac:dyDescent="0.2">
      <c r="B43" s="194"/>
      <c r="C43" s="54"/>
      <c r="D43" s="54"/>
      <c r="E43" s="58" t="s">
        <v>60</v>
      </c>
      <c r="F43" s="59">
        <v>9</v>
      </c>
      <c r="G43" s="59">
        <v>6</v>
      </c>
      <c r="H43" s="59">
        <v>1</v>
      </c>
      <c r="I43" s="60">
        <v>1</v>
      </c>
      <c r="J43" s="60"/>
      <c r="K43" s="60"/>
      <c r="L43" s="297">
        <f t="shared" si="21"/>
        <v>17</v>
      </c>
      <c r="M43" s="65"/>
      <c r="N43" s="65"/>
      <c r="O43" s="65"/>
      <c r="P43" s="195"/>
    </row>
    <row r="44" spans="2:16" ht="15" x14ac:dyDescent="0.2">
      <c r="B44" s="194"/>
      <c r="C44" s="54"/>
      <c r="D44" s="54"/>
      <c r="E44" s="236" t="s">
        <v>68</v>
      </c>
      <c r="F44" s="234">
        <f>+SUM(F45)</f>
        <v>56</v>
      </c>
      <c r="G44" s="234">
        <f t="shared" ref="G44" si="22">+SUM(G45)</f>
        <v>56</v>
      </c>
      <c r="H44" s="234">
        <f t="shared" ref="H44" si="23">+SUM(H45)</f>
        <v>22</v>
      </c>
      <c r="I44" s="234">
        <f t="shared" ref="I44" si="24">+SUM(I45)</f>
        <v>5</v>
      </c>
      <c r="J44" s="234">
        <f t="shared" ref="J44:K44" si="25">+SUM(J45)</f>
        <v>1</v>
      </c>
      <c r="K44" s="234">
        <f t="shared" si="25"/>
        <v>1</v>
      </c>
      <c r="L44" s="298">
        <f t="shared" ref="L44" si="26">+SUM(L45)</f>
        <v>141</v>
      </c>
      <c r="M44" s="65"/>
      <c r="N44" s="65"/>
      <c r="O44" s="65"/>
      <c r="P44" s="195"/>
    </row>
    <row r="45" spans="2:16" ht="14.25" x14ac:dyDescent="0.2">
      <c r="B45" s="194"/>
      <c r="C45" s="54"/>
      <c r="D45" s="54"/>
      <c r="E45" s="58" t="s">
        <v>127</v>
      </c>
      <c r="F45" s="59">
        <v>56</v>
      </c>
      <c r="G45" s="59">
        <v>56</v>
      </c>
      <c r="H45" s="59">
        <v>22</v>
      </c>
      <c r="I45" s="60">
        <v>5</v>
      </c>
      <c r="J45" s="60">
        <v>1</v>
      </c>
      <c r="K45" s="60">
        <v>1</v>
      </c>
      <c r="L45" s="296">
        <f>+SUM(F45:K45)</f>
        <v>141</v>
      </c>
      <c r="M45" s="65"/>
      <c r="N45" s="65"/>
      <c r="O45" s="65"/>
      <c r="P45" s="195"/>
    </row>
    <row r="46" spans="2:16" ht="15" x14ac:dyDescent="0.2">
      <c r="B46" s="194"/>
      <c r="C46" s="54"/>
      <c r="D46" s="54"/>
      <c r="E46" s="236" t="s">
        <v>67</v>
      </c>
      <c r="F46" s="234">
        <f>+SUM(F47)</f>
        <v>6</v>
      </c>
      <c r="G46" s="234">
        <f t="shared" ref="G46" si="27">+SUM(G47)</f>
        <v>10</v>
      </c>
      <c r="H46" s="234">
        <f t="shared" ref="H46" si="28">+SUM(H47)</f>
        <v>8</v>
      </c>
      <c r="I46" s="234">
        <f t="shared" ref="I46" si="29">+SUM(I47)</f>
        <v>5</v>
      </c>
      <c r="J46" s="234">
        <f t="shared" ref="J46:K46" si="30">+SUM(J47)</f>
        <v>1</v>
      </c>
      <c r="K46" s="234">
        <f t="shared" si="30"/>
        <v>2</v>
      </c>
      <c r="L46" s="298">
        <f t="shared" ref="L46" si="31">+SUM(L47)</f>
        <v>32</v>
      </c>
      <c r="M46" s="65"/>
      <c r="N46" s="65"/>
      <c r="O46" s="65"/>
      <c r="P46" s="195"/>
    </row>
    <row r="47" spans="2:16" ht="14.25" x14ac:dyDescent="0.2">
      <c r="B47" s="194"/>
      <c r="C47" s="54"/>
      <c r="D47" s="54"/>
      <c r="E47" s="58" t="s">
        <v>67</v>
      </c>
      <c r="F47" s="59">
        <v>6</v>
      </c>
      <c r="G47" s="59">
        <v>10</v>
      </c>
      <c r="H47" s="59">
        <v>8</v>
      </c>
      <c r="I47" s="60">
        <v>5</v>
      </c>
      <c r="J47" s="60">
        <v>1</v>
      </c>
      <c r="K47" s="60">
        <v>2</v>
      </c>
      <c r="L47" s="296">
        <f>+SUM(F47:K47)</f>
        <v>32</v>
      </c>
      <c r="M47" s="65"/>
      <c r="N47" s="65"/>
      <c r="O47" s="65"/>
      <c r="P47" s="195"/>
    </row>
    <row r="48" spans="2:16" ht="15" x14ac:dyDescent="0.2">
      <c r="B48" s="194"/>
      <c r="C48" s="54"/>
      <c r="D48" s="54"/>
      <c r="E48" s="193" t="s">
        <v>70</v>
      </c>
      <c r="F48" s="202">
        <f>+F46+F44+F40+F36+F34+F29+F22+F18+F10+F14</f>
        <v>1019</v>
      </c>
      <c r="G48" s="202">
        <f t="shared" ref="G48:L48" si="32">+G46+G44+G40+G36+G34+G29+G22+G18+G10+G14</f>
        <v>1101</v>
      </c>
      <c r="H48" s="202">
        <f t="shared" si="32"/>
        <v>756</v>
      </c>
      <c r="I48" s="202">
        <f t="shared" si="32"/>
        <v>430</v>
      </c>
      <c r="J48" s="202">
        <f t="shared" si="32"/>
        <v>163</v>
      </c>
      <c r="K48" s="202">
        <f t="shared" si="32"/>
        <v>108</v>
      </c>
      <c r="L48" s="202">
        <f t="shared" si="32"/>
        <v>3577</v>
      </c>
      <c r="M48" s="65"/>
      <c r="N48" s="65"/>
      <c r="O48" s="65"/>
      <c r="P48" s="195"/>
    </row>
    <row r="49" spans="2:16" ht="14.25" x14ac:dyDescent="0.2">
      <c r="B49" s="194"/>
      <c r="C49" s="54"/>
      <c r="D49" s="54"/>
      <c r="E49" s="58" t="s">
        <v>128</v>
      </c>
      <c r="F49" s="59">
        <v>4</v>
      </c>
      <c r="G49" s="59">
        <v>2</v>
      </c>
      <c r="H49" s="59">
        <v>11</v>
      </c>
      <c r="I49" s="60">
        <v>5</v>
      </c>
      <c r="J49" s="60"/>
      <c r="K49" s="60">
        <v>1</v>
      </c>
      <c r="L49" s="296">
        <f t="shared" ref="L49:L51" si="33">+SUM(F49:K49)</f>
        <v>23</v>
      </c>
      <c r="M49" s="65"/>
      <c r="N49" s="65"/>
      <c r="O49" s="65"/>
      <c r="P49" s="195"/>
    </row>
    <row r="50" spans="2:16" ht="14.25" x14ac:dyDescent="0.2">
      <c r="B50" s="194"/>
      <c r="C50" s="54"/>
      <c r="D50" s="54"/>
      <c r="E50" s="58" t="s">
        <v>71</v>
      </c>
      <c r="F50" s="59">
        <v>46</v>
      </c>
      <c r="G50" s="59">
        <v>81</v>
      </c>
      <c r="H50" s="59">
        <v>43</v>
      </c>
      <c r="I50" s="60">
        <v>29</v>
      </c>
      <c r="J50" s="60">
        <v>16</v>
      </c>
      <c r="K50" s="60">
        <v>3</v>
      </c>
      <c r="L50" s="296">
        <f t="shared" si="33"/>
        <v>218</v>
      </c>
      <c r="M50" s="65"/>
      <c r="N50" s="65"/>
      <c r="O50" s="65"/>
      <c r="P50" s="195"/>
    </row>
    <row r="51" spans="2:16" ht="14.25" x14ac:dyDescent="0.2">
      <c r="B51" s="194"/>
      <c r="C51" s="54"/>
      <c r="D51" s="54"/>
      <c r="E51" s="58" t="s">
        <v>129</v>
      </c>
      <c r="F51" s="59"/>
      <c r="G51" s="59"/>
      <c r="H51" s="59">
        <v>1</v>
      </c>
      <c r="I51" s="59">
        <v>2</v>
      </c>
      <c r="J51" s="59">
        <v>3</v>
      </c>
      <c r="K51" s="59">
        <v>2</v>
      </c>
      <c r="L51" s="296">
        <f t="shared" si="33"/>
        <v>8</v>
      </c>
      <c r="M51" s="65"/>
      <c r="N51" s="65"/>
      <c r="O51" s="65"/>
      <c r="P51" s="195"/>
    </row>
    <row r="52" spans="2:16" ht="18" x14ac:dyDescent="0.2">
      <c r="B52" s="194"/>
      <c r="C52" s="54"/>
      <c r="D52" s="54"/>
      <c r="E52" s="204" t="s">
        <v>108</v>
      </c>
      <c r="F52" s="205">
        <f>+SUM(F48:F50)</f>
        <v>1069</v>
      </c>
      <c r="G52" s="205">
        <f t="shared" ref="G52:J52" si="34">+SUM(G48:G50)</f>
        <v>1184</v>
      </c>
      <c r="H52" s="205">
        <f t="shared" si="34"/>
        <v>810</v>
      </c>
      <c r="I52" s="205">
        <f t="shared" si="34"/>
        <v>464</v>
      </c>
      <c r="J52" s="205">
        <f t="shared" si="34"/>
        <v>179</v>
      </c>
      <c r="K52" s="205">
        <f>+SUM(K48:K51)</f>
        <v>114</v>
      </c>
      <c r="L52" s="205">
        <f>+SUM(L48:L51)</f>
        <v>3826</v>
      </c>
      <c r="M52" s="65"/>
      <c r="N52" s="65"/>
      <c r="O52" s="65"/>
      <c r="P52" s="195"/>
    </row>
    <row r="53" spans="2:16" x14ac:dyDescent="0.2">
      <c r="B53" s="19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6"/>
      <c r="N53" s="56"/>
      <c r="O53" s="56"/>
      <c r="P53" s="195"/>
    </row>
    <row r="54" spans="2:16" ht="16.5" x14ac:dyDescent="0.3">
      <c r="B54" s="194"/>
      <c r="C54" s="395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195"/>
    </row>
    <row r="55" spans="2:16" ht="81" customHeight="1" x14ac:dyDescent="0.3">
      <c r="B55" s="194"/>
      <c r="C55" s="294"/>
      <c r="D55" s="294"/>
      <c r="E55" s="393" t="s">
        <v>130</v>
      </c>
      <c r="F55" s="394"/>
      <c r="G55" s="394"/>
      <c r="H55" s="394"/>
      <c r="I55" s="394"/>
      <c r="J55" s="394"/>
      <c r="K55" s="394"/>
      <c r="L55" s="394"/>
      <c r="M55" s="394"/>
      <c r="N55" s="294"/>
      <c r="O55" s="294"/>
      <c r="P55" s="195"/>
    </row>
    <row r="56" spans="2:16" ht="16.5" x14ac:dyDescent="0.3">
      <c r="B56" s="194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195"/>
    </row>
    <row r="57" spans="2:16" ht="16.5" x14ac:dyDescent="0.3">
      <c r="B57" s="194"/>
      <c r="C57" s="294"/>
      <c r="D57" s="294"/>
      <c r="E57" s="386" t="s">
        <v>96</v>
      </c>
      <c r="F57" s="391" t="s">
        <v>119</v>
      </c>
      <c r="G57" s="391" t="s">
        <v>120</v>
      </c>
      <c r="H57" s="391" t="s">
        <v>121</v>
      </c>
      <c r="I57" s="391" t="s">
        <v>122</v>
      </c>
      <c r="J57" s="391" t="s">
        <v>123</v>
      </c>
      <c r="K57" s="391" t="s">
        <v>124</v>
      </c>
      <c r="L57" s="386" t="s">
        <v>70</v>
      </c>
      <c r="M57" s="294"/>
      <c r="N57" s="294"/>
      <c r="O57" s="294"/>
      <c r="P57" s="195"/>
    </row>
    <row r="58" spans="2:16" ht="16.5" x14ac:dyDescent="0.3">
      <c r="B58" s="194"/>
      <c r="C58" s="294"/>
      <c r="D58" s="294"/>
      <c r="E58" s="387"/>
      <c r="F58" s="392"/>
      <c r="G58" s="392"/>
      <c r="H58" s="392"/>
      <c r="I58" s="392"/>
      <c r="J58" s="392"/>
      <c r="K58" s="392"/>
      <c r="L58" s="387"/>
      <c r="M58" s="294"/>
      <c r="N58" s="294"/>
      <c r="O58" s="294"/>
      <c r="P58" s="195"/>
    </row>
    <row r="59" spans="2:16" ht="16.5" x14ac:dyDescent="0.3">
      <c r="B59" s="194"/>
      <c r="C59" s="294"/>
      <c r="D59" s="294"/>
      <c r="E59" s="233" t="s">
        <v>30</v>
      </c>
      <c r="F59" s="311">
        <f>+F10/$L10</f>
        <v>0.2144469525959368</v>
      </c>
      <c r="G59" s="311">
        <f t="shared" ref="G59:L59" si="35">+G10/$L10</f>
        <v>0.3160270880361174</v>
      </c>
      <c r="H59" s="311">
        <f t="shared" si="35"/>
        <v>0.21218961625282168</v>
      </c>
      <c r="I59" s="311">
        <f t="shared" si="35"/>
        <v>0.12415349887133183</v>
      </c>
      <c r="J59" s="311">
        <f t="shared" si="35"/>
        <v>8.35214446952596E-2</v>
      </c>
      <c r="K59" s="311">
        <f t="shared" si="35"/>
        <v>4.9661399548532728E-2</v>
      </c>
      <c r="L59" s="311">
        <f t="shared" si="35"/>
        <v>1</v>
      </c>
      <c r="M59" s="294"/>
      <c r="N59" s="294"/>
      <c r="O59" s="294"/>
      <c r="P59" s="195"/>
    </row>
    <row r="60" spans="2:16" ht="16.5" x14ac:dyDescent="0.3">
      <c r="B60" s="194"/>
      <c r="C60" s="294"/>
      <c r="D60" s="294"/>
      <c r="E60" s="58" t="s">
        <v>31</v>
      </c>
      <c r="F60" s="312">
        <f t="shared" ref="F60:L60" si="36">+F11/$L11</f>
        <v>0.23357664233576642</v>
      </c>
      <c r="G60" s="312">
        <f t="shared" si="36"/>
        <v>0.22627737226277372</v>
      </c>
      <c r="H60" s="312">
        <f t="shared" si="36"/>
        <v>0.18248175182481752</v>
      </c>
      <c r="I60" s="312">
        <f t="shared" si="36"/>
        <v>0.12408759124087591</v>
      </c>
      <c r="J60" s="312">
        <f t="shared" si="36"/>
        <v>0.13138686131386862</v>
      </c>
      <c r="K60" s="312">
        <f t="shared" si="36"/>
        <v>0.10218978102189781</v>
      </c>
      <c r="L60" s="312">
        <f t="shared" si="36"/>
        <v>1</v>
      </c>
      <c r="M60" s="294"/>
      <c r="N60" s="294"/>
      <c r="O60" s="294"/>
      <c r="P60" s="195"/>
    </row>
    <row r="61" spans="2:16" ht="16.5" x14ac:dyDescent="0.3">
      <c r="B61" s="194"/>
      <c r="C61" s="294"/>
      <c r="D61" s="294"/>
      <c r="E61" s="61" t="s">
        <v>33</v>
      </c>
      <c r="F61" s="313">
        <f t="shared" ref="F61:L61" si="37">+F12/$L12</f>
        <v>0.28358208955223879</v>
      </c>
      <c r="G61" s="313">
        <f t="shared" si="37"/>
        <v>0.40298507462686567</v>
      </c>
      <c r="H61" s="313">
        <f t="shared" si="37"/>
        <v>0.20895522388059701</v>
      </c>
      <c r="I61" s="313">
        <f t="shared" si="37"/>
        <v>8.9552238805970144E-2</v>
      </c>
      <c r="J61" s="313">
        <f t="shared" si="37"/>
        <v>0</v>
      </c>
      <c r="K61" s="313">
        <f t="shared" si="37"/>
        <v>1.4925373134328358E-2</v>
      </c>
      <c r="L61" s="313">
        <f t="shared" si="37"/>
        <v>1</v>
      </c>
      <c r="M61" s="294"/>
      <c r="N61" s="294"/>
      <c r="O61" s="294"/>
      <c r="P61" s="195"/>
    </row>
    <row r="62" spans="2:16" ht="16.5" x14ac:dyDescent="0.3">
      <c r="B62" s="194"/>
      <c r="C62" s="294"/>
      <c r="D62" s="294"/>
      <c r="E62" s="58" t="s">
        <v>32</v>
      </c>
      <c r="F62" s="312">
        <f t="shared" ref="F62:L62" si="38">+F13/$L13</f>
        <v>0.18410041841004185</v>
      </c>
      <c r="G62" s="312">
        <f t="shared" si="38"/>
        <v>0.34309623430962344</v>
      </c>
      <c r="H62" s="312">
        <f t="shared" si="38"/>
        <v>0.23012552301255229</v>
      </c>
      <c r="I62" s="312">
        <f t="shared" si="38"/>
        <v>0.13389121338912133</v>
      </c>
      <c r="J62" s="312">
        <f t="shared" si="38"/>
        <v>7.9497907949790794E-2</v>
      </c>
      <c r="K62" s="312">
        <f t="shared" si="38"/>
        <v>2.9288702928870293E-2</v>
      </c>
      <c r="L62" s="312">
        <f t="shared" si="38"/>
        <v>1</v>
      </c>
      <c r="M62" s="294"/>
      <c r="N62" s="294"/>
      <c r="O62" s="294"/>
      <c r="P62" s="195"/>
    </row>
    <row r="63" spans="2:16" ht="16.5" x14ac:dyDescent="0.3">
      <c r="B63" s="194"/>
      <c r="C63" s="294"/>
      <c r="D63" s="294"/>
      <c r="E63" s="236" t="s">
        <v>101</v>
      </c>
      <c r="F63" s="311">
        <f t="shared" ref="F63:L63" si="39">+F14/$L14</f>
        <v>0.23148148148148148</v>
      </c>
      <c r="G63" s="311">
        <f t="shared" si="39"/>
        <v>0.37037037037037035</v>
      </c>
      <c r="H63" s="311">
        <f t="shared" si="39"/>
        <v>0.17901234567901234</v>
      </c>
      <c r="I63" s="311">
        <f t="shared" si="39"/>
        <v>0.12037037037037036</v>
      </c>
      <c r="J63" s="311">
        <f t="shared" si="39"/>
        <v>6.1728395061728392E-2</v>
      </c>
      <c r="K63" s="311">
        <f t="shared" si="39"/>
        <v>3.7037037037037035E-2</v>
      </c>
      <c r="L63" s="311">
        <f t="shared" si="39"/>
        <v>1</v>
      </c>
      <c r="M63" s="294"/>
      <c r="N63" s="294"/>
      <c r="O63" s="294"/>
      <c r="P63" s="195"/>
    </row>
    <row r="64" spans="2:16" ht="16.5" x14ac:dyDescent="0.3">
      <c r="B64" s="194"/>
      <c r="C64" s="294"/>
      <c r="D64" s="294"/>
      <c r="E64" s="58" t="s">
        <v>36</v>
      </c>
      <c r="F64" s="312">
        <f t="shared" ref="F64:L64" si="40">+F15/$L15</f>
        <v>0.17857142857142858</v>
      </c>
      <c r="G64" s="312">
        <f t="shared" si="40"/>
        <v>0.32142857142857145</v>
      </c>
      <c r="H64" s="312">
        <f t="shared" si="40"/>
        <v>0.25</v>
      </c>
      <c r="I64" s="312">
        <f t="shared" si="40"/>
        <v>0.14285714285714285</v>
      </c>
      <c r="J64" s="312">
        <f t="shared" si="40"/>
        <v>0.10714285714285714</v>
      </c>
      <c r="K64" s="312">
        <f t="shared" si="40"/>
        <v>0</v>
      </c>
      <c r="L64" s="312">
        <f t="shared" si="40"/>
        <v>1</v>
      </c>
      <c r="M64" s="294"/>
      <c r="N64" s="294"/>
      <c r="O64" s="294"/>
      <c r="P64" s="195"/>
    </row>
    <row r="65" spans="2:16" ht="16.5" x14ac:dyDescent="0.3">
      <c r="B65" s="194"/>
      <c r="C65" s="294"/>
      <c r="D65" s="294"/>
      <c r="E65" s="61" t="s">
        <v>35</v>
      </c>
      <c r="F65" s="313">
        <f t="shared" ref="F65:L65" si="41">+F16/$L16</f>
        <v>0.24561403508771928</v>
      </c>
      <c r="G65" s="313">
        <f t="shared" si="41"/>
        <v>0.35526315789473684</v>
      </c>
      <c r="H65" s="313">
        <f t="shared" si="41"/>
        <v>0.16666666666666666</v>
      </c>
      <c r="I65" s="313">
        <f t="shared" si="41"/>
        <v>0.13157894736842105</v>
      </c>
      <c r="J65" s="313">
        <f t="shared" si="41"/>
        <v>5.701754385964912E-2</v>
      </c>
      <c r="K65" s="313">
        <f t="shared" si="41"/>
        <v>4.3859649122807015E-2</v>
      </c>
      <c r="L65" s="313">
        <f t="shared" si="41"/>
        <v>1</v>
      </c>
      <c r="M65" s="294"/>
      <c r="N65" s="294"/>
      <c r="O65" s="294"/>
      <c r="P65" s="195"/>
    </row>
    <row r="66" spans="2:16" ht="16.5" x14ac:dyDescent="0.3">
      <c r="B66" s="194"/>
      <c r="C66" s="294"/>
      <c r="D66" s="294"/>
      <c r="E66" s="58" t="s">
        <v>37</v>
      </c>
      <c r="F66" s="312">
        <f t="shared" ref="F66:L66" si="42">+F17/$L17</f>
        <v>0.20588235294117646</v>
      </c>
      <c r="G66" s="312">
        <f t="shared" si="42"/>
        <v>0.44117647058823528</v>
      </c>
      <c r="H66" s="312">
        <f t="shared" si="42"/>
        <v>0.19117647058823528</v>
      </c>
      <c r="I66" s="312">
        <f t="shared" si="42"/>
        <v>7.3529411764705885E-2</v>
      </c>
      <c r="J66" s="312">
        <f t="shared" si="42"/>
        <v>5.8823529411764705E-2</v>
      </c>
      <c r="K66" s="312">
        <f t="shared" si="42"/>
        <v>2.9411764705882353E-2</v>
      </c>
      <c r="L66" s="312">
        <f t="shared" si="42"/>
        <v>1</v>
      </c>
      <c r="M66" s="294"/>
      <c r="N66" s="294"/>
      <c r="O66" s="294"/>
      <c r="P66" s="195"/>
    </row>
    <row r="67" spans="2:16" ht="16.5" x14ac:dyDescent="0.3">
      <c r="B67" s="194"/>
      <c r="C67" s="294"/>
      <c r="D67" s="294"/>
      <c r="E67" s="236" t="s">
        <v>102</v>
      </c>
      <c r="F67" s="311">
        <f t="shared" ref="F67:L67" si="43">+F18/$L18</f>
        <v>0.3435672514619883</v>
      </c>
      <c r="G67" s="311">
        <f t="shared" si="43"/>
        <v>0.2807017543859649</v>
      </c>
      <c r="H67" s="311">
        <f t="shared" si="43"/>
        <v>0.18859649122807018</v>
      </c>
      <c r="I67" s="311">
        <f t="shared" si="43"/>
        <v>9.9415204678362568E-2</v>
      </c>
      <c r="J67" s="311">
        <f t="shared" si="43"/>
        <v>4.5321637426900582E-2</v>
      </c>
      <c r="K67" s="311">
        <f t="shared" si="43"/>
        <v>4.2397660818713448E-2</v>
      </c>
      <c r="L67" s="311">
        <f t="shared" si="43"/>
        <v>1</v>
      </c>
      <c r="M67" s="294"/>
      <c r="N67" s="294"/>
      <c r="O67" s="294"/>
      <c r="P67" s="195"/>
    </row>
    <row r="68" spans="2:16" ht="16.5" x14ac:dyDescent="0.3">
      <c r="B68" s="194"/>
      <c r="C68" s="294"/>
      <c r="D68" s="294"/>
      <c r="E68" s="58" t="s">
        <v>40</v>
      </c>
      <c r="F68" s="312">
        <f t="shared" ref="F68:L68" si="44">+F19/$L19</f>
        <v>0.62857142857142856</v>
      </c>
      <c r="G68" s="312">
        <f t="shared" si="44"/>
        <v>0.18571428571428572</v>
      </c>
      <c r="H68" s="312">
        <f t="shared" si="44"/>
        <v>0.11428571428571428</v>
      </c>
      <c r="I68" s="312">
        <f t="shared" si="44"/>
        <v>4.2857142857142858E-2</v>
      </c>
      <c r="J68" s="312">
        <f t="shared" si="44"/>
        <v>2.8571428571428571E-2</v>
      </c>
      <c r="K68" s="312">
        <f t="shared" si="44"/>
        <v>0</v>
      </c>
      <c r="L68" s="312">
        <f t="shared" si="44"/>
        <v>1</v>
      </c>
      <c r="M68" s="294"/>
      <c r="N68" s="294"/>
      <c r="O68" s="294"/>
      <c r="P68" s="195"/>
    </row>
    <row r="69" spans="2:16" ht="16.5" x14ac:dyDescent="0.3">
      <c r="B69" s="194"/>
      <c r="C69" s="294"/>
      <c r="D69" s="294"/>
      <c r="E69" s="61" t="s">
        <v>39</v>
      </c>
      <c r="F69" s="313">
        <f t="shared" ref="F69:L69" si="45">+F20/$L20</f>
        <v>0.31650485436893205</v>
      </c>
      <c r="G69" s="313">
        <f t="shared" si="45"/>
        <v>0.29320388349514565</v>
      </c>
      <c r="H69" s="313">
        <f t="shared" si="45"/>
        <v>0.20194174757281552</v>
      </c>
      <c r="I69" s="313">
        <f t="shared" si="45"/>
        <v>9.9029126213592236E-2</v>
      </c>
      <c r="J69" s="313">
        <f t="shared" si="45"/>
        <v>3.8834951456310676E-2</v>
      </c>
      <c r="K69" s="313">
        <f t="shared" si="45"/>
        <v>5.0485436893203881E-2</v>
      </c>
      <c r="L69" s="313">
        <f t="shared" si="45"/>
        <v>1</v>
      </c>
      <c r="M69" s="294"/>
      <c r="N69" s="294"/>
      <c r="O69" s="294"/>
      <c r="P69" s="195"/>
    </row>
    <row r="70" spans="2:16" ht="16.5" x14ac:dyDescent="0.3">
      <c r="B70" s="194"/>
      <c r="C70" s="294"/>
      <c r="D70" s="294"/>
      <c r="E70" s="58" t="s">
        <v>41</v>
      </c>
      <c r="F70" s="312">
        <f t="shared" ref="F70:L70" si="46">+F21/$L21</f>
        <v>0.28282828282828282</v>
      </c>
      <c r="G70" s="312">
        <f t="shared" si="46"/>
        <v>0.28282828282828282</v>
      </c>
      <c r="H70" s="312">
        <f t="shared" si="46"/>
        <v>0.17171717171717171</v>
      </c>
      <c r="I70" s="312">
        <f t="shared" si="46"/>
        <v>0.14141414141414141</v>
      </c>
      <c r="J70" s="312">
        <f t="shared" si="46"/>
        <v>9.0909090909090912E-2</v>
      </c>
      <c r="K70" s="312">
        <f t="shared" si="46"/>
        <v>3.0303030303030304E-2</v>
      </c>
      <c r="L70" s="312">
        <f t="shared" si="46"/>
        <v>1</v>
      </c>
      <c r="M70" s="294"/>
      <c r="N70" s="294"/>
      <c r="O70" s="294"/>
      <c r="P70" s="195"/>
    </row>
    <row r="71" spans="2:16" ht="16.5" x14ac:dyDescent="0.3">
      <c r="B71" s="194"/>
      <c r="C71" s="294"/>
      <c r="D71" s="294"/>
      <c r="E71" s="236" t="s">
        <v>103</v>
      </c>
      <c r="F71" s="311">
        <f t="shared" ref="F71:L71" si="47">+F22/$L22</f>
        <v>0.28210313447927199</v>
      </c>
      <c r="G71" s="311">
        <f t="shared" si="47"/>
        <v>0.31951466127401418</v>
      </c>
      <c r="H71" s="311">
        <f t="shared" si="47"/>
        <v>0.22345803842264914</v>
      </c>
      <c r="I71" s="311">
        <f t="shared" si="47"/>
        <v>0.11729019211324571</v>
      </c>
      <c r="J71" s="311">
        <f t="shared" si="47"/>
        <v>3.7411526794742161E-2</v>
      </c>
      <c r="K71" s="311">
        <f t="shared" si="47"/>
        <v>2.0222446916076844E-2</v>
      </c>
      <c r="L71" s="311">
        <f t="shared" si="47"/>
        <v>1</v>
      </c>
      <c r="M71" s="294"/>
      <c r="N71" s="294"/>
      <c r="O71" s="294"/>
      <c r="P71" s="195"/>
    </row>
    <row r="72" spans="2:16" ht="16.5" x14ac:dyDescent="0.3">
      <c r="B72" s="194"/>
      <c r="C72" s="294"/>
      <c r="D72" s="294"/>
      <c r="E72" s="58" t="s">
        <v>43</v>
      </c>
      <c r="F72" s="312">
        <f t="shared" ref="F72:L72" si="48">+F23/$L23</f>
        <v>0.32075471698113206</v>
      </c>
      <c r="G72" s="312">
        <f t="shared" si="48"/>
        <v>0.32075471698113206</v>
      </c>
      <c r="H72" s="312">
        <f t="shared" si="48"/>
        <v>0.15094339622641509</v>
      </c>
      <c r="I72" s="312">
        <f t="shared" si="48"/>
        <v>0.13207547169811321</v>
      </c>
      <c r="J72" s="312">
        <f t="shared" si="48"/>
        <v>4.40251572327044E-2</v>
      </c>
      <c r="K72" s="312">
        <f t="shared" si="48"/>
        <v>3.1446540880503145E-2</v>
      </c>
      <c r="L72" s="312">
        <f t="shared" si="48"/>
        <v>1</v>
      </c>
      <c r="M72" s="294"/>
      <c r="N72" s="294"/>
      <c r="O72" s="294"/>
      <c r="P72" s="195"/>
    </row>
    <row r="73" spans="2:16" ht="16.5" x14ac:dyDescent="0.3">
      <c r="B73" s="194"/>
      <c r="C73" s="294"/>
      <c r="D73" s="294"/>
      <c r="E73" s="61" t="s">
        <v>48</v>
      </c>
      <c r="F73" s="313">
        <f t="shared" ref="F73:L73" si="49">+F24/$L24</f>
        <v>0.27345844504021449</v>
      </c>
      <c r="G73" s="313">
        <f t="shared" si="49"/>
        <v>0.33512064343163539</v>
      </c>
      <c r="H73" s="313">
        <f t="shared" si="49"/>
        <v>0.23056300268096513</v>
      </c>
      <c r="I73" s="313">
        <f t="shared" si="49"/>
        <v>0.10991957104557641</v>
      </c>
      <c r="J73" s="313">
        <f t="shared" si="49"/>
        <v>3.2171581769436998E-2</v>
      </c>
      <c r="K73" s="313">
        <f t="shared" si="49"/>
        <v>1.876675603217158E-2</v>
      </c>
      <c r="L73" s="313">
        <f t="shared" si="49"/>
        <v>1</v>
      </c>
      <c r="M73" s="294"/>
      <c r="N73" s="294"/>
      <c r="O73" s="294"/>
      <c r="P73" s="195"/>
    </row>
    <row r="74" spans="2:16" ht="16.5" x14ac:dyDescent="0.3">
      <c r="B74" s="194"/>
      <c r="C74" s="294"/>
      <c r="D74" s="294"/>
      <c r="E74" s="58" t="s">
        <v>44</v>
      </c>
      <c r="F74" s="312">
        <f t="shared" ref="F74:L74" si="50">+F25/$L25</f>
        <v>0.46153846153846156</v>
      </c>
      <c r="G74" s="312">
        <f t="shared" si="50"/>
        <v>0.20512820512820512</v>
      </c>
      <c r="H74" s="312">
        <f t="shared" si="50"/>
        <v>0.25641025641025639</v>
      </c>
      <c r="I74" s="312">
        <f t="shared" si="50"/>
        <v>5.128205128205128E-2</v>
      </c>
      <c r="J74" s="312">
        <f t="shared" si="50"/>
        <v>0</v>
      </c>
      <c r="K74" s="312">
        <f t="shared" si="50"/>
        <v>2.564102564102564E-2</v>
      </c>
      <c r="L74" s="312">
        <f t="shared" si="50"/>
        <v>1</v>
      </c>
      <c r="M74" s="294"/>
      <c r="N74" s="294"/>
      <c r="O74" s="294"/>
      <c r="P74" s="195"/>
    </row>
    <row r="75" spans="2:16" ht="16.5" x14ac:dyDescent="0.3">
      <c r="B75" s="194"/>
      <c r="C75" s="294"/>
      <c r="D75" s="294"/>
      <c r="E75" s="61" t="s">
        <v>104</v>
      </c>
      <c r="F75" s="313">
        <f t="shared" ref="F75:L75" si="51">+F26/$L26</f>
        <v>0.25806451612903225</v>
      </c>
      <c r="G75" s="313">
        <f t="shared" si="51"/>
        <v>0.29032258064516131</v>
      </c>
      <c r="H75" s="313">
        <f t="shared" si="51"/>
        <v>0.25806451612903225</v>
      </c>
      <c r="I75" s="313">
        <f t="shared" si="51"/>
        <v>0.10752688172043011</v>
      </c>
      <c r="J75" s="313">
        <f t="shared" si="51"/>
        <v>6.4516129032258063E-2</v>
      </c>
      <c r="K75" s="313">
        <f t="shared" si="51"/>
        <v>2.1505376344086023E-2</v>
      </c>
      <c r="L75" s="313">
        <f t="shared" si="51"/>
        <v>1</v>
      </c>
      <c r="M75" s="294"/>
      <c r="N75" s="294"/>
      <c r="O75" s="294"/>
      <c r="P75" s="195"/>
    </row>
    <row r="76" spans="2:16" ht="16.5" x14ac:dyDescent="0.3">
      <c r="B76" s="194"/>
      <c r="C76" s="294"/>
      <c r="D76" s="294"/>
      <c r="E76" s="58" t="s">
        <v>46</v>
      </c>
      <c r="F76" s="312">
        <f t="shared" ref="F76:L76" si="52">+F27/$L27</f>
        <v>0.24352331606217617</v>
      </c>
      <c r="G76" s="312">
        <f t="shared" si="52"/>
        <v>0.34196891191709844</v>
      </c>
      <c r="H76" s="312">
        <f t="shared" si="52"/>
        <v>0.22279792746113988</v>
      </c>
      <c r="I76" s="312">
        <f t="shared" si="52"/>
        <v>0.11917098445595854</v>
      </c>
      <c r="J76" s="312">
        <f t="shared" si="52"/>
        <v>4.6632124352331605E-2</v>
      </c>
      <c r="K76" s="312">
        <f t="shared" si="52"/>
        <v>2.5906735751295335E-2</v>
      </c>
      <c r="L76" s="312">
        <f t="shared" si="52"/>
        <v>1</v>
      </c>
      <c r="M76" s="294"/>
      <c r="N76" s="294"/>
      <c r="O76" s="294"/>
      <c r="P76" s="195"/>
    </row>
    <row r="77" spans="2:16" ht="16.5" x14ac:dyDescent="0.3">
      <c r="B77" s="194"/>
      <c r="C77" s="294"/>
      <c r="D77" s="294"/>
      <c r="E77" s="61" t="s">
        <v>47</v>
      </c>
      <c r="F77" s="313">
        <f t="shared" ref="F77:L77" si="53">+F28/$L28</f>
        <v>0.28030303030303028</v>
      </c>
      <c r="G77" s="313">
        <f t="shared" si="53"/>
        <v>0.29545454545454547</v>
      </c>
      <c r="H77" s="313">
        <f t="shared" si="53"/>
        <v>0.25757575757575757</v>
      </c>
      <c r="I77" s="313">
        <f t="shared" si="53"/>
        <v>0.14393939393939395</v>
      </c>
      <c r="J77" s="313">
        <f t="shared" si="53"/>
        <v>2.2727272727272728E-2</v>
      </c>
      <c r="K77" s="313">
        <f t="shared" si="53"/>
        <v>0</v>
      </c>
      <c r="L77" s="313">
        <f t="shared" si="53"/>
        <v>1</v>
      </c>
      <c r="M77" s="294"/>
      <c r="N77" s="294"/>
      <c r="O77" s="294"/>
      <c r="P77" s="195"/>
    </row>
    <row r="78" spans="2:16" ht="16.5" x14ac:dyDescent="0.3">
      <c r="B78" s="194"/>
      <c r="C78" s="294"/>
      <c r="D78" s="294"/>
      <c r="E78" s="236" t="s">
        <v>105</v>
      </c>
      <c r="F78" s="311">
        <f t="shared" ref="F78:L78" si="54">+F29/$L29</f>
        <v>0.29850746268656714</v>
      </c>
      <c r="G78" s="311">
        <f t="shared" si="54"/>
        <v>0.26226012793176973</v>
      </c>
      <c r="H78" s="311">
        <f t="shared" si="54"/>
        <v>0.22388059701492538</v>
      </c>
      <c r="I78" s="311">
        <f t="shared" si="54"/>
        <v>0.15778251599147122</v>
      </c>
      <c r="J78" s="311">
        <f t="shared" si="54"/>
        <v>3.4115138592750532E-2</v>
      </c>
      <c r="K78" s="311">
        <f t="shared" si="54"/>
        <v>2.3454157782515993E-2</v>
      </c>
      <c r="L78" s="311">
        <f t="shared" si="54"/>
        <v>1</v>
      </c>
      <c r="M78" s="294"/>
      <c r="N78" s="294"/>
      <c r="O78" s="294"/>
      <c r="P78" s="195"/>
    </row>
    <row r="79" spans="2:16" ht="16.5" x14ac:dyDescent="0.3">
      <c r="B79" s="194"/>
      <c r="C79" s="294"/>
      <c r="D79" s="294"/>
      <c r="E79" s="58" t="s">
        <v>125</v>
      </c>
      <c r="F79" s="312">
        <f t="shared" ref="F79:L79" si="55">+F30/$L30</f>
        <v>0.3125</v>
      </c>
      <c r="G79" s="312">
        <f t="shared" si="55"/>
        <v>0.234375</v>
      </c>
      <c r="H79" s="312">
        <f t="shared" si="55"/>
        <v>0.2421875</v>
      </c>
      <c r="I79" s="312">
        <f t="shared" si="55"/>
        <v>0.1640625</v>
      </c>
      <c r="J79" s="312">
        <f t="shared" si="55"/>
        <v>3.125E-2</v>
      </c>
      <c r="K79" s="312">
        <f t="shared" si="55"/>
        <v>1.5625E-2</v>
      </c>
      <c r="L79" s="312">
        <f t="shared" si="55"/>
        <v>1</v>
      </c>
      <c r="M79" s="294"/>
      <c r="N79" s="294"/>
      <c r="O79" s="294"/>
      <c r="P79" s="195"/>
    </row>
    <row r="80" spans="2:16" ht="16.5" x14ac:dyDescent="0.3">
      <c r="B80" s="194"/>
      <c r="C80" s="294"/>
      <c r="D80" s="294"/>
      <c r="E80" s="61" t="s">
        <v>54</v>
      </c>
      <c r="F80" s="313">
        <f t="shared" ref="F80:L80" si="56">+F31/$L31</f>
        <v>0.2857142857142857</v>
      </c>
      <c r="G80" s="313">
        <f t="shared" si="56"/>
        <v>0.31428571428571428</v>
      </c>
      <c r="H80" s="313">
        <f t="shared" si="56"/>
        <v>0.12857142857142856</v>
      </c>
      <c r="I80" s="313">
        <f t="shared" si="56"/>
        <v>0.21428571428571427</v>
      </c>
      <c r="J80" s="313">
        <f t="shared" si="56"/>
        <v>1.4285714285714285E-2</v>
      </c>
      <c r="K80" s="313">
        <f t="shared" si="56"/>
        <v>4.2857142857142858E-2</v>
      </c>
      <c r="L80" s="313">
        <f t="shared" si="56"/>
        <v>1</v>
      </c>
      <c r="M80" s="294"/>
      <c r="N80" s="294"/>
      <c r="O80" s="294"/>
      <c r="P80" s="195"/>
    </row>
    <row r="81" spans="2:16" ht="16.5" x14ac:dyDescent="0.3">
      <c r="B81" s="194"/>
      <c r="C81" s="294"/>
      <c r="D81" s="294"/>
      <c r="E81" s="58" t="s">
        <v>52</v>
      </c>
      <c r="F81" s="312">
        <f t="shared" ref="F81:L81" si="57">+F32/$L32</f>
        <v>0.23076923076923078</v>
      </c>
      <c r="G81" s="312">
        <f t="shared" si="57"/>
        <v>0.15384615384615385</v>
      </c>
      <c r="H81" s="312">
        <f t="shared" si="57"/>
        <v>0.38461538461538464</v>
      </c>
      <c r="I81" s="313">
        <f t="shared" si="57"/>
        <v>0.15384615384615385</v>
      </c>
      <c r="J81" s="313">
        <f t="shared" si="57"/>
        <v>7.6923076923076927E-2</v>
      </c>
      <c r="K81" s="313">
        <f t="shared" si="57"/>
        <v>0</v>
      </c>
      <c r="L81" s="313">
        <f t="shared" si="57"/>
        <v>1</v>
      </c>
      <c r="M81" s="294"/>
      <c r="N81" s="294"/>
      <c r="O81" s="294"/>
      <c r="P81" s="195"/>
    </row>
    <row r="82" spans="2:16" ht="16.5" x14ac:dyDescent="0.3">
      <c r="B82" s="194"/>
      <c r="C82" s="294"/>
      <c r="D82" s="294"/>
      <c r="E82" s="61" t="s">
        <v>50</v>
      </c>
      <c r="F82" s="313">
        <f t="shared" ref="F82:L82" si="58">+F33/$L33</f>
        <v>0.29844961240310075</v>
      </c>
      <c r="G82" s="313">
        <f t="shared" si="58"/>
        <v>0.26744186046511625</v>
      </c>
      <c r="H82" s="313">
        <f t="shared" si="58"/>
        <v>0.23255813953488372</v>
      </c>
      <c r="I82" s="313">
        <f t="shared" si="58"/>
        <v>0.13953488372093023</v>
      </c>
      <c r="J82" s="313">
        <f t="shared" si="58"/>
        <v>3.875968992248062E-2</v>
      </c>
      <c r="K82" s="313">
        <f t="shared" si="58"/>
        <v>2.3255813953488372E-2</v>
      </c>
      <c r="L82" s="313">
        <f t="shared" si="58"/>
        <v>1</v>
      </c>
      <c r="M82" s="294"/>
      <c r="N82" s="294"/>
      <c r="O82" s="294"/>
      <c r="P82" s="195"/>
    </row>
    <row r="83" spans="2:16" ht="16.5" x14ac:dyDescent="0.3">
      <c r="B83" s="194"/>
      <c r="C83" s="294"/>
      <c r="D83" s="294"/>
      <c r="E83" s="236" t="s">
        <v>55</v>
      </c>
      <c r="F83" s="311">
        <f t="shared" ref="F83:L83" si="59">+F34/$L34</f>
        <v>0.37931034482758619</v>
      </c>
      <c r="G83" s="311">
        <f t="shared" si="59"/>
        <v>0.27586206896551724</v>
      </c>
      <c r="H83" s="311">
        <f t="shared" si="59"/>
        <v>0.20689655172413793</v>
      </c>
      <c r="I83" s="311">
        <f t="shared" si="59"/>
        <v>0.13793103448275862</v>
      </c>
      <c r="J83" s="311">
        <f t="shared" si="59"/>
        <v>0</v>
      </c>
      <c r="K83" s="311">
        <f t="shared" si="59"/>
        <v>0</v>
      </c>
      <c r="L83" s="311">
        <f t="shared" si="59"/>
        <v>1</v>
      </c>
      <c r="M83" s="294"/>
      <c r="N83" s="294"/>
      <c r="O83" s="294"/>
      <c r="P83" s="195"/>
    </row>
    <row r="84" spans="2:16" ht="16.5" x14ac:dyDescent="0.3">
      <c r="B84" s="194"/>
      <c r="C84" s="294"/>
      <c r="D84" s="294"/>
      <c r="E84" s="58" t="s">
        <v>56</v>
      </c>
      <c r="F84" s="312">
        <f t="shared" ref="F84:L84" si="60">+F35/$L35</f>
        <v>0.37931034482758619</v>
      </c>
      <c r="G84" s="312">
        <f t="shared" si="60"/>
        <v>0.27586206896551724</v>
      </c>
      <c r="H84" s="312">
        <f t="shared" si="60"/>
        <v>0.20689655172413793</v>
      </c>
      <c r="I84" s="312">
        <f t="shared" si="60"/>
        <v>0.13793103448275862</v>
      </c>
      <c r="J84" s="312">
        <f t="shared" si="60"/>
        <v>0</v>
      </c>
      <c r="K84" s="312">
        <f t="shared" si="60"/>
        <v>0</v>
      </c>
      <c r="L84" s="312">
        <f t="shared" si="60"/>
        <v>1</v>
      </c>
      <c r="M84" s="294"/>
      <c r="N84" s="294"/>
      <c r="O84" s="294"/>
      <c r="P84" s="195"/>
    </row>
    <row r="85" spans="2:16" ht="16.5" x14ac:dyDescent="0.3">
      <c r="B85" s="194"/>
      <c r="C85" s="294"/>
      <c r="D85" s="294"/>
      <c r="E85" s="236" t="s">
        <v>63</v>
      </c>
      <c r="F85" s="311">
        <f t="shared" ref="F85:L85" si="61">+F36/$L36</f>
        <v>0.25825825825825827</v>
      </c>
      <c r="G85" s="311">
        <f t="shared" si="61"/>
        <v>0.27627627627627627</v>
      </c>
      <c r="H85" s="311">
        <f t="shared" si="61"/>
        <v>0.24924924924924924</v>
      </c>
      <c r="I85" s="311">
        <f t="shared" si="61"/>
        <v>0.14114114114114115</v>
      </c>
      <c r="J85" s="311">
        <f t="shared" si="61"/>
        <v>4.2042042042042045E-2</v>
      </c>
      <c r="K85" s="311">
        <f t="shared" si="61"/>
        <v>3.3033033033033031E-2</v>
      </c>
      <c r="L85" s="311">
        <f t="shared" si="61"/>
        <v>1</v>
      </c>
      <c r="M85" s="294"/>
      <c r="N85" s="294"/>
      <c r="O85" s="294"/>
      <c r="P85" s="195"/>
    </row>
    <row r="86" spans="2:16" ht="16.5" x14ac:dyDescent="0.3">
      <c r="B86" s="194"/>
      <c r="C86" s="294"/>
      <c r="D86" s="294"/>
      <c r="E86" s="58" t="s">
        <v>64</v>
      </c>
      <c r="F86" s="312">
        <f t="shared" ref="F86:L86" si="62">+F37/$L37</f>
        <v>0.31972789115646261</v>
      </c>
      <c r="G86" s="312">
        <f t="shared" si="62"/>
        <v>0.25170068027210885</v>
      </c>
      <c r="H86" s="312">
        <f t="shared" si="62"/>
        <v>0.25850340136054423</v>
      </c>
      <c r="I86" s="312">
        <f t="shared" si="62"/>
        <v>0.10204081632653061</v>
      </c>
      <c r="J86" s="312">
        <f t="shared" si="62"/>
        <v>2.7210884353741496E-2</v>
      </c>
      <c r="K86" s="312">
        <f t="shared" si="62"/>
        <v>4.0816326530612242E-2</v>
      </c>
      <c r="L86" s="312">
        <f t="shared" si="62"/>
        <v>1</v>
      </c>
      <c r="M86" s="294"/>
      <c r="N86" s="294"/>
      <c r="O86" s="294"/>
      <c r="P86" s="195"/>
    </row>
    <row r="87" spans="2:16" ht="16.5" x14ac:dyDescent="0.3">
      <c r="B87" s="194"/>
      <c r="C87" s="294"/>
      <c r="D87" s="294"/>
      <c r="E87" s="61" t="s">
        <v>65</v>
      </c>
      <c r="F87" s="313">
        <f t="shared" ref="F87:L87" si="63">+F38/$L38</f>
        <v>0.22068965517241379</v>
      </c>
      <c r="G87" s="313">
        <f t="shared" si="63"/>
        <v>0.31034482758620691</v>
      </c>
      <c r="H87" s="313">
        <f t="shared" si="63"/>
        <v>0.2413793103448276</v>
      </c>
      <c r="I87" s="313">
        <f t="shared" si="63"/>
        <v>0.15172413793103448</v>
      </c>
      <c r="J87" s="313">
        <f t="shared" si="63"/>
        <v>5.5172413793103448E-2</v>
      </c>
      <c r="K87" s="313">
        <f t="shared" si="63"/>
        <v>2.0689655172413793E-2</v>
      </c>
      <c r="L87" s="313">
        <f t="shared" si="63"/>
        <v>1</v>
      </c>
      <c r="M87" s="294"/>
      <c r="N87" s="294"/>
      <c r="O87" s="294"/>
      <c r="P87" s="195"/>
    </row>
    <row r="88" spans="2:16" ht="16.5" x14ac:dyDescent="0.3">
      <c r="B88" s="194"/>
      <c r="C88" s="294"/>
      <c r="D88" s="294"/>
      <c r="E88" s="58" t="s">
        <v>106</v>
      </c>
      <c r="F88" s="312">
        <f t="shared" ref="F88:L88" si="64">+F39/$L39</f>
        <v>0.17073170731707318</v>
      </c>
      <c r="G88" s="312">
        <f t="shared" si="64"/>
        <v>0.24390243902439024</v>
      </c>
      <c r="H88" s="312">
        <f t="shared" si="64"/>
        <v>0.24390243902439024</v>
      </c>
      <c r="I88" s="312">
        <f t="shared" si="64"/>
        <v>0.24390243902439024</v>
      </c>
      <c r="J88" s="312">
        <f t="shared" si="64"/>
        <v>4.878048780487805E-2</v>
      </c>
      <c r="K88" s="312">
        <f t="shared" si="64"/>
        <v>4.878048780487805E-2</v>
      </c>
      <c r="L88" s="312">
        <f t="shared" si="64"/>
        <v>1</v>
      </c>
      <c r="M88" s="294"/>
      <c r="N88" s="294"/>
      <c r="O88" s="294"/>
      <c r="P88" s="195"/>
    </row>
    <row r="89" spans="2:16" ht="16.5" x14ac:dyDescent="0.3">
      <c r="B89" s="194"/>
      <c r="C89" s="294"/>
      <c r="D89" s="294"/>
      <c r="E89" s="236" t="s">
        <v>107</v>
      </c>
      <c r="F89" s="311">
        <f t="shared" ref="F89:L89" si="65">+F40/$L40</f>
        <v>0.27067669172932329</v>
      </c>
      <c r="G89" s="311">
        <f t="shared" si="65"/>
        <v>0.33082706766917291</v>
      </c>
      <c r="H89" s="311">
        <f t="shared" si="65"/>
        <v>0.22556390977443608</v>
      </c>
      <c r="I89" s="311">
        <f t="shared" si="65"/>
        <v>0.12781954887218044</v>
      </c>
      <c r="J89" s="311">
        <f t="shared" si="65"/>
        <v>4.5112781954887216E-2</v>
      </c>
      <c r="K89" s="311">
        <f t="shared" si="65"/>
        <v>0</v>
      </c>
      <c r="L89" s="311">
        <f t="shared" si="65"/>
        <v>1</v>
      </c>
      <c r="M89" s="294"/>
      <c r="N89" s="294"/>
      <c r="O89" s="294"/>
      <c r="P89" s="195"/>
    </row>
    <row r="90" spans="2:16" ht="16.5" x14ac:dyDescent="0.3">
      <c r="B90" s="194"/>
      <c r="C90" s="294"/>
      <c r="D90" s="294"/>
      <c r="E90" s="58" t="s">
        <v>126</v>
      </c>
      <c r="F90" s="312">
        <f t="shared" ref="F90:L90" si="66">+F41/$L41</f>
        <v>0.17241379310344829</v>
      </c>
      <c r="G90" s="312">
        <f t="shared" si="66"/>
        <v>0.22413793103448276</v>
      </c>
      <c r="H90" s="312">
        <f t="shared" si="66"/>
        <v>0.34482758620689657</v>
      </c>
      <c r="I90" s="312">
        <f t="shared" si="66"/>
        <v>0.18965517241379309</v>
      </c>
      <c r="J90" s="312">
        <f t="shared" si="66"/>
        <v>6.8965517241379309E-2</v>
      </c>
      <c r="K90" s="312">
        <f t="shared" si="66"/>
        <v>0</v>
      </c>
      <c r="L90" s="312">
        <f t="shared" si="66"/>
        <v>1</v>
      </c>
      <c r="M90" s="294"/>
      <c r="N90" s="294"/>
      <c r="O90" s="294"/>
      <c r="P90" s="195"/>
    </row>
    <row r="91" spans="2:16" ht="16.5" x14ac:dyDescent="0.3">
      <c r="B91" s="194"/>
      <c r="C91" s="294"/>
      <c r="D91" s="294"/>
      <c r="E91" s="61" t="s">
        <v>61</v>
      </c>
      <c r="F91" s="313">
        <f t="shared" ref="F91:L92" si="67">+F42/$L42</f>
        <v>0.29310344827586204</v>
      </c>
      <c r="G91" s="313">
        <f t="shared" si="67"/>
        <v>0.43103448275862066</v>
      </c>
      <c r="H91" s="313">
        <f t="shared" si="67"/>
        <v>0.15517241379310345</v>
      </c>
      <c r="I91" s="313">
        <f t="shared" si="67"/>
        <v>8.6206896551724144E-2</v>
      </c>
      <c r="J91" s="313">
        <f t="shared" si="67"/>
        <v>3.4482758620689655E-2</v>
      </c>
      <c r="K91" s="313">
        <f t="shared" si="67"/>
        <v>0</v>
      </c>
      <c r="L91" s="313">
        <f t="shared" si="67"/>
        <v>1</v>
      </c>
      <c r="M91" s="294"/>
      <c r="N91" s="294"/>
      <c r="O91" s="294"/>
      <c r="P91" s="195"/>
    </row>
    <row r="92" spans="2:16" ht="16.5" x14ac:dyDescent="0.3">
      <c r="B92" s="194"/>
      <c r="C92" s="294"/>
      <c r="D92" s="294"/>
      <c r="E92" s="58" t="s">
        <v>60</v>
      </c>
      <c r="F92" s="313">
        <f t="shared" si="67"/>
        <v>0.52941176470588236</v>
      </c>
      <c r="G92" s="313">
        <f t="shared" si="67"/>
        <v>0.35294117647058826</v>
      </c>
      <c r="H92" s="313">
        <f t="shared" si="67"/>
        <v>5.8823529411764705E-2</v>
      </c>
      <c r="I92" s="313">
        <f t="shared" si="67"/>
        <v>5.8823529411764705E-2</v>
      </c>
      <c r="J92" s="313">
        <f t="shared" si="67"/>
        <v>0</v>
      </c>
      <c r="K92" s="313">
        <f t="shared" si="67"/>
        <v>0</v>
      </c>
      <c r="L92" s="313">
        <f t="shared" si="67"/>
        <v>1</v>
      </c>
      <c r="M92" s="294"/>
      <c r="N92" s="294"/>
      <c r="O92" s="294"/>
      <c r="P92" s="195"/>
    </row>
    <row r="93" spans="2:16" ht="16.5" x14ac:dyDescent="0.3">
      <c r="B93" s="194"/>
      <c r="C93" s="294"/>
      <c r="D93" s="294"/>
      <c r="E93" s="236" t="s">
        <v>68</v>
      </c>
      <c r="F93" s="311">
        <f t="shared" ref="F93:L93" si="68">+F44/$L44</f>
        <v>0.3971631205673759</v>
      </c>
      <c r="G93" s="311">
        <f t="shared" si="68"/>
        <v>0.3971631205673759</v>
      </c>
      <c r="H93" s="311">
        <f t="shared" si="68"/>
        <v>0.15602836879432624</v>
      </c>
      <c r="I93" s="311">
        <f t="shared" si="68"/>
        <v>3.5460992907801421E-2</v>
      </c>
      <c r="J93" s="311">
        <f t="shared" si="68"/>
        <v>7.0921985815602835E-3</v>
      </c>
      <c r="K93" s="311">
        <f t="shared" si="68"/>
        <v>7.0921985815602835E-3</v>
      </c>
      <c r="L93" s="311">
        <f t="shared" si="68"/>
        <v>1</v>
      </c>
      <c r="M93" s="294"/>
      <c r="N93" s="294"/>
      <c r="O93" s="294"/>
      <c r="P93" s="195"/>
    </row>
    <row r="94" spans="2:16" ht="16.5" x14ac:dyDescent="0.3">
      <c r="B94" s="194"/>
      <c r="C94" s="294"/>
      <c r="D94" s="294"/>
      <c r="E94" s="58" t="s">
        <v>127</v>
      </c>
      <c r="F94" s="312">
        <f t="shared" ref="F94:L94" si="69">+F45/$L45</f>
        <v>0.3971631205673759</v>
      </c>
      <c r="G94" s="312">
        <f t="shared" si="69"/>
        <v>0.3971631205673759</v>
      </c>
      <c r="H94" s="312">
        <f t="shared" si="69"/>
        <v>0.15602836879432624</v>
      </c>
      <c r="I94" s="312">
        <f t="shared" si="69"/>
        <v>3.5460992907801421E-2</v>
      </c>
      <c r="J94" s="312">
        <f t="shared" si="69"/>
        <v>7.0921985815602835E-3</v>
      </c>
      <c r="K94" s="312">
        <f t="shared" si="69"/>
        <v>7.0921985815602835E-3</v>
      </c>
      <c r="L94" s="312">
        <f t="shared" si="69"/>
        <v>1</v>
      </c>
      <c r="M94" s="294"/>
      <c r="N94" s="294"/>
      <c r="O94" s="294"/>
      <c r="P94" s="195"/>
    </row>
    <row r="95" spans="2:16" ht="16.5" x14ac:dyDescent="0.3">
      <c r="B95" s="194"/>
      <c r="C95" s="294"/>
      <c r="D95" s="294"/>
      <c r="E95" s="236" t="s">
        <v>67</v>
      </c>
      <c r="F95" s="311">
        <f t="shared" ref="F95:L95" si="70">+F46/$L46</f>
        <v>0.1875</v>
      </c>
      <c r="G95" s="311">
        <f t="shared" si="70"/>
        <v>0.3125</v>
      </c>
      <c r="H95" s="311">
        <f t="shared" si="70"/>
        <v>0.25</v>
      </c>
      <c r="I95" s="311">
        <f t="shared" si="70"/>
        <v>0.15625</v>
      </c>
      <c r="J95" s="311">
        <f t="shared" si="70"/>
        <v>3.125E-2</v>
      </c>
      <c r="K95" s="311">
        <f t="shared" si="70"/>
        <v>6.25E-2</v>
      </c>
      <c r="L95" s="311">
        <f t="shared" si="70"/>
        <v>1</v>
      </c>
      <c r="M95" s="294"/>
      <c r="N95" s="294"/>
      <c r="O95" s="294"/>
      <c r="P95" s="195"/>
    </row>
    <row r="96" spans="2:16" ht="16.5" x14ac:dyDescent="0.3">
      <c r="B96" s="194"/>
      <c r="C96" s="294"/>
      <c r="D96" s="294"/>
      <c r="E96" s="58" t="s">
        <v>67</v>
      </c>
      <c r="F96" s="312">
        <f t="shared" ref="F96:L96" si="71">+F47/$L47</f>
        <v>0.1875</v>
      </c>
      <c r="G96" s="312">
        <f t="shared" si="71"/>
        <v>0.3125</v>
      </c>
      <c r="H96" s="312">
        <f t="shared" si="71"/>
        <v>0.25</v>
      </c>
      <c r="I96" s="312">
        <f t="shared" si="71"/>
        <v>0.15625</v>
      </c>
      <c r="J96" s="312">
        <f t="shared" si="71"/>
        <v>3.125E-2</v>
      </c>
      <c r="K96" s="312">
        <f t="shared" si="71"/>
        <v>6.25E-2</v>
      </c>
      <c r="L96" s="312">
        <f t="shared" si="71"/>
        <v>1</v>
      </c>
      <c r="M96" s="294"/>
      <c r="N96" s="294"/>
      <c r="O96" s="294"/>
      <c r="P96" s="195"/>
    </row>
    <row r="97" spans="2:16" ht="16.5" x14ac:dyDescent="0.3">
      <c r="B97" s="194"/>
      <c r="C97" s="294"/>
      <c r="D97" s="294"/>
      <c r="E97" s="193" t="s">
        <v>70</v>
      </c>
      <c r="F97" s="314">
        <f t="shared" ref="F97:L97" si="72">+F48/$L48</f>
        <v>0.28487559407324575</v>
      </c>
      <c r="G97" s="314">
        <f t="shared" si="72"/>
        <v>0.30779983226167179</v>
      </c>
      <c r="H97" s="314">
        <f t="shared" si="72"/>
        <v>0.21135029354207435</v>
      </c>
      <c r="I97" s="314">
        <f t="shared" si="72"/>
        <v>0.12021246854906346</v>
      </c>
      <c r="J97" s="314">
        <f t="shared" si="72"/>
        <v>4.5568912496505451E-2</v>
      </c>
      <c r="K97" s="314">
        <f t="shared" si="72"/>
        <v>3.0192899077439196E-2</v>
      </c>
      <c r="L97" s="314">
        <f t="shared" si="72"/>
        <v>1</v>
      </c>
      <c r="M97" s="294"/>
      <c r="N97" s="294"/>
      <c r="O97" s="294"/>
      <c r="P97" s="195"/>
    </row>
    <row r="98" spans="2:16" ht="16.5" x14ac:dyDescent="0.3">
      <c r="B98" s="194"/>
      <c r="C98" s="294"/>
      <c r="D98" s="294"/>
      <c r="E98" s="58" t="s">
        <v>128</v>
      </c>
      <c r="F98" s="312">
        <f t="shared" ref="F98:L98" si="73">+F49/$L49</f>
        <v>0.17391304347826086</v>
      </c>
      <c r="G98" s="312">
        <f t="shared" si="73"/>
        <v>8.6956521739130432E-2</v>
      </c>
      <c r="H98" s="312">
        <f t="shared" si="73"/>
        <v>0.47826086956521741</v>
      </c>
      <c r="I98" s="312">
        <f t="shared" si="73"/>
        <v>0.21739130434782608</v>
      </c>
      <c r="J98" s="312">
        <f t="shared" si="73"/>
        <v>0</v>
      </c>
      <c r="K98" s="312">
        <f t="shared" si="73"/>
        <v>4.3478260869565216E-2</v>
      </c>
      <c r="L98" s="312">
        <f t="shared" si="73"/>
        <v>1</v>
      </c>
      <c r="M98" s="294"/>
      <c r="N98" s="294"/>
      <c r="O98" s="294"/>
      <c r="P98" s="195"/>
    </row>
    <row r="99" spans="2:16" ht="16.5" x14ac:dyDescent="0.3">
      <c r="B99" s="194"/>
      <c r="C99" s="294"/>
      <c r="D99" s="294"/>
      <c r="E99" s="58" t="s">
        <v>71</v>
      </c>
      <c r="F99" s="312">
        <f t="shared" ref="F99:L100" si="74">+F50/$L50</f>
        <v>0.21100917431192662</v>
      </c>
      <c r="G99" s="312">
        <f t="shared" si="74"/>
        <v>0.37155963302752293</v>
      </c>
      <c r="H99" s="312">
        <f t="shared" si="74"/>
        <v>0.19724770642201836</v>
      </c>
      <c r="I99" s="312">
        <f t="shared" si="74"/>
        <v>0.13302752293577982</v>
      </c>
      <c r="J99" s="312">
        <f t="shared" si="74"/>
        <v>7.3394495412844041E-2</v>
      </c>
      <c r="K99" s="312">
        <f t="shared" si="74"/>
        <v>1.3761467889908258E-2</v>
      </c>
      <c r="L99" s="312">
        <f t="shared" si="74"/>
        <v>1</v>
      </c>
      <c r="M99" s="294"/>
      <c r="N99" s="294"/>
      <c r="O99" s="294"/>
      <c r="P99" s="195"/>
    </row>
    <row r="100" spans="2:16" ht="16.5" x14ac:dyDescent="0.3">
      <c r="B100" s="194"/>
      <c r="C100" s="294"/>
      <c r="D100" s="294"/>
      <c r="E100" s="58" t="s">
        <v>129</v>
      </c>
      <c r="F100" s="312">
        <f t="shared" si="74"/>
        <v>0</v>
      </c>
      <c r="G100" s="312">
        <f t="shared" si="74"/>
        <v>0</v>
      </c>
      <c r="H100" s="312">
        <f t="shared" si="74"/>
        <v>0.125</v>
      </c>
      <c r="I100" s="312">
        <f t="shared" si="74"/>
        <v>0.25</v>
      </c>
      <c r="J100" s="312">
        <f t="shared" si="74"/>
        <v>0.375</v>
      </c>
      <c r="K100" s="312">
        <f t="shared" si="74"/>
        <v>0.25</v>
      </c>
      <c r="L100" s="312">
        <f t="shared" si="74"/>
        <v>1</v>
      </c>
      <c r="M100" s="294"/>
      <c r="N100" s="294"/>
      <c r="O100" s="294"/>
      <c r="P100" s="195"/>
    </row>
    <row r="101" spans="2:16" ht="18" x14ac:dyDescent="0.3">
      <c r="B101" s="194"/>
      <c r="C101" s="294"/>
      <c r="D101" s="294"/>
      <c r="E101" s="204" t="s">
        <v>108</v>
      </c>
      <c r="F101" s="271">
        <f t="shared" ref="F101:L101" si="75">+F52/$L52</f>
        <v>0.27940407736539469</v>
      </c>
      <c r="G101" s="271">
        <f t="shared" si="75"/>
        <v>0.30946157867224255</v>
      </c>
      <c r="H101" s="271">
        <f t="shared" si="75"/>
        <v>0.21170935703084162</v>
      </c>
      <c r="I101" s="271">
        <f t="shared" si="75"/>
        <v>0.12127548353371667</v>
      </c>
      <c r="J101" s="271">
        <f t="shared" si="75"/>
        <v>4.6785154208050184E-2</v>
      </c>
      <c r="K101" s="271">
        <f t="shared" si="75"/>
        <v>2.9796131730266597E-2</v>
      </c>
      <c r="L101" s="271">
        <f t="shared" si="75"/>
        <v>1</v>
      </c>
      <c r="M101" s="294"/>
      <c r="N101" s="294"/>
      <c r="O101" s="294"/>
      <c r="P101" s="195"/>
    </row>
    <row r="102" spans="2:16" ht="16.5" x14ac:dyDescent="0.3">
      <c r="B102" s="194"/>
      <c r="C102" s="294"/>
      <c r="D102" s="294"/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195"/>
    </row>
    <row r="103" spans="2:16" ht="16.5" x14ac:dyDescent="0.3">
      <c r="B103" s="194"/>
      <c r="C103" s="395" t="s">
        <v>83</v>
      </c>
      <c r="D103" s="395"/>
      <c r="E103" s="395"/>
      <c r="F103" s="395"/>
      <c r="G103" s="395"/>
      <c r="H103" s="395"/>
      <c r="I103" s="395"/>
      <c r="J103" s="395"/>
      <c r="K103" s="395"/>
      <c r="L103" s="395"/>
      <c r="M103" s="395"/>
      <c r="N103" s="395"/>
      <c r="O103" s="395"/>
      <c r="P103" s="195"/>
    </row>
    <row r="104" spans="2:16" x14ac:dyDescent="0.2">
      <c r="B104" s="194"/>
      <c r="C104" s="194"/>
      <c r="D104" s="194"/>
      <c r="E104" s="194"/>
      <c r="F104" s="197"/>
      <c r="G104" s="197"/>
      <c r="H104" s="197"/>
      <c r="I104" s="198"/>
      <c r="J104" s="198"/>
      <c r="K104" s="198"/>
      <c r="L104" s="196"/>
      <c r="M104" s="196"/>
      <c r="N104" s="196"/>
      <c r="O104" s="225"/>
      <c r="P104" s="196"/>
    </row>
    <row r="106" spans="2:16" x14ac:dyDescent="0.2">
      <c r="C106" s="11" t="s">
        <v>131</v>
      </c>
    </row>
    <row r="107" spans="2:16" x14ac:dyDescent="0.2">
      <c r="C107" s="11" t="s">
        <v>132</v>
      </c>
    </row>
  </sheetData>
  <mergeCells count="20">
    <mergeCell ref="E55:M55"/>
    <mergeCell ref="C103:O103"/>
    <mergeCell ref="E57:E58"/>
    <mergeCell ref="F57:F58"/>
    <mergeCell ref="G57:G58"/>
    <mergeCell ref="H57:H58"/>
    <mergeCell ref="I57:I58"/>
    <mergeCell ref="J57:J58"/>
    <mergeCell ref="K57:K58"/>
    <mergeCell ref="L57:L58"/>
    <mergeCell ref="K8:K9"/>
    <mergeCell ref="C4:O6"/>
    <mergeCell ref="E8:E9"/>
    <mergeCell ref="L8:L9"/>
    <mergeCell ref="C54:O54"/>
    <mergeCell ref="F8:F9"/>
    <mergeCell ref="G8:G9"/>
    <mergeCell ref="H8:H9"/>
    <mergeCell ref="I8:I9"/>
    <mergeCell ref="J8:J9"/>
  </mergeCells>
  <pageMargins left="0.75" right="0.75" top="1" bottom="1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7"/>
  <dimension ref="B2:AA66"/>
  <sheetViews>
    <sheetView zoomScale="70" zoomScaleNormal="70" workbookViewId="0"/>
  </sheetViews>
  <sheetFormatPr baseColWidth="10" defaultColWidth="11.42578125" defaultRowHeight="12.75" x14ac:dyDescent="0.2"/>
  <cols>
    <col min="1" max="1" width="4.7109375" style="14" customWidth="1"/>
    <col min="2" max="2" width="2.42578125" style="14" customWidth="1"/>
    <col min="3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22" width="11.42578125" style="14"/>
    <col min="23" max="23" width="33.85546875" style="14" customWidth="1"/>
    <col min="24" max="24" width="7.85546875" style="14" bestFit="1" customWidth="1"/>
    <col min="25" max="26" width="11.42578125" style="14"/>
    <col min="27" max="27" width="19" style="14" customWidth="1"/>
    <col min="28" max="16384" width="11.42578125" style="14"/>
  </cols>
  <sheetData>
    <row r="2" spans="2:26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6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6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6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6" ht="13.5" customHeight="1" x14ac:dyDescent="0.2">
      <c r="B6" s="207"/>
      <c r="C6" s="379" t="s">
        <v>133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6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6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6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6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6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6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6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6" ht="13.5" customHeight="1" x14ac:dyDescent="0.2">
      <c r="B14" s="207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  <c r="W14" s="16"/>
      <c r="X14" s="16"/>
      <c r="Y14" s="16"/>
    </row>
    <row r="15" spans="2:26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  <c r="W15" s="16"/>
      <c r="X15" s="16"/>
      <c r="Y15" s="16"/>
      <c r="Z15" s="16"/>
    </row>
    <row r="16" spans="2:26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  <c r="W16" s="16"/>
      <c r="X16" s="16"/>
      <c r="Y16" s="16"/>
      <c r="Z16" s="16"/>
    </row>
    <row r="17" spans="2:27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  <c r="V17" s="16"/>
      <c r="W17" s="16"/>
      <c r="X17" s="16"/>
      <c r="Y17" s="16"/>
      <c r="Z17" s="16"/>
    </row>
    <row r="18" spans="2:27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  <c r="V18" s="16"/>
      <c r="W18" s="16"/>
      <c r="X18" s="16"/>
      <c r="Y18" s="16"/>
      <c r="Z18" s="16"/>
      <c r="AA18" s="150"/>
    </row>
    <row r="19" spans="2:27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  <c r="V19" s="16"/>
      <c r="W19" s="16"/>
      <c r="X19" s="16"/>
      <c r="Y19" s="16"/>
      <c r="Z19" s="16"/>
      <c r="AA19" s="150"/>
    </row>
    <row r="20" spans="2:27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  <c r="V20" s="16"/>
      <c r="W20" s="16"/>
      <c r="X20" s="16"/>
      <c r="Y20" s="16"/>
      <c r="Z20" s="16"/>
      <c r="AA20" s="150"/>
    </row>
    <row r="21" spans="2:27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  <c r="V21" s="16"/>
      <c r="W21" s="16"/>
      <c r="X21" s="16" t="s">
        <v>23</v>
      </c>
      <c r="Y21" s="16" t="s">
        <v>25</v>
      </c>
      <c r="Z21" s="16"/>
      <c r="AA21" s="150"/>
    </row>
    <row r="22" spans="2:27" ht="13.5" customHeight="1" x14ac:dyDescent="0.25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  <c r="V22" s="16"/>
      <c r="W22" s="283" t="s">
        <v>30</v>
      </c>
      <c r="X22" s="284">
        <v>605</v>
      </c>
      <c r="Y22" s="16">
        <v>443</v>
      </c>
      <c r="Z22" s="16"/>
      <c r="AA22" s="150"/>
    </row>
    <row r="23" spans="2:27" ht="13.5" customHeight="1" x14ac:dyDescent="0.25">
      <c r="B23" s="207"/>
      <c r="C23" s="381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  <c r="V23" s="16"/>
      <c r="W23" s="285" t="s">
        <v>101</v>
      </c>
      <c r="X23" s="284">
        <v>516</v>
      </c>
      <c r="Y23" s="16">
        <v>324</v>
      </c>
      <c r="Z23" s="16"/>
      <c r="AA23" s="150"/>
    </row>
    <row r="24" spans="2:27" ht="13.5" customHeight="1" x14ac:dyDescent="0.25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  <c r="V24" s="16"/>
      <c r="W24" s="285" t="s">
        <v>102</v>
      </c>
      <c r="X24" s="284">
        <v>804</v>
      </c>
      <c r="Y24" s="16">
        <v>684</v>
      </c>
      <c r="Z24" s="16"/>
      <c r="AA24" s="150"/>
    </row>
    <row r="25" spans="2:27" ht="13.5" customHeight="1" x14ac:dyDescent="0.25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  <c r="V25" s="16"/>
      <c r="W25" s="285" t="s">
        <v>103</v>
      </c>
      <c r="X25" s="284">
        <v>1105</v>
      </c>
      <c r="Y25" s="16">
        <v>989</v>
      </c>
      <c r="Z25" s="16"/>
      <c r="AA25" s="150"/>
    </row>
    <row r="26" spans="2:27" ht="13.5" customHeight="1" x14ac:dyDescent="0.25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  <c r="V26" s="16"/>
      <c r="W26" s="285" t="s">
        <v>105</v>
      </c>
      <c r="X26" s="284">
        <v>543</v>
      </c>
      <c r="Y26" s="16">
        <v>469</v>
      </c>
      <c r="Z26" s="16"/>
      <c r="AA26" s="150"/>
    </row>
    <row r="27" spans="2:27" ht="13.5" customHeight="1" x14ac:dyDescent="0.25">
      <c r="B27" s="207"/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  <c r="R27" s="382"/>
      <c r="S27" s="382"/>
      <c r="T27" s="382"/>
      <c r="U27" s="207"/>
      <c r="V27" s="16"/>
      <c r="W27" s="285" t="s">
        <v>55</v>
      </c>
      <c r="X27" s="284">
        <v>48</v>
      </c>
      <c r="Y27" s="16">
        <v>29</v>
      </c>
      <c r="Z27" s="16"/>
      <c r="AA27" s="150"/>
    </row>
    <row r="28" spans="2:27" ht="13.5" customHeight="1" x14ac:dyDescent="0.25">
      <c r="B28" s="207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207"/>
      <c r="V28" s="16"/>
      <c r="W28" s="285" t="s">
        <v>63</v>
      </c>
      <c r="X28" s="284">
        <v>366</v>
      </c>
      <c r="Y28" s="16">
        <v>333</v>
      </c>
      <c r="Z28" s="16"/>
      <c r="AA28" s="150"/>
    </row>
    <row r="29" spans="2:27" ht="13.5" customHeight="1" x14ac:dyDescent="0.25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  <c r="V29" s="16"/>
      <c r="W29" s="285" t="s">
        <v>107</v>
      </c>
      <c r="X29" s="284">
        <v>111</v>
      </c>
      <c r="Y29" s="16">
        <v>133</v>
      </c>
      <c r="Z29" s="16"/>
      <c r="AA29" s="150"/>
    </row>
    <row r="30" spans="2:27" ht="13.5" customHeight="1" x14ac:dyDescent="0.25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  <c r="V30" s="16"/>
      <c r="W30" s="285" t="s">
        <v>68</v>
      </c>
      <c r="X30" s="284">
        <v>154</v>
      </c>
      <c r="Y30" s="16">
        <v>141</v>
      </c>
      <c r="Z30" s="16"/>
      <c r="AA30" s="150"/>
    </row>
    <row r="31" spans="2:27" ht="13.5" customHeight="1" x14ac:dyDescent="0.25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  <c r="V31" s="16"/>
      <c r="W31" s="285" t="s">
        <v>67</v>
      </c>
      <c r="X31" s="284">
        <v>46</v>
      </c>
      <c r="Y31" s="16">
        <v>32</v>
      </c>
      <c r="Z31" s="16"/>
      <c r="AA31" s="150"/>
    </row>
    <row r="32" spans="2:27" ht="13.5" customHeight="1" x14ac:dyDescent="0.25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V32" s="16"/>
      <c r="W32" s="286" t="s">
        <v>71</v>
      </c>
      <c r="X32" s="284">
        <v>100</v>
      </c>
      <c r="Y32" s="16">
        <v>218</v>
      </c>
      <c r="Z32" s="16"/>
      <c r="AA32" s="150"/>
    </row>
    <row r="33" spans="2:27" ht="13.5" customHeight="1" x14ac:dyDescent="0.25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V33" s="16"/>
      <c r="W33" s="286" t="s">
        <v>134</v>
      </c>
      <c r="X33" s="284">
        <v>30</v>
      </c>
      <c r="Y33" s="16">
        <v>23</v>
      </c>
      <c r="Z33" s="16"/>
      <c r="AA33" s="150"/>
    </row>
    <row r="34" spans="2:27" ht="13.5" customHeight="1" x14ac:dyDescent="0.25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V34" s="16"/>
      <c r="W34" s="286" t="s">
        <v>129</v>
      </c>
      <c r="X34" s="284">
        <v>0</v>
      </c>
      <c r="Y34" s="287">
        <v>8</v>
      </c>
      <c r="Z34" s="16"/>
      <c r="AA34" s="150"/>
    </row>
    <row r="35" spans="2:27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V35" s="16"/>
      <c r="W35" s="16"/>
      <c r="X35" s="16"/>
      <c r="Y35" s="16"/>
      <c r="Z35" s="16"/>
      <c r="AA35" s="150"/>
    </row>
    <row r="36" spans="2:27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V36" s="16"/>
      <c r="W36" s="16"/>
      <c r="X36" s="16"/>
      <c r="Y36" s="16"/>
      <c r="Z36" s="16"/>
      <c r="AA36" s="150"/>
    </row>
    <row r="37" spans="2:27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  <c r="V37" s="16"/>
      <c r="W37" s="16"/>
      <c r="X37" s="16"/>
      <c r="Y37" s="16"/>
      <c r="Z37" s="16"/>
      <c r="AA37" s="150"/>
    </row>
    <row r="38" spans="2:27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  <c r="V38" s="16"/>
      <c r="W38" s="16"/>
      <c r="X38" s="16"/>
      <c r="Y38" s="16"/>
      <c r="Z38" s="16"/>
      <c r="AA38" s="150"/>
    </row>
    <row r="39" spans="2:27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  <c r="V39" s="16"/>
      <c r="W39" s="16"/>
      <c r="X39" s="16"/>
      <c r="Y39" s="16"/>
      <c r="Z39" s="16"/>
      <c r="AA39" s="16"/>
    </row>
    <row r="40" spans="2:27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  <c r="V40" s="16"/>
      <c r="W40" s="16"/>
      <c r="X40" s="16"/>
      <c r="Y40" s="16"/>
      <c r="Z40" s="16"/>
      <c r="AA40" s="16"/>
    </row>
    <row r="41" spans="2:27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  <c r="V41" s="16"/>
      <c r="W41" s="16"/>
      <c r="X41" s="16"/>
      <c r="Y41" s="16"/>
      <c r="Z41" s="16"/>
      <c r="AA41" s="16"/>
    </row>
    <row r="42" spans="2:27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  <c r="V42" s="16"/>
      <c r="W42" s="16"/>
      <c r="X42" s="16"/>
      <c r="Y42" s="16"/>
      <c r="Z42" s="16"/>
      <c r="AA42" s="16"/>
    </row>
    <row r="43" spans="2:27" ht="13.5" customHeight="1" x14ac:dyDescent="0.2">
      <c r="B43" s="207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  <c r="W43" s="16"/>
      <c r="X43" s="16"/>
      <c r="Y43" s="16"/>
    </row>
    <row r="44" spans="2:27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  <c r="W44" s="16"/>
      <c r="X44" s="16"/>
      <c r="Y44" s="16"/>
    </row>
    <row r="45" spans="2:27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  <c r="W45" s="16"/>
      <c r="X45" s="16"/>
      <c r="Y45" s="16"/>
    </row>
    <row r="46" spans="2:27" x14ac:dyDescent="0.2">
      <c r="W46" s="150"/>
      <c r="X46" s="150"/>
      <c r="Y46" s="150"/>
    </row>
    <row r="47" spans="2:27" x14ac:dyDescent="0.2">
      <c r="W47" s="150"/>
      <c r="X47" s="150"/>
      <c r="Y47" s="150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3">
    <mergeCell ref="C6:T9"/>
    <mergeCell ref="C23:T28"/>
    <mergeCell ref="C42:T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8"/>
  <dimension ref="B2:L60"/>
  <sheetViews>
    <sheetView showGridLines="0" zoomScaleNormal="100" workbookViewId="0"/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6" width="12.28515625" style="11" customWidth="1"/>
    <col min="7" max="7" width="11.42578125" style="11"/>
    <col min="8" max="8" width="13.28515625" style="11" bestFit="1" customWidth="1"/>
    <col min="9" max="10" width="2.42578125" style="11" customWidth="1"/>
    <col min="11" max="11" width="11.42578125" style="11"/>
    <col min="12" max="12" width="2.42578125" style="11" customWidth="1"/>
    <col min="13" max="16384" width="11.42578125" style="11"/>
  </cols>
  <sheetData>
    <row r="2" spans="2:12" x14ac:dyDescent="0.2">
      <c r="B2" s="194"/>
      <c r="C2" s="194"/>
      <c r="D2" s="194"/>
      <c r="E2" s="194"/>
      <c r="F2" s="194"/>
      <c r="G2" s="194"/>
      <c r="H2" s="194"/>
      <c r="I2" s="195"/>
      <c r="J2" s="195"/>
      <c r="K2" s="195"/>
      <c r="L2" s="195"/>
    </row>
    <row r="3" spans="2:12" ht="14.25" customHeight="1" x14ac:dyDescent="0.25">
      <c r="B3" s="194"/>
      <c r="C3" s="54"/>
      <c r="D3" s="54"/>
      <c r="E3" s="68"/>
      <c r="F3" s="64"/>
      <c r="G3" s="64"/>
      <c r="H3" s="64"/>
      <c r="I3" s="55"/>
      <c r="J3" s="55"/>
      <c r="K3" s="55"/>
      <c r="L3" s="195"/>
    </row>
    <row r="4" spans="2:12" ht="14.25" customHeight="1" x14ac:dyDescent="0.2">
      <c r="B4" s="194"/>
      <c r="C4" s="393" t="s">
        <v>135</v>
      </c>
      <c r="D4" s="394"/>
      <c r="E4" s="394"/>
      <c r="F4" s="394"/>
      <c r="G4" s="394"/>
      <c r="H4" s="394"/>
      <c r="I4" s="394"/>
      <c r="J4" s="394"/>
      <c r="K4" s="394"/>
      <c r="L4" s="195"/>
    </row>
    <row r="5" spans="2:12" ht="14.25" customHeight="1" x14ac:dyDescent="0.2">
      <c r="B5" s="194"/>
      <c r="C5" s="394"/>
      <c r="D5" s="394"/>
      <c r="E5" s="394"/>
      <c r="F5" s="394"/>
      <c r="G5" s="394"/>
      <c r="H5" s="394"/>
      <c r="I5" s="394"/>
      <c r="J5" s="394"/>
      <c r="K5" s="394"/>
      <c r="L5" s="195"/>
    </row>
    <row r="6" spans="2:12" ht="14.25" customHeight="1" x14ac:dyDescent="0.2">
      <c r="B6" s="194"/>
      <c r="C6" s="394"/>
      <c r="D6" s="394"/>
      <c r="E6" s="394"/>
      <c r="F6" s="394"/>
      <c r="G6" s="394"/>
      <c r="H6" s="394"/>
      <c r="I6" s="394"/>
      <c r="J6" s="394"/>
      <c r="K6" s="394"/>
      <c r="L6" s="195"/>
    </row>
    <row r="7" spans="2:12" ht="14.25" customHeight="1" x14ac:dyDescent="0.2">
      <c r="B7" s="194"/>
      <c r="C7" s="67"/>
      <c r="D7" s="67"/>
      <c r="E7" s="67"/>
      <c r="F7" s="67"/>
      <c r="G7" s="67"/>
      <c r="H7" s="67"/>
      <c r="I7" s="67"/>
      <c r="J7" s="67"/>
      <c r="K7" s="67"/>
      <c r="L7" s="195"/>
    </row>
    <row r="8" spans="2:12" ht="15.75" customHeight="1" x14ac:dyDescent="0.2">
      <c r="B8" s="194"/>
      <c r="C8" s="67"/>
      <c r="D8" s="67"/>
      <c r="E8" s="386" t="s">
        <v>96</v>
      </c>
      <c r="F8" s="386" t="s">
        <v>108</v>
      </c>
      <c r="G8" s="386"/>
      <c r="H8" s="386" t="s">
        <v>136</v>
      </c>
      <c r="I8" s="67"/>
      <c r="J8" s="67"/>
      <c r="K8" s="67"/>
      <c r="L8" s="195"/>
    </row>
    <row r="9" spans="2:12" ht="15.75" customHeight="1" x14ac:dyDescent="0.2">
      <c r="B9" s="194"/>
      <c r="C9" s="67"/>
      <c r="D9" s="67"/>
      <c r="E9" s="387"/>
      <c r="F9" s="193" t="s">
        <v>23</v>
      </c>
      <c r="G9" s="193" t="s">
        <v>25</v>
      </c>
      <c r="H9" s="387"/>
      <c r="I9" s="67"/>
      <c r="J9" s="67"/>
      <c r="K9" s="67"/>
      <c r="L9" s="195"/>
    </row>
    <row r="10" spans="2:12" ht="13.5" customHeight="1" x14ac:dyDescent="0.2">
      <c r="B10" s="194"/>
      <c r="C10" s="67"/>
      <c r="D10" s="67"/>
      <c r="E10" s="233" t="s">
        <v>30</v>
      </c>
      <c r="F10" s="234">
        <f>+SUM(F11:F13)</f>
        <v>498</v>
      </c>
      <c r="G10" s="234">
        <f>+SUM(G11:G13)</f>
        <v>443</v>
      </c>
      <c r="H10" s="235">
        <f>(G10/F10) -1</f>
        <v>-0.11044176706827313</v>
      </c>
      <c r="I10" s="67"/>
      <c r="J10" s="67"/>
      <c r="K10" s="67"/>
      <c r="L10" s="195"/>
    </row>
    <row r="11" spans="2:12" ht="14.25" x14ac:dyDescent="0.2">
      <c r="B11" s="194"/>
      <c r="C11" s="54"/>
      <c r="D11" s="54"/>
      <c r="E11" s="58" t="s">
        <v>31</v>
      </c>
      <c r="F11" s="59">
        <v>197</v>
      </c>
      <c r="G11" s="60">
        <v>137</v>
      </c>
      <c r="H11" s="71">
        <f>(G11/F11)-1</f>
        <v>-0.30456852791878175</v>
      </c>
      <c r="I11" s="55"/>
      <c r="J11" s="55"/>
      <c r="K11" s="55"/>
      <c r="L11" s="195"/>
    </row>
    <row r="12" spans="2:12" ht="14.25" x14ac:dyDescent="0.2">
      <c r="B12" s="194"/>
      <c r="C12" s="54"/>
      <c r="D12" s="54"/>
      <c r="E12" s="61" t="s">
        <v>32</v>
      </c>
      <c r="F12" s="62">
        <v>203</v>
      </c>
      <c r="G12" s="63">
        <v>239</v>
      </c>
      <c r="H12" s="72">
        <f>(G12/F12)-1</f>
        <v>0.17733990147783252</v>
      </c>
      <c r="I12" s="55"/>
      <c r="J12" s="55"/>
      <c r="K12" s="55"/>
      <c r="L12" s="195"/>
    </row>
    <row r="13" spans="2:12" ht="14.25" customHeight="1" x14ac:dyDescent="0.2">
      <c r="B13" s="194"/>
      <c r="C13" s="54"/>
      <c r="D13" s="54"/>
      <c r="E13" s="58" t="s">
        <v>33</v>
      </c>
      <c r="F13" s="59">
        <v>98</v>
      </c>
      <c r="G13" s="60">
        <v>67</v>
      </c>
      <c r="H13" s="71">
        <f>(G13/F13)-1</f>
        <v>-0.31632653061224492</v>
      </c>
      <c r="I13" s="55"/>
      <c r="J13" s="55"/>
      <c r="K13" s="55"/>
      <c r="L13" s="195"/>
    </row>
    <row r="14" spans="2:12" ht="15" x14ac:dyDescent="0.2">
      <c r="B14" s="194"/>
      <c r="C14" s="54"/>
      <c r="D14" s="54"/>
      <c r="E14" s="236" t="s">
        <v>101</v>
      </c>
      <c r="F14" s="234">
        <f>+SUM(F15:F17)</f>
        <v>433</v>
      </c>
      <c r="G14" s="234">
        <f>+SUM(G15:G17)</f>
        <v>324</v>
      </c>
      <c r="H14" s="235">
        <f>(G14/F14) -1</f>
        <v>-0.25173210161662818</v>
      </c>
      <c r="I14" s="55"/>
      <c r="J14" s="55"/>
      <c r="K14" s="55"/>
      <c r="L14" s="195"/>
    </row>
    <row r="15" spans="2:12" ht="14.25" x14ac:dyDescent="0.2">
      <c r="B15" s="194"/>
      <c r="C15" s="54"/>
      <c r="D15" s="54"/>
      <c r="E15" s="58" t="s">
        <v>35</v>
      </c>
      <c r="F15" s="59">
        <v>299</v>
      </c>
      <c r="G15" s="60">
        <v>228</v>
      </c>
      <c r="H15" s="71">
        <f>(G15/F15)-1</f>
        <v>-0.23745819397993306</v>
      </c>
      <c r="I15" s="65"/>
      <c r="J15" s="65"/>
      <c r="K15" s="65"/>
      <c r="L15" s="195"/>
    </row>
    <row r="16" spans="2:12" ht="14.25" x14ac:dyDescent="0.2">
      <c r="B16" s="194"/>
      <c r="C16" s="54"/>
      <c r="D16" s="54"/>
      <c r="E16" s="61" t="s">
        <v>36</v>
      </c>
      <c r="F16" s="62">
        <v>45</v>
      </c>
      <c r="G16" s="63">
        <v>28</v>
      </c>
      <c r="H16" s="72">
        <f>(G16/F16)-1</f>
        <v>-0.37777777777777777</v>
      </c>
      <c r="I16" s="65"/>
      <c r="J16" s="65"/>
      <c r="K16" s="65"/>
      <c r="L16" s="195"/>
    </row>
    <row r="17" spans="2:12" ht="14.25" x14ac:dyDescent="0.2">
      <c r="B17" s="194"/>
      <c r="C17" s="54"/>
      <c r="D17" s="54"/>
      <c r="E17" s="58" t="s">
        <v>37</v>
      </c>
      <c r="F17" s="59">
        <v>89</v>
      </c>
      <c r="G17" s="60">
        <v>68</v>
      </c>
      <c r="H17" s="71">
        <f>(G17/F17)-1</f>
        <v>-0.2359550561797753</v>
      </c>
      <c r="I17" s="65"/>
      <c r="J17" s="65"/>
      <c r="K17" s="65"/>
      <c r="L17" s="195"/>
    </row>
    <row r="18" spans="2:12" ht="15" x14ac:dyDescent="0.2">
      <c r="B18" s="194"/>
      <c r="C18" s="54"/>
      <c r="D18" s="54"/>
      <c r="E18" s="236" t="s">
        <v>102</v>
      </c>
      <c r="F18" s="234">
        <f>+SUM(F19:F21)</f>
        <v>900</v>
      </c>
      <c r="G18" s="234">
        <f>+SUM(G19:G21)</f>
        <v>684</v>
      </c>
      <c r="H18" s="235">
        <f>(G18/F18) -1</f>
        <v>-0.24</v>
      </c>
      <c r="I18" s="65"/>
      <c r="J18" s="65"/>
      <c r="K18" s="65"/>
      <c r="L18" s="195"/>
    </row>
    <row r="19" spans="2:12" ht="14.25" x14ac:dyDescent="0.2">
      <c r="B19" s="194"/>
      <c r="C19" s="54"/>
      <c r="D19" s="54"/>
      <c r="E19" s="58" t="s">
        <v>40</v>
      </c>
      <c r="F19" s="59">
        <v>110</v>
      </c>
      <c r="G19" s="60">
        <v>70</v>
      </c>
      <c r="H19" s="71">
        <f>(G19/F19)-1</f>
        <v>-0.36363636363636365</v>
      </c>
      <c r="I19" s="65"/>
      <c r="J19" s="65"/>
      <c r="K19" s="65"/>
      <c r="L19" s="195"/>
    </row>
    <row r="20" spans="2:12" ht="14.25" x14ac:dyDescent="0.2">
      <c r="B20" s="194"/>
      <c r="C20" s="54"/>
      <c r="D20" s="54"/>
      <c r="E20" s="61" t="s">
        <v>39</v>
      </c>
      <c r="F20" s="62">
        <v>722</v>
      </c>
      <c r="G20" s="63">
        <v>515</v>
      </c>
      <c r="H20" s="72">
        <f>(G20/F20)-1</f>
        <v>-0.28670360110803328</v>
      </c>
      <c r="I20" s="65"/>
      <c r="J20" s="65"/>
      <c r="K20" s="65"/>
      <c r="L20" s="195"/>
    </row>
    <row r="21" spans="2:12" ht="14.25" x14ac:dyDescent="0.2">
      <c r="B21" s="194"/>
      <c r="C21" s="54"/>
      <c r="D21" s="54"/>
      <c r="E21" s="58" t="s">
        <v>41</v>
      </c>
      <c r="F21" s="59">
        <v>68</v>
      </c>
      <c r="G21" s="60">
        <v>99</v>
      </c>
      <c r="H21" s="71">
        <f>(G21/F21) -1</f>
        <v>0.45588235294117641</v>
      </c>
      <c r="I21" s="65"/>
      <c r="J21" s="65"/>
      <c r="K21" s="65"/>
      <c r="L21" s="195"/>
    </row>
    <row r="22" spans="2:12" ht="15" x14ac:dyDescent="0.2">
      <c r="B22" s="194"/>
      <c r="C22" s="54"/>
      <c r="D22" s="54"/>
      <c r="E22" s="236" t="s">
        <v>103</v>
      </c>
      <c r="F22" s="234">
        <f>+SUM(F23:F28)</f>
        <v>1063</v>
      </c>
      <c r="G22" s="234">
        <f>+SUM(G23:G28)</f>
        <v>989</v>
      </c>
      <c r="H22" s="235">
        <f>(G22/F22)-1</f>
        <v>-6.9614299153339609E-2</v>
      </c>
      <c r="I22" s="65"/>
      <c r="J22" s="65"/>
      <c r="K22" s="65"/>
      <c r="L22" s="195"/>
    </row>
    <row r="23" spans="2:12" ht="14.25" x14ac:dyDescent="0.2">
      <c r="B23" s="194"/>
      <c r="C23" s="54"/>
      <c r="D23" s="54"/>
      <c r="E23" s="58" t="s">
        <v>43</v>
      </c>
      <c r="F23" s="59">
        <v>221</v>
      </c>
      <c r="G23" s="60">
        <v>159</v>
      </c>
      <c r="H23" s="71">
        <f>(G23/F23)-1</f>
        <v>-0.28054298642533937</v>
      </c>
      <c r="I23" s="65"/>
      <c r="J23" s="65"/>
      <c r="K23" s="65"/>
      <c r="L23" s="195"/>
    </row>
    <row r="24" spans="2:12" ht="14.25" x14ac:dyDescent="0.2">
      <c r="B24" s="194"/>
      <c r="C24" s="54"/>
      <c r="D24" s="54"/>
      <c r="E24" s="61" t="s">
        <v>48</v>
      </c>
      <c r="F24" s="62">
        <v>328</v>
      </c>
      <c r="G24" s="63">
        <v>373</v>
      </c>
      <c r="H24" s="72">
        <f>(G24/F24)-1</f>
        <v>0.13719512195121952</v>
      </c>
      <c r="I24" s="65"/>
      <c r="J24" s="65"/>
      <c r="K24" s="65"/>
      <c r="L24" s="195"/>
    </row>
    <row r="25" spans="2:12" ht="14.25" x14ac:dyDescent="0.2">
      <c r="B25" s="194"/>
      <c r="C25" s="54"/>
      <c r="D25" s="54"/>
      <c r="E25" s="58" t="s">
        <v>44</v>
      </c>
      <c r="F25" s="59">
        <v>47</v>
      </c>
      <c r="G25" s="60">
        <v>39</v>
      </c>
      <c r="H25" s="71">
        <f>(G25/F25)-1</f>
        <v>-0.17021276595744683</v>
      </c>
      <c r="I25" s="65"/>
      <c r="J25" s="65"/>
      <c r="K25" s="65"/>
      <c r="L25" s="195"/>
    </row>
    <row r="26" spans="2:12" ht="14.25" x14ac:dyDescent="0.2">
      <c r="B26" s="194"/>
      <c r="C26" s="54"/>
      <c r="D26" s="54"/>
      <c r="E26" s="61" t="s">
        <v>45</v>
      </c>
      <c r="F26" s="62">
        <v>89</v>
      </c>
      <c r="G26" s="63">
        <v>93</v>
      </c>
      <c r="H26" s="72">
        <f t="shared" ref="H26:H50" si="0">(G26/F26)-1</f>
        <v>4.4943820224719211E-2</v>
      </c>
      <c r="I26" s="65"/>
      <c r="J26" s="65"/>
      <c r="K26" s="65"/>
      <c r="L26" s="195"/>
    </row>
    <row r="27" spans="2:12" ht="14.25" x14ac:dyDescent="0.2">
      <c r="B27" s="194"/>
      <c r="C27" s="54"/>
      <c r="D27" s="54"/>
      <c r="E27" s="58" t="s">
        <v>46</v>
      </c>
      <c r="F27" s="59">
        <v>234</v>
      </c>
      <c r="G27" s="60">
        <v>193</v>
      </c>
      <c r="H27" s="71">
        <f t="shared" si="0"/>
        <v>-0.17521367521367526</v>
      </c>
      <c r="I27" s="65"/>
      <c r="J27" s="65"/>
      <c r="K27" s="65"/>
      <c r="L27" s="195"/>
    </row>
    <row r="28" spans="2:12" ht="14.25" x14ac:dyDescent="0.2">
      <c r="B28" s="194"/>
      <c r="C28" s="54"/>
      <c r="D28" s="54"/>
      <c r="E28" s="61" t="s">
        <v>47</v>
      </c>
      <c r="F28" s="62">
        <v>144</v>
      </c>
      <c r="G28" s="63">
        <v>132</v>
      </c>
      <c r="H28" s="72">
        <f>(G28/F28) -1</f>
        <v>-8.333333333333337E-2</v>
      </c>
      <c r="I28" s="65"/>
      <c r="J28" s="65"/>
      <c r="K28" s="65"/>
      <c r="L28" s="195"/>
    </row>
    <row r="29" spans="2:12" ht="15" x14ac:dyDescent="0.2">
      <c r="B29" s="194"/>
      <c r="C29" s="54"/>
      <c r="D29" s="54"/>
      <c r="E29" s="236" t="s">
        <v>105</v>
      </c>
      <c r="F29" s="234">
        <f>+SUM(F30:F33)</f>
        <v>504</v>
      </c>
      <c r="G29" s="234">
        <f>+SUM(G30:G33)</f>
        <v>469</v>
      </c>
      <c r="H29" s="235">
        <f t="shared" si="0"/>
        <v>-6.944444444444442E-2</v>
      </c>
      <c r="I29" s="65"/>
      <c r="J29" s="65"/>
      <c r="K29" s="65"/>
      <c r="L29" s="195"/>
    </row>
    <row r="30" spans="2:12" ht="14.25" x14ac:dyDescent="0.2">
      <c r="B30" s="194"/>
      <c r="C30" s="54"/>
      <c r="D30" s="54"/>
      <c r="E30" s="58" t="s">
        <v>51</v>
      </c>
      <c r="F30" s="59">
        <v>149</v>
      </c>
      <c r="G30" s="60">
        <v>128</v>
      </c>
      <c r="H30" s="71">
        <f t="shared" si="0"/>
        <v>-0.14093959731543626</v>
      </c>
      <c r="I30" s="65"/>
      <c r="J30" s="65"/>
      <c r="K30" s="65"/>
      <c r="L30" s="195"/>
    </row>
    <row r="31" spans="2:12" ht="14.25" x14ac:dyDescent="0.2">
      <c r="B31" s="194"/>
      <c r="C31" s="54"/>
      <c r="D31" s="54"/>
      <c r="E31" s="61" t="s">
        <v>50</v>
      </c>
      <c r="F31" s="62">
        <v>288</v>
      </c>
      <c r="G31" s="63">
        <v>258</v>
      </c>
      <c r="H31" s="72">
        <f t="shared" si="0"/>
        <v>-0.10416666666666663</v>
      </c>
      <c r="I31" s="65"/>
      <c r="J31" s="65"/>
      <c r="K31" s="65"/>
      <c r="L31" s="195"/>
    </row>
    <row r="32" spans="2:12" ht="14.25" x14ac:dyDescent="0.2">
      <c r="B32" s="194"/>
      <c r="C32" s="54"/>
      <c r="D32" s="54"/>
      <c r="E32" s="58" t="s">
        <v>52</v>
      </c>
      <c r="F32" s="59">
        <v>10</v>
      </c>
      <c r="G32" s="63">
        <v>13</v>
      </c>
      <c r="H32" s="72">
        <f t="shared" si="0"/>
        <v>0.30000000000000004</v>
      </c>
      <c r="I32" s="65"/>
      <c r="J32" s="65"/>
      <c r="K32" s="65"/>
      <c r="L32" s="195"/>
    </row>
    <row r="33" spans="2:12" ht="14.25" x14ac:dyDescent="0.2">
      <c r="B33" s="194"/>
      <c r="C33" s="54"/>
      <c r="D33" s="54"/>
      <c r="E33" s="61" t="s">
        <v>54</v>
      </c>
      <c r="F33" s="62">
        <v>57</v>
      </c>
      <c r="G33" s="63">
        <v>70</v>
      </c>
      <c r="H33" s="72">
        <f t="shared" si="0"/>
        <v>0.22807017543859653</v>
      </c>
      <c r="I33" s="65"/>
      <c r="J33" s="65"/>
      <c r="K33" s="65"/>
      <c r="L33" s="195"/>
    </row>
    <row r="34" spans="2:12" ht="15" x14ac:dyDescent="0.2">
      <c r="B34" s="194"/>
      <c r="C34" s="54"/>
      <c r="D34" s="54"/>
      <c r="E34" s="236" t="s">
        <v>55</v>
      </c>
      <c r="F34" s="234">
        <f>+F35</f>
        <v>26</v>
      </c>
      <c r="G34" s="234">
        <f>+G35</f>
        <v>29</v>
      </c>
      <c r="H34" s="235">
        <f>(G34/F34) -1</f>
        <v>0.11538461538461542</v>
      </c>
      <c r="I34" s="65"/>
      <c r="J34" s="65"/>
      <c r="K34" s="65"/>
      <c r="L34" s="195"/>
    </row>
    <row r="35" spans="2:12" ht="14.25" x14ac:dyDescent="0.2">
      <c r="B35" s="194"/>
      <c r="C35" s="54"/>
      <c r="D35" s="54"/>
      <c r="E35" s="58" t="s">
        <v>56</v>
      </c>
      <c r="F35" s="59">
        <v>26</v>
      </c>
      <c r="G35" s="60">
        <v>29</v>
      </c>
      <c r="H35" s="71">
        <f t="shared" si="0"/>
        <v>0.11538461538461542</v>
      </c>
      <c r="I35" s="65"/>
      <c r="J35" s="65"/>
      <c r="K35" s="65"/>
      <c r="L35" s="195"/>
    </row>
    <row r="36" spans="2:12" ht="15" x14ac:dyDescent="0.2">
      <c r="B36" s="194"/>
      <c r="C36" s="54"/>
      <c r="D36" s="54"/>
      <c r="E36" s="236" t="s">
        <v>63</v>
      </c>
      <c r="F36" s="234">
        <f>+SUM(F37:F39)</f>
        <v>391</v>
      </c>
      <c r="G36" s="234">
        <f>+SUM(G37:G39)</f>
        <v>333</v>
      </c>
      <c r="H36" s="235">
        <f t="shared" si="0"/>
        <v>-0.14833759590792839</v>
      </c>
      <c r="I36" s="65"/>
      <c r="J36" s="65"/>
      <c r="K36" s="65"/>
      <c r="L36" s="195"/>
    </row>
    <row r="37" spans="2:12" ht="14.25" x14ac:dyDescent="0.2">
      <c r="B37" s="194"/>
      <c r="C37" s="54"/>
      <c r="D37" s="54"/>
      <c r="E37" s="58" t="s">
        <v>64</v>
      </c>
      <c r="F37" s="59">
        <v>189</v>
      </c>
      <c r="G37" s="60">
        <v>147</v>
      </c>
      <c r="H37" s="71">
        <f t="shared" si="0"/>
        <v>-0.22222222222222221</v>
      </c>
      <c r="I37" s="65"/>
      <c r="J37" s="65"/>
      <c r="K37" s="65"/>
      <c r="L37" s="195"/>
    </row>
    <row r="38" spans="2:12" ht="14.25" x14ac:dyDescent="0.2">
      <c r="B38" s="194"/>
      <c r="C38" s="54"/>
      <c r="D38" s="54"/>
      <c r="E38" s="61" t="s">
        <v>65</v>
      </c>
      <c r="F38" s="62">
        <v>170</v>
      </c>
      <c r="G38" s="63">
        <v>145</v>
      </c>
      <c r="H38" s="72">
        <f>(G38/F38) -1</f>
        <v>-0.1470588235294118</v>
      </c>
      <c r="I38" s="65"/>
      <c r="J38" s="65"/>
      <c r="K38" s="65"/>
      <c r="L38" s="195"/>
    </row>
    <row r="39" spans="2:12" ht="14.25" x14ac:dyDescent="0.2">
      <c r="B39" s="194"/>
      <c r="C39" s="54"/>
      <c r="D39" s="54"/>
      <c r="E39" s="58" t="s">
        <v>106</v>
      </c>
      <c r="F39" s="59">
        <v>32</v>
      </c>
      <c r="G39" s="60">
        <v>41</v>
      </c>
      <c r="H39" s="71">
        <f t="shared" si="0"/>
        <v>0.28125</v>
      </c>
      <c r="I39" s="65"/>
      <c r="J39" s="65"/>
      <c r="K39" s="65"/>
      <c r="L39" s="195"/>
    </row>
    <row r="40" spans="2:12" ht="15" x14ac:dyDescent="0.2">
      <c r="B40" s="194"/>
      <c r="C40" s="54"/>
      <c r="D40" s="54"/>
      <c r="E40" s="236" t="s">
        <v>107</v>
      </c>
      <c r="F40" s="234">
        <f>+F41+F42+F43</f>
        <v>137</v>
      </c>
      <c r="G40" s="234">
        <f>+G41+G42+G43</f>
        <v>133</v>
      </c>
      <c r="H40" s="235">
        <f>(G40/F40) -1</f>
        <v>-2.9197080291970767E-2</v>
      </c>
      <c r="I40" s="65"/>
      <c r="J40" s="65"/>
      <c r="K40" s="65"/>
      <c r="L40" s="195"/>
    </row>
    <row r="41" spans="2:12" ht="14.25" x14ac:dyDescent="0.2">
      <c r="B41" s="194"/>
      <c r="C41" s="54"/>
      <c r="D41" s="54"/>
      <c r="E41" s="58" t="s">
        <v>60</v>
      </c>
      <c r="F41" s="59">
        <v>13</v>
      </c>
      <c r="G41" s="60">
        <v>17</v>
      </c>
      <c r="H41" s="71">
        <f t="shared" si="0"/>
        <v>0.30769230769230771</v>
      </c>
      <c r="I41" s="65"/>
      <c r="J41" s="65"/>
      <c r="K41" s="65"/>
      <c r="L41" s="195"/>
    </row>
    <row r="42" spans="2:12" ht="14.25" x14ac:dyDescent="0.2">
      <c r="B42" s="194"/>
      <c r="C42" s="54"/>
      <c r="D42" s="54"/>
      <c r="E42" s="61" t="s">
        <v>61</v>
      </c>
      <c r="F42" s="62">
        <v>91</v>
      </c>
      <c r="G42" s="63">
        <v>58</v>
      </c>
      <c r="H42" s="72">
        <f>(G42/F42) -1</f>
        <v>-0.36263736263736268</v>
      </c>
      <c r="I42" s="65"/>
      <c r="J42" s="65"/>
      <c r="K42" s="65"/>
      <c r="L42" s="195"/>
    </row>
    <row r="43" spans="2:12" ht="14.25" x14ac:dyDescent="0.2">
      <c r="B43" s="194"/>
      <c r="C43" s="54"/>
      <c r="D43" s="54"/>
      <c r="E43" s="58" t="s">
        <v>137</v>
      </c>
      <c r="F43" s="59">
        <v>33</v>
      </c>
      <c r="G43" s="60">
        <v>58</v>
      </c>
      <c r="H43" s="72" t="s">
        <v>53</v>
      </c>
      <c r="I43" s="65"/>
      <c r="J43" s="65"/>
      <c r="K43" s="65"/>
      <c r="L43" s="195"/>
    </row>
    <row r="44" spans="2:12" ht="15" x14ac:dyDescent="0.2">
      <c r="B44" s="194"/>
      <c r="C44" s="54"/>
      <c r="D44" s="54"/>
      <c r="E44" s="236" t="s">
        <v>68</v>
      </c>
      <c r="F44" s="234">
        <f>+F45</f>
        <v>145</v>
      </c>
      <c r="G44" s="234">
        <f>+G45</f>
        <v>141</v>
      </c>
      <c r="H44" s="235">
        <f>(G44/F44) -1</f>
        <v>-2.7586206896551779E-2</v>
      </c>
      <c r="I44" s="65"/>
      <c r="J44" s="65"/>
      <c r="K44" s="65"/>
      <c r="L44" s="195"/>
    </row>
    <row r="45" spans="2:12" ht="14.25" x14ac:dyDescent="0.2">
      <c r="B45" s="194"/>
      <c r="C45" s="54"/>
      <c r="D45" s="54"/>
      <c r="E45" s="58" t="s">
        <v>127</v>
      </c>
      <c r="F45" s="59">
        <v>145</v>
      </c>
      <c r="G45" s="60">
        <v>141</v>
      </c>
      <c r="H45" s="71">
        <f t="shared" si="0"/>
        <v>-2.7586206896551779E-2</v>
      </c>
      <c r="I45" s="65"/>
      <c r="J45" s="65"/>
      <c r="K45" s="65"/>
      <c r="L45" s="195"/>
    </row>
    <row r="46" spans="2:12" ht="15" x14ac:dyDescent="0.2">
      <c r="B46" s="194"/>
      <c r="C46" s="54"/>
      <c r="D46" s="54"/>
      <c r="E46" s="236" t="s">
        <v>67</v>
      </c>
      <c r="F46" s="234">
        <f>+F47</f>
        <v>30</v>
      </c>
      <c r="G46" s="234">
        <f>+G47</f>
        <v>32</v>
      </c>
      <c r="H46" s="235">
        <f t="shared" si="0"/>
        <v>6.6666666666666652E-2</v>
      </c>
      <c r="I46" s="65"/>
      <c r="J46" s="65"/>
      <c r="K46" s="65"/>
      <c r="L46" s="195"/>
    </row>
    <row r="47" spans="2:12" ht="14.25" x14ac:dyDescent="0.2">
      <c r="B47" s="194"/>
      <c r="C47" s="54"/>
      <c r="D47" s="54"/>
      <c r="E47" s="58" t="s">
        <v>67</v>
      </c>
      <c r="F47" s="59">
        <v>30</v>
      </c>
      <c r="G47" s="60">
        <v>32</v>
      </c>
      <c r="H47" s="71">
        <f t="shared" si="0"/>
        <v>6.6666666666666652E-2</v>
      </c>
      <c r="I47" s="65"/>
      <c r="J47" s="65"/>
      <c r="K47" s="65"/>
      <c r="L47" s="195"/>
    </row>
    <row r="48" spans="2:12" ht="15" x14ac:dyDescent="0.2">
      <c r="B48" s="194"/>
      <c r="C48" s="54"/>
      <c r="D48" s="54"/>
      <c r="E48" s="193" t="s">
        <v>70</v>
      </c>
      <c r="F48" s="202">
        <f>+F46+F44+F40+F36+F34+F29+F22+F18+F14+F10</f>
        <v>4127</v>
      </c>
      <c r="G48" s="202">
        <f>+G46+G44+G40+G36+G34+G29+G22+G18+G14+G10</f>
        <v>3577</v>
      </c>
      <c r="H48" s="203">
        <f t="shared" si="0"/>
        <v>-0.13326871819723773</v>
      </c>
      <c r="I48" s="65"/>
      <c r="J48" s="65"/>
      <c r="K48" s="65"/>
      <c r="L48" s="195"/>
    </row>
    <row r="49" spans="2:12" ht="14.25" x14ac:dyDescent="0.2">
      <c r="B49" s="194"/>
      <c r="C49" s="54"/>
      <c r="D49" s="54"/>
      <c r="E49" s="58" t="s">
        <v>71</v>
      </c>
      <c r="F49" s="59">
        <v>144</v>
      </c>
      <c r="G49" s="60">
        <v>218</v>
      </c>
      <c r="H49" s="71">
        <f t="shared" si="0"/>
        <v>0.51388888888888884</v>
      </c>
      <c r="I49" s="65"/>
      <c r="J49" s="65"/>
      <c r="K49" s="65"/>
      <c r="L49" s="195"/>
    </row>
    <row r="50" spans="2:12" ht="14.25" x14ac:dyDescent="0.2">
      <c r="B50" s="194"/>
      <c r="C50" s="54"/>
      <c r="D50" s="54"/>
      <c r="E50" s="58" t="s">
        <v>134</v>
      </c>
      <c r="F50" s="59">
        <v>29</v>
      </c>
      <c r="G50" s="60">
        <v>23</v>
      </c>
      <c r="H50" s="71">
        <f t="shared" si="0"/>
        <v>-0.2068965517241379</v>
      </c>
      <c r="I50" s="65"/>
      <c r="J50" s="65"/>
      <c r="K50" s="65"/>
      <c r="L50" s="195"/>
    </row>
    <row r="51" spans="2:12" ht="14.25" x14ac:dyDescent="0.2">
      <c r="B51" s="194"/>
      <c r="C51" s="54"/>
      <c r="D51" s="54"/>
      <c r="E51" s="58" t="s">
        <v>129</v>
      </c>
      <c r="F51" s="59">
        <v>0</v>
      </c>
      <c r="G51" s="60">
        <v>8</v>
      </c>
      <c r="H51" s="71" t="str">
        <f>IFERROR((G51/F51)-1,"-")</f>
        <v>-</v>
      </c>
      <c r="I51" s="65"/>
      <c r="J51" s="65"/>
      <c r="K51" s="65"/>
      <c r="L51" s="195"/>
    </row>
    <row r="52" spans="2:12" ht="14.25" x14ac:dyDescent="0.2">
      <c r="B52" s="194"/>
      <c r="C52" s="54"/>
      <c r="D52" s="54"/>
      <c r="E52" s="58" t="s">
        <v>74</v>
      </c>
      <c r="F52" s="59">
        <v>0</v>
      </c>
      <c r="G52" s="60">
        <v>0</v>
      </c>
      <c r="H52" s="71" t="str">
        <f>IFERROR((G52/F52)-1,"-")</f>
        <v>-</v>
      </c>
      <c r="I52" s="65"/>
      <c r="J52" s="65"/>
      <c r="K52" s="65"/>
      <c r="L52" s="195"/>
    </row>
    <row r="53" spans="2:12" ht="18" x14ac:dyDescent="0.2">
      <c r="B53" s="194"/>
      <c r="C53" s="54"/>
      <c r="D53" s="54"/>
      <c r="E53" s="204" t="s">
        <v>108</v>
      </c>
      <c r="F53" s="205">
        <f>+SUM(F48:F52)</f>
        <v>4300</v>
      </c>
      <c r="G53" s="205">
        <f>+SUM(G48:G51)</f>
        <v>3826</v>
      </c>
      <c r="H53" s="206">
        <f>+G53/F53-1</f>
        <v>-0.11023255813953492</v>
      </c>
      <c r="I53" s="65"/>
      <c r="J53" s="65"/>
      <c r="K53" s="65"/>
      <c r="L53" s="195"/>
    </row>
    <row r="54" spans="2:12" x14ac:dyDescent="0.2">
      <c r="B54" s="194"/>
      <c r="C54" s="54"/>
      <c r="D54" s="54"/>
      <c r="E54" s="54"/>
      <c r="F54" s="54"/>
      <c r="G54" s="54"/>
      <c r="H54" s="54"/>
      <c r="I54" s="56"/>
      <c r="J54" s="56"/>
      <c r="K54" s="56"/>
      <c r="L54" s="195"/>
    </row>
    <row r="55" spans="2:12" ht="16.5" x14ac:dyDescent="0.3">
      <c r="B55" s="194"/>
      <c r="C55" s="395" t="s">
        <v>83</v>
      </c>
      <c r="D55" s="395"/>
      <c r="E55" s="395"/>
      <c r="F55" s="395"/>
      <c r="G55" s="395"/>
      <c r="H55" s="395"/>
      <c r="I55" s="395"/>
      <c r="J55" s="395"/>
      <c r="K55" s="395"/>
      <c r="L55" s="195"/>
    </row>
    <row r="56" spans="2:12" x14ac:dyDescent="0.2">
      <c r="B56" s="194"/>
      <c r="C56" s="54"/>
      <c r="D56" s="54"/>
      <c r="E56" s="54"/>
      <c r="F56" s="54"/>
      <c r="G56" s="54"/>
      <c r="H56" s="54"/>
      <c r="I56" s="56"/>
      <c r="J56" s="56"/>
      <c r="K56" s="56"/>
      <c r="L56" s="195"/>
    </row>
    <row r="57" spans="2:12" x14ac:dyDescent="0.2">
      <c r="B57" s="194"/>
      <c r="C57" s="194"/>
      <c r="D57" s="194"/>
      <c r="E57" s="194"/>
      <c r="F57" s="197"/>
      <c r="G57" s="198"/>
      <c r="H57" s="196"/>
      <c r="I57" s="196"/>
      <c r="J57" s="196"/>
      <c r="K57" s="225"/>
      <c r="L57" s="196"/>
    </row>
    <row r="59" spans="2:12" x14ac:dyDescent="0.2">
      <c r="C59" s="11" t="s">
        <v>131</v>
      </c>
    </row>
    <row r="60" spans="2:12" x14ac:dyDescent="0.2">
      <c r="C60" s="11" t="s">
        <v>132</v>
      </c>
    </row>
  </sheetData>
  <mergeCells count="5">
    <mergeCell ref="E8:E9"/>
    <mergeCell ref="F8:G8"/>
    <mergeCell ref="H8:H9"/>
    <mergeCell ref="C4:K6"/>
    <mergeCell ref="C55:K55"/>
  </mergeCells>
  <pageMargins left="0.75" right="0.75" top="1" bottom="1" header="0" footer="0"/>
  <pageSetup orientation="portrait" r:id="rId1"/>
  <headerFooter alignWithMargins="0"/>
  <ignoredErrors>
    <ignoredError sqref="H14:H22 H33:H35 H36:H42 H24:H30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/>
  <dimension ref="B2:U47"/>
  <sheetViews>
    <sheetView topLeftCell="A4" zoomScale="70" zoomScaleNormal="70" workbookViewId="0"/>
  </sheetViews>
  <sheetFormatPr baseColWidth="10" defaultColWidth="11.42578125" defaultRowHeight="12.75" x14ac:dyDescent="0.2"/>
  <cols>
    <col min="1" max="1" width="4.85546875" style="14" customWidth="1"/>
    <col min="2" max="2" width="2.42578125" style="14" customWidth="1"/>
    <col min="3" max="6" width="11.42578125" style="14" customWidth="1"/>
    <col min="7" max="7" width="13.140625" style="14" bestFit="1" customWidth="1"/>
    <col min="8" max="13" width="11.42578125" style="14"/>
    <col min="14" max="14" width="11.42578125" style="14" customWidth="1"/>
    <col min="15" max="20" width="11.42578125" style="14"/>
    <col min="21" max="21" width="2.425781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8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6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29.25" customHeight="1" x14ac:dyDescent="0.2">
      <c r="B6" s="207"/>
      <c r="C6" s="379" t="s">
        <v>139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2.7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2.7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2.7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2.7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2.7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2.75" customHeight="1" x14ac:dyDescent="0.2">
      <c r="B12" s="207"/>
      <c r="C12" s="40"/>
      <c r="D12" s="144"/>
      <c r="E12" s="151"/>
      <c r="F12" s="151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144" t="s">
        <v>140</v>
      </c>
      <c r="E13" s="152" t="s">
        <v>141</v>
      </c>
      <c r="F13" s="152" t="s">
        <v>142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2.75" customHeight="1" x14ac:dyDescent="0.2">
      <c r="B14" s="207"/>
      <c r="C14" s="40"/>
      <c r="D14" s="149" t="s">
        <v>152</v>
      </c>
      <c r="E14" s="152">
        <v>19</v>
      </c>
      <c r="F14" s="155">
        <f t="shared" ref="F14:F23" si="0">+E14/$E$25</f>
        <v>4.9660219550444326E-3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2.75" customHeight="1" x14ac:dyDescent="0.2">
      <c r="B15" s="207"/>
      <c r="C15" s="40"/>
      <c r="D15" s="144" t="s">
        <v>151</v>
      </c>
      <c r="E15" s="152">
        <v>20</v>
      </c>
      <c r="F15" s="154">
        <f t="shared" si="0"/>
        <v>5.2273915316257188E-3</v>
      </c>
      <c r="G15" s="43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40"/>
      <c r="D16" s="144" t="s">
        <v>150</v>
      </c>
      <c r="E16" s="152">
        <v>92</v>
      </c>
      <c r="F16" s="154">
        <f t="shared" si="0"/>
        <v>2.4046001045478306E-2</v>
      </c>
      <c r="G16" s="43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2.75" customHeight="1" x14ac:dyDescent="0.2">
      <c r="B17" s="207"/>
      <c r="C17" s="40"/>
      <c r="D17" s="144" t="s">
        <v>149</v>
      </c>
      <c r="E17" s="152">
        <v>198</v>
      </c>
      <c r="F17" s="154">
        <f t="shared" si="0"/>
        <v>5.1751176163094617E-2</v>
      </c>
      <c r="G17" s="43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2.75" customHeight="1" x14ac:dyDescent="0.2">
      <c r="B18" s="207"/>
      <c r="C18" s="40"/>
      <c r="D18" s="144" t="s">
        <v>148</v>
      </c>
      <c r="E18" s="152">
        <v>201</v>
      </c>
      <c r="F18" s="154">
        <f t="shared" si="0"/>
        <v>5.2535284892838471E-2</v>
      </c>
      <c r="G18" s="43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2.75" customHeight="1" x14ac:dyDescent="0.2">
      <c r="B19" s="207"/>
      <c r="C19" s="40"/>
      <c r="D19" s="144" t="s">
        <v>147</v>
      </c>
      <c r="E19" s="152">
        <v>225</v>
      </c>
      <c r="F19" s="154">
        <f t="shared" si="0"/>
        <v>5.8808154730789333E-2</v>
      </c>
      <c r="G19" s="43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2.75" customHeight="1" x14ac:dyDescent="0.2">
      <c r="B20" s="207"/>
      <c r="C20" s="40"/>
      <c r="D20" s="144" t="s">
        <v>146</v>
      </c>
      <c r="E20" s="152">
        <v>255</v>
      </c>
      <c r="F20" s="154">
        <f t="shared" si="0"/>
        <v>6.6649242028227917E-2</v>
      </c>
      <c r="G20" s="43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40"/>
      <c r="D21" s="144" t="s">
        <v>145</v>
      </c>
      <c r="E21" s="152">
        <v>266</v>
      </c>
      <c r="F21" s="154">
        <f t="shared" si="0"/>
        <v>6.9524307370622054E-2</v>
      </c>
      <c r="G21" s="43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2.75" customHeight="1" x14ac:dyDescent="0.2">
      <c r="B22" s="207"/>
      <c r="C22" s="40"/>
      <c r="D22" s="144" t="s">
        <v>144</v>
      </c>
      <c r="E22" s="152">
        <v>363</v>
      </c>
      <c r="F22" s="154">
        <f t="shared" si="0"/>
        <v>9.4877156299006796E-2</v>
      </c>
      <c r="G22" s="43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2.75" customHeight="1" x14ac:dyDescent="0.2">
      <c r="B23" s="207"/>
      <c r="C23" s="74"/>
      <c r="D23" s="144" t="s">
        <v>143</v>
      </c>
      <c r="E23" s="152">
        <v>2187</v>
      </c>
      <c r="F23" s="153">
        <f t="shared" si="0"/>
        <v>0.57161526398327234</v>
      </c>
      <c r="G23" s="43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2.75" customHeight="1" x14ac:dyDescent="0.2">
      <c r="B24" s="207"/>
      <c r="C24" s="75"/>
      <c r="D24" s="149"/>
      <c r="E24" s="149"/>
      <c r="F24" s="15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2.75" customHeight="1" x14ac:dyDescent="0.2">
      <c r="B25" s="207"/>
      <c r="C25" s="75"/>
      <c r="D25" s="149"/>
      <c r="E25" s="149">
        <f>+SUM(E14:E24)</f>
        <v>3826</v>
      </c>
      <c r="F25" s="15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2.75" customHeight="1" x14ac:dyDescent="0.2">
      <c r="B26" s="207"/>
      <c r="C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2.75" customHeight="1" x14ac:dyDescent="0.2">
      <c r="B27" s="207"/>
      <c r="C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2.75" customHeight="1" x14ac:dyDescent="0.2">
      <c r="B28" s="207"/>
      <c r="C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2.7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2.7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2.7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2.7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2.75" customHeight="1" x14ac:dyDescent="0.2">
      <c r="B43" s="207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2.7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.7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46" spans="2:21" x14ac:dyDescent="0.2">
      <c r="E46" s="15"/>
      <c r="F46" s="15"/>
    </row>
    <row r="47" spans="2:21" x14ac:dyDescent="0.2">
      <c r="E47" s="15"/>
      <c r="F47" s="15"/>
    </row>
  </sheetData>
  <autoFilter ref="D13:F13" xr:uid="{00000000-0009-0000-0000-00000F000000}">
    <sortState ref="D14:F23">
      <sortCondition ref="F13"/>
    </sortState>
  </autoFilter>
  <sortState ref="D14:F24">
    <sortCondition descending="1" ref="E14:E24"/>
  </sortState>
  <mergeCells count="2">
    <mergeCell ref="C6:T9"/>
    <mergeCell ref="C42:T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9"/>
  <dimension ref="B2:U57"/>
  <sheetViews>
    <sheetView showGridLines="0" zoomScaleNormal="100" workbookViewId="0"/>
  </sheetViews>
  <sheetFormatPr baseColWidth="10" defaultColWidth="11.42578125" defaultRowHeight="12.75" x14ac:dyDescent="0.2"/>
  <cols>
    <col min="1" max="1" width="25.140625" customWidth="1"/>
    <col min="2" max="2" width="2.42578125" customWidth="1"/>
    <col min="3" max="3" width="17.28515625" customWidth="1"/>
    <col min="4" max="4" width="39.28515625" customWidth="1"/>
    <col min="5" max="6" width="23.85546875" customWidth="1"/>
    <col min="7" max="7" width="17.28515625" customWidth="1"/>
    <col min="8" max="8" width="2.42578125" customWidth="1"/>
    <col min="14" max="16" width="6.7109375" customWidth="1"/>
  </cols>
  <sheetData>
    <row r="2" spans="2:21" ht="12" customHeight="1" x14ac:dyDescent="0.2">
      <c r="B2" s="194"/>
      <c r="C2" s="194"/>
      <c r="D2" s="194"/>
      <c r="E2" s="194"/>
      <c r="F2" s="194"/>
      <c r="G2" s="195"/>
      <c r="H2" s="195"/>
    </row>
    <row r="3" spans="2:21" ht="13.5" customHeight="1" x14ac:dyDescent="0.25">
      <c r="B3" s="194"/>
      <c r="C3" s="54"/>
      <c r="D3" s="68"/>
      <c r="E3" s="64"/>
      <c r="F3" s="64"/>
      <c r="G3" s="55"/>
      <c r="H3" s="195"/>
    </row>
    <row r="4" spans="2:21" ht="13.5" customHeight="1" x14ac:dyDescent="0.2">
      <c r="B4" s="194"/>
      <c r="C4" s="393" t="s">
        <v>153</v>
      </c>
      <c r="D4" s="394"/>
      <c r="E4" s="394"/>
      <c r="F4" s="394"/>
      <c r="G4" s="394"/>
      <c r="H4" s="195"/>
    </row>
    <row r="5" spans="2:21" ht="13.5" customHeight="1" x14ac:dyDescent="0.2">
      <c r="B5" s="194"/>
      <c r="C5" s="394"/>
      <c r="D5" s="394"/>
      <c r="E5" s="394"/>
      <c r="F5" s="394"/>
      <c r="G5" s="394"/>
      <c r="H5" s="195"/>
    </row>
    <row r="6" spans="2:21" ht="21.75" customHeight="1" x14ac:dyDescent="0.2">
      <c r="B6" s="194"/>
      <c r="C6" s="394"/>
      <c r="D6" s="394"/>
      <c r="E6" s="394"/>
      <c r="F6" s="394"/>
      <c r="G6" s="394"/>
      <c r="H6" s="195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</row>
    <row r="7" spans="2:21" ht="13.5" customHeight="1" x14ac:dyDescent="0.25">
      <c r="B7" s="194"/>
      <c r="C7" s="54"/>
      <c r="D7" s="68"/>
      <c r="E7" s="64"/>
      <c r="F7" s="64"/>
      <c r="G7" s="55"/>
      <c r="H7" s="195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</row>
    <row r="8" spans="2:21" ht="33.75" customHeight="1" x14ac:dyDescent="0.2">
      <c r="B8" s="194"/>
      <c r="C8" s="54"/>
      <c r="D8" s="229" t="s">
        <v>154</v>
      </c>
      <c r="E8" s="229" t="s">
        <v>155</v>
      </c>
      <c r="F8" s="229" t="s">
        <v>156</v>
      </c>
      <c r="G8" s="55"/>
      <c r="H8" s="195"/>
      <c r="I8" s="89"/>
      <c r="J8" s="89" t="s">
        <v>143</v>
      </c>
      <c r="K8" s="89">
        <v>2361</v>
      </c>
      <c r="L8" s="89">
        <v>93</v>
      </c>
      <c r="M8" s="89">
        <f>SUM(K8:L8)</f>
        <v>2454</v>
      </c>
      <c r="N8" s="89"/>
      <c r="O8" s="89"/>
      <c r="P8" s="89"/>
      <c r="Q8" s="89" t="s">
        <v>143</v>
      </c>
      <c r="R8" s="89">
        <v>93</v>
      </c>
      <c r="S8" s="89"/>
      <c r="T8" s="89"/>
      <c r="U8" s="89"/>
    </row>
    <row r="9" spans="2:21" ht="13.5" customHeight="1" x14ac:dyDescent="0.2">
      <c r="B9" s="194"/>
      <c r="C9" s="54"/>
      <c r="D9" s="39" t="s">
        <v>143</v>
      </c>
      <c r="E9" s="227">
        <v>2187</v>
      </c>
      <c r="F9" s="228">
        <f t="shared" ref="F9:F37" si="0">+E9/$E$37</f>
        <v>0.57161526398327234</v>
      </c>
      <c r="G9" s="55"/>
      <c r="H9" s="195"/>
      <c r="I9" s="89"/>
      <c r="J9" s="89" t="s">
        <v>144</v>
      </c>
      <c r="K9" s="89">
        <v>421</v>
      </c>
      <c r="L9" s="89">
        <v>17</v>
      </c>
      <c r="M9" s="89">
        <f t="shared" ref="M9:M53" si="1">SUM(K9:L9)</f>
        <v>438</v>
      </c>
      <c r="N9" s="89"/>
      <c r="O9" s="89"/>
      <c r="P9" s="89"/>
      <c r="Q9" s="89" t="s">
        <v>147</v>
      </c>
      <c r="R9" s="89">
        <v>20</v>
      </c>
      <c r="S9" s="89"/>
      <c r="T9" s="89"/>
      <c r="U9" s="89"/>
    </row>
    <row r="10" spans="2:21" ht="13.5" customHeight="1" x14ac:dyDescent="0.2">
      <c r="B10" s="194"/>
      <c r="C10" s="54"/>
      <c r="D10" s="88" t="s">
        <v>144</v>
      </c>
      <c r="E10" s="269">
        <v>363</v>
      </c>
      <c r="F10" s="226">
        <f t="shared" si="0"/>
        <v>9.4877156299006796E-2</v>
      </c>
      <c r="G10" s="55"/>
      <c r="H10" s="195"/>
      <c r="I10" s="89"/>
      <c r="J10" s="89" t="s">
        <v>146</v>
      </c>
      <c r="K10" s="89">
        <v>287</v>
      </c>
      <c r="L10" s="89">
        <v>14</v>
      </c>
      <c r="M10" s="89">
        <f t="shared" si="1"/>
        <v>301</v>
      </c>
      <c r="N10" s="89"/>
      <c r="O10" s="89"/>
      <c r="P10" s="89"/>
      <c r="Q10" s="89" t="s">
        <v>144</v>
      </c>
      <c r="R10" s="89">
        <v>17</v>
      </c>
      <c r="S10" s="89"/>
      <c r="T10" s="89"/>
      <c r="U10" s="89"/>
    </row>
    <row r="11" spans="2:21" ht="13.5" customHeight="1" x14ac:dyDescent="0.2">
      <c r="B11" s="194"/>
      <c r="C11" s="54"/>
      <c r="D11" s="39" t="s">
        <v>145</v>
      </c>
      <c r="E11" s="227">
        <v>266</v>
      </c>
      <c r="F11" s="366">
        <f t="shared" si="0"/>
        <v>6.9524307370622054E-2</v>
      </c>
      <c r="G11" s="55"/>
      <c r="H11" s="195"/>
      <c r="I11" s="89"/>
      <c r="J11" s="89" t="s">
        <v>147</v>
      </c>
      <c r="K11" s="89">
        <v>210</v>
      </c>
      <c r="L11" s="89">
        <v>20</v>
      </c>
      <c r="M11" s="89">
        <f>SUM(K11:L11)</f>
        <v>230</v>
      </c>
      <c r="N11" s="89"/>
      <c r="O11" s="89"/>
      <c r="P11" s="89"/>
      <c r="Q11" s="89" t="s">
        <v>145</v>
      </c>
      <c r="R11" s="89">
        <v>11</v>
      </c>
      <c r="S11" s="89"/>
      <c r="T11" s="89"/>
      <c r="U11" s="89"/>
    </row>
    <row r="12" spans="2:21" ht="13.5" customHeight="1" x14ac:dyDescent="0.2">
      <c r="B12" s="194"/>
      <c r="C12" s="54"/>
      <c r="D12" s="88" t="s">
        <v>146</v>
      </c>
      <c r="E12" s="269">
        <v>255</v>
      </c>
      <c r="F12" s="226">
        <f t="shared" si="0"/>
        <v>6.6649242028227917E-2</v>
      </c>
      <c r="G12" s="55"/>
      <c r="H12" s="195"/>
      <c r="I12" s="89"/>
      <c r="J12" s="89" t="s">
        <v>145</v>
      </c>
      <c r="K12" s="89">
        <v>280</v>
      </c>
      <c r="L12" s="89">
        <v>11</v>
      </c>
      <c r="M12" s="89">
        <f t="shared" si="1"/>
        <v>291</v>
      </c>
      <c r="N12" s="89"/>
      <c r="O12" s="89"/>
      <c r="P12" s="89"/>
      <c r="Q12" s="89" t="s">
        <v>146</v>
      </c>
      <c r="R12" s="89">
        <v>14</v>
      </c>
      <c r="S12" s="89"/>
      <c r="T12" s="89"/>
      <c r="U12" s="89"/>
    </row>
    <row r="13" spans="2:21" ht="13.5" customHeight="1" x14ac:dyDescent="0.2">
      <c r="B13" s="194"/>
      <c r="C13" s="54"/>
      <c r="D13" s="39" t="s">
        <v>147</v>
      </c>
      <c r="E13" s="227">
        <v>225</v>
      </c>
      <c r="F13" s="228">
        <f t="shared" si="0"/>
        <v>5.8808154730789333E-2</v>
      </c>
      <c r="G13" s="55"/>
      <c r="H13" s="195"/>
      <c r="I13" s="89"/>
      <c r="J13" s="89" t="s">
        <v>149</v>
      </c>
      <c r="K13" s="89">
        <v>199</v>
      </c>
      <c r="L13" s="89">
        <v>5</v>
      </c>
      <c r="M13" s="89">
        <f>SUM(K13:L13)</f>
        <v>204</v>
      </c>
      <c r="N13" s="89"/>
      <c r="O13" s="89"/>
      <c r="P13" s="89"/>
      <c r="Q13" s="89" t="s">
        <v>148</v>
      </c>
      <c r="R13" s="89">
        <v>2</v>
      </c>
      <c r="S13" s="89"/>
      <c r="T13" s="89"/>
      <c r="U13" s="89"/>
    </row>
    <row r="14" spans="2:21" ht="13.5" customHeight="1" x14ac:dyDescent="0.2">
      <c r="B14" s="194"/>
      <c r="C14" s="54"/>
      <c r="D14" s="88" t="s">
        <v>148</v>
      </c>
      <c r="E14" s="269">
        <v>201</v>
      </c>
      <c r="F14" s="226">
        <f t="shared" si="0"/>
        <v>5.2535284892838471E-2</v>
      </c>
      <c r="G14" s="55"/>
      <c r="H14" s="195"/>
      <c r="I14" s="89"/>
      <c r="J14" s="89" t="s">
        <v>148</v>
      </c>
      <c r="K14" s="89">
        <v>207</v>
      </c>
      <c r="L14" s="89">
        <v>2</v>
      </c>
      <c r="M14" s="89">
        <f t="shared" si="1"/>
        <v>209</v>
      </c>
      <c r="N14" s="89"/>
      <c r="O14" s="89"/>
      <c r="P14" s="89"/>
      <c r="Q14" s="89" t="s">
        <v>149</v>
      </c>
      <c r="R14" s="89">
        <v>5</v>
      </c>
      <c r="S14" s="89"/>
      <c r="T14" s="89"/>
      <c r="U14" s="89"/>
    </row>
    <row r="15" spans="2:21" ht="13.5" customHeight="1" x14ac:dyDescent="0.2">
      <c r="B15" s="194"/>
      <c r="C15" s="54"/>
      <c r="D15" s="39" t="s">
        <v>149</v>
      </c>
      <c r="E15" s="227">
        <v>198</v>
      </c>
      <c r="F15" s="366">
        <f t="shared" si="0"/>
        <v>5.1751176163094617E-2</v>
      </c>
      <c r="G15" s="55"/>
      <c r="H15" s="195"/>
      <c r="I15" s="89"/>
      <c r="J15" s="89" t="s">
        <v>157</v>
      </c>
      <c r="K15" s="89">
        <v>29</v>
      </c>
      <c r="L15" s="89">
        <v>2</v>
      </c>
      <c r="M15" s="89">
        <f t="shared" si="1"/>
        <v>31</v>
      </c>
      <c r="N15" s="89"/>
      <c r="O15" s="89"/>
      <c r="P15" s="89"/>
      <c r="Q15" s="89" t="s">
        <v>158</v>
      </c>
      <c r="R15" s="89">
        <v>2</v>
      </c>
      <c r="S15" s="89"/>
      <c r="T15" s="89"/>
      <c r="U15" s="89"/>
    </row>
    <row r="16" spans="2:21" ht="13.5" customHeight="1" x14ac:dyDescent="0.2">
      <c r="B16" s="194"/>
      <c r="C16" s="54"/>
      <c r="D16" s="88" t="s">
        <v>157</v>
      </c>
      <c r="E16" s="269">
        <v>20</v>
      </c>
      <c r="F16" s="226">
        <f t="shared" si="0"/>
        <v>5.2273915316257188E-3</v>
      </c>
      <c r="G16" s="55"/>
      <c r="H16" s="195"/>
      <c r="I16" s="89"/>
      <c r="J16" s="89" t="s">
        <v>158</v>
      </c>
      <c r="K16" s="89">
        <v>20</v>
      </c>
      <c r="L16" s="89">
        <v>2</v>
      </c>
      <c r="M16" s="89">
        <f t="shared" si="1"/>
        <v>22</v>
      </c>
      <c r="N16" s="89"/>
      <c r="O16" s="89"/>
      <c r="P16" s="89"/>
      <c r="Q16" s="89" t="s">
        <v>157</v>
      </c>
      <c r="R16" s="89">
        <v>2</v>
      </c>
      <c r="S16" s="89"/>
      <c r="T16" s="89"/>
      <c r="U16" s="89"/>
    </row>
    <row r="17" spans="2:21" ht="13.5" customHeight="1" x14ac:dyDescent="0.2">
      <c r="B17" s="194"/>
      <c r="C17" s="54"/>
      <c r="D17" s="39" t="s">
        <v>158</v>
      </c>
      <c r="E17" s="227">
        <v>16</v>
      </c>
      <c r="F17" s="228">
        <f t="shared" si="0"/>
        <v>4.1819132253005748E-3</v>
      </c>
      <c r="G17" s="55"/>
      <c r="H17" s="195"/>
      <c r="I17" s="89"/>
      <c r="J17" s="89" t="s">
        <v>159</v>
      </c>
      <c r="K17" s="89">
        <v>13</v>
      </c>
      <c r="L17" s="89"/>
      <c r="M17" s="89">
        <f>SUM(K17:L17)</f>
        <v>13</v>
      </c>
      <c r="N17" s="89"/>
      <c r="O17" s="89"/>
      <c r="P17" s="89"/>
      <c r="Q17" s="89" t="s">
        <v>160</v>
      </c>
      <c r="R17" s="89">
        <v>1</v>
      </c>
      <c r="S17" s="89"/>
      <c r="T17" s="89"/>
      <c r="U17" s="89"/>
    </row>
    <row r="18" spans="2:21" ht="13.5" customHeight="1" x14ac:dyDescent="0.2">
      <c r="B18" s="194"/>
      <c r="C18" s="54"/>
      <c r="D18" s="88" t="s">
        <v>161</v>
      </c>
      <c r="E18" s="269">
        <v>15</v>
      </c>
      <c r="F18" s="226">
        <f t="shared" si="0"/>
        <v>3.9205436487192886E-3</v>
      </c>
      <c r="G18" s="55"/>
      <c r="H18" s="195"/>
      <c r="I18" s="89"/>
      <c r="J18" s="89" t="s">
        <v>161</v>
      </c>
      <c r="K18" s="89">
        <v>18</v>
      </c>
      <c r="L18" s="89">
        <v>1</v>
      </c>
      <c r="M18" s="89">
        <f t="shared" si="1"/>
        <v>19</v>
      </c>
      <c r="N18" s="89"/>
      <c r="O18" s="89"/>
      <c r="P18" s="89"/>
      <c r="Q18" s="89" t="s">
        <v>162</v>
      </c>
      <c r="R18" s="89">
        <v>1</v>
      </c>
      <c r="S18" s="89"/>
      <c r="T18" s="89"/>
      <c r="U18" s="89"/>
    </row>
    <row r="19" spans="2:21" ht="13.5" customHeight="1" x14ac:dyDescent="0.2">
      <c r="B19" s="194"/>
      <c r="C19" s="54"/>
      <c r="D19" s="39" t="s">
        <v>159</v>
      </c>
      <c r="E19" s="227">
        <v>12</v>
      </c>
      <c r="F19" s="366">
        <f t="shared" si="0"/>
        <v>3.1364349189754314E-3</v>
      </c>
      <c r="G19" s="55"/>
      <c r="H19" s="195"/>
      <c r="I19" s="89"/>
      <c r="J19" s="89" t="s">
        <v>163</v>
      </c>
      <c r="K19" s="89">
        <v>7</v>
      </c>
      <c r="L19" s="89">
        <v>1</v>
      </c>
      <c r="M19" s="89">
        <f t="shared" si="1"/>
        <v>8</v>
      </c>
      <c r="N19" s="89"/>
      <c r="O19" s="89"/>
      <c r="P19" s="89"/>
      <c r="Q19" s="89" t="s">
        <v>164</v>
      </c>
      <c r="R19" s="89">
        <v>1</v>
      </c>
      <c r="S19" s="89"/>
      <c r="T19" s="89"/>
      <c r="U19" s="89"/>
    </row>
    <row r="20" spans="2:21" ht="13.5" customHeight="1" x14ac:dyDescent="0.2">
      <c r="B20" s="194"/>
      <c r="C20" s="54"/>
      <c r="D20" s="88" t="s">
        <v>165</v>
      </c>
      <c r="E20" s="269">
        <v>13</v>
      </c>
      <c r="F20" s="226">
        <f t="shared" si="0"/>
        <v>3.3978044955567171E-3</v>
      </c>
      <c r="G20" s="55"/>
      <c r="H20" s="195"/>
      <c r="I20" s="89"/>
      <c r="J20" s="89" t="s">
        <v>166</v>
      </c>
      <c r="K20" s="89">
        <v>5</v>
      </c>
      <c r="L20" s="89"/>
      <c r="M20" s="89">
        <f t="shared" si="1"/>
        <v>5</v>
      </c>
      <c r="N20" s="89"/>
      <c r="O20" s="89"/>
      <c r="P20" s="89"/>
      <c r="Q20" s="89" t="s">
        <v>167</v>
      </c>
      <c r="R20" s="89">
        <v>1</v>
      </c>
      <c r="S20" s="89"/>
      <c r="T20" s="89"/>
      <c r="U20" s="89"/>
    </row>
    <row r="21" spans="2:21" ht="13.5" customHeight="1" x14ac:dyDescent="0.2">
      <c r="B21" s="194"/>
      <c r="C21" s="54"/>
      <c r="D21" s="39" t="s">
        <v>163</v>
      </c>
      <c r="E21" s="227">
        <v>8</v>
      </c>
      <c r="F21" s="228">
        <f t="shared" si="0"/>
        <v>2.0909566126502874E-3</v>
      </c>
      <c r="G21" s="55"/>
      <c r="H21" s="195"/>
      <c r="I21" s="89"/>
      <c r="J21" s="89" t="s">
        <v>167</v>
      </c>
      <c r="K21" s="89">
        <v>4</v>
      </c>
      <c r="L21" s="89">
        <v>1</v>
      </c>
      <c r="M21" s="89">
        <f t="shared" si="1"/>
        <v>5</v>
      </c>
      <c r="N21" s="89"/>
      <c r="O21" s="89"/>
      <c r="P21" s="89"/>
      <c r="Q21" s="89" t="s">
        <v>75</v>
      </c>
      <c r="R21" s="89">
        <v>173</v>
      </c>
      <c r="S21" s="89"/>
      <c r="T21" s="89"/>
      <c r="U21" s="89"/>
    </row>
    <row r="22" spans="2:21" ht="13.5" customHeight="1" x14ac:dyDescent="0.2">
      <c r="B22" s="194"/>
      <c r="C22" s="54"/>
      <c r="D22" s="88" t="s">
        <v>168</v>
      </c>
      <c r="E22" s="269">
        <v>4</v>
      </c>
      <c r="F22" s="226">
        <f t="shared" si="0"/>
        <v>1.0454783063251437E-3</v>
      </c>
      <c r="G22" s="55"/>
      <c r="H22" s="195"/>
      <c r="I22" s="89"/>
      <c r="J22" s="89" t="s">
        <v>169</v>
      </c>
      <c r="K22" s="89">
        <v>3</v>
      </c>
      <c r="L22" s="89"/>
      <c r="M22" s="89">
        <f t="shared" si="1"/>
        <v>3</v>
      </c>
      <c r="N22" s="89"/>
      <c r="O22" s="89"/>
      <c r="P22" s="89"/>
      <c r="Q22" s="89"/>
      <c r="R22" s="89"/>
      <c r="S22" s="89"/>
      <c r="T22" s="89"/>
      <c r="U22" s="89"/>
    </row>
    <row r="23" spans="2:21" ht="13.5" customHeight="1" x14ac:dyDescent="0.2">
      <c r="B23" s="194"/>
      <c r="C23" s="54"/>
      <c r="D23" s="39" t="s">
        <v>167</v>
      </c>
      <c r="E23" s="227">
        <v>3</v>
      </c>
      <c r="F23" s="366">
        <f t="shared" si="0"/>
        <v>7.8410872974385784E-4</v>
      </c>
      <c r="G23" s="55"/>
      <c r="H23" s="195"/>
      <c r="I23" s="89"/>
      <c r="J23" s="89" t="s">
        <v>170</v>
      </c>
      <c r="K23" s="89">
        <v>5</v>
      </c>
      <c r="L23" s="89"/>
      <c r="M23" s="89">
        <f>SUM(K23:L23)</f>
        <v>5</v>
      </c>
      <c r="N23" s="89"/>
      <c r="O23" s="89"/>
      <c r="P23" s="89"/>
      <c r="Q23" s="89" t="s">
        <v>163</v>
      </c>
      <c r="R23" s="89">
        <v>1</v>
      </c>
      <c r="S23" s="89"/>
      <c r="T23" s="89"/>
      <c r="U23" s="89"/>
    </row>
    <row r="24" spans="2:21" ht="13.5" customHeight="1" x14ac:dyDescent="0.2">
      <c r="B24" s="194"/>
      <c r="C24" s="54"/>
      <c r="D24" s="88" t="s">
        <v>170</v>
      </c>
      <c r="E24" s="269">
        <v>3</v>
      </c>
      <c r="F24" s="226">
        <f t="shared" si="0"/>
        <v>7.8410872974385784E-4</v>
      </c>
      <c r="G24" s="55"/>
      <c r="H24" s="195"/>
      <c r="I24" s="89"/>
      <c r="J24" s="89" t="s">
        <v>164</v>
      </c>
      <c r="K24" s="89">
        <v>3</v>
      </c>
      <c r="L24" s="89">
        <v>1</v>
      </c>
      <c r="M24" s="89">
        <f>SUM(K24:L24)</f>
        <v>4</v>
      </c>
      <c r="N24" s="89"/>
      <c r="O24" s="89"/>
      <c r="P24" s="89"/>
      <c r="Q24" s="89"/>
      <c r="R24" s="89"/>
      <c r="S24" s="89"/>
      <c r="T24" s="89"/>
      <c r="U24" s="89"/>
    </row>
    <row r="25" spans="2:21" ht="13.5" customHeight="1" x14ac:dyDescent="0.2">
      <c r="B25" s="194"/>
      <c r="C25" s="54"/>
      <c r="D25" s="39" t="s">
        <v>160</v>
      </c>
      <c r="E25" s="227">
        <v>3</v>
      </c>
      <c r="F25" s="228">
        <f t="shared" si="0"/>
        <v>7.8410872974385784E-4</v>
      </c>
      <c r="G25" s="55"/>
      <c r="H25" s="195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</row>
    <row r="26" spans="2:21" ht="13.5" customHeight="1" x14ac:dyDescent="0.2">
      <c r="B26" s="194"/>
      <c r="C26" s="54"/>
      <c r="D26" s="88" t="s">
        <v>169</v>
      </c>
      <c r="E26" s="269">
        <v>2</v>
      </c>
      <c r="F26" s="226">
        <f t="shared" si="0"/>
        <v>5.2273915316257186E-4</v>
      </c>
      <c r="G26" s="55"/>
      <c r="H26" s="195"/>
      <c r="I26" s="89"/>
      <c r="J26" s="89" t="s">
        <v>165</v>
      </c>
      <c r="K26" s="89">
        <v>13</v>
      </c>
      <c r="L26" s="89"/>
      <c r="M26" s="89">
        <f>SUM(K26:L26)</f>
        <v>13</v>
      </c>
      <c r="N26" s="89"/>
      <c r="O26" s="89"/>
      <c r="P26" s="89"/>
      <c r="Q26" s="89" t="s">
        <v>161</v>
      </c>
      <c r="R26" s="89">
        <v>1</v>
      </c>
      <c r="S26" s="89"/>
      <c r="T26" s="89"/>
      <c r="U26" s="89"/>
    </row>
    <row r="27" spans="2:21" ht="13.5" customHeight="1" x14ac:dyDescent="0.2">
      <c r="B27" s="194"/>
      <c r="C27" s="54"/>
      <c r="D27" s="39" t="s">
        <v>171</v>
      </c>
      <c r="E27" s="227">
        <v>2</v>
      </c>
      <c r="F27" s="366">
        <f t="shared" si="0"/>
        <v>5.2273915316257186E-4</v>
      </c>
      <c r="G27" s="55"/>
      <c r="H27" s="195"/>
      <c r="I27" s="89"/>
      <c r="J27" s="89" t="s">
        <v>172</v>
      </c>
      <c r="K27" s="89">
        <v>2</v>
      </c>
      <c r="L27" s="89"/>
      <c r="M27" s="89">
        <f>SUM(K27:L27)</f>
        <v>2</v>
      </c>
      <c r="N27" s="89"/>
      <c r="O27" s="89"/>
      <c r="P27" s="89"/>
      <c r="Q27" s="89"/>
      <c r="R27" s="89"/>
      <c r="S27" s="89"/>
      <c r="T27" s="89"/>
      <c r="U27" s="89"/>
    </row>
    <row r="28" spans="2:21" ht="13.5" customHeight="1" x14ac:dyDescent="0.2">
      <c r="B28" s="194"/>
      <c r="C28" s="54"/>
      <c r="D28" s="88" t="s">
        <v>173</v>
      </c>
      <c r="E28" s="269">
        <v>2</v>
      </c>
      <c r="F28" s="226">
        <f t="shared" si="0"/>
        <v>5.2273915316257186E-4</v>
      </c>
      <c r="G28" s="55"/>
      <c r="H28" s="195"/>
      <c r="I28" s="89"/>
      <c r="J28" s="89" t="s">
        <v>174</v>
      </c>
      <c r="K28" s="89">
        <v>2</v>
      </c>
      <c r="L28" s="89"/>
      <c r="M28" s="89">
        <f>SUM(K28:L28)</f>
        <v>2</v>
      </c>
      <c r="N28" s="89"/>
      <c r="O28" s="89"/>
      <c r="P28" s="89"/>
      <c r="Q28" s="89"/>
      <c r="R28" s="89"/>
      <c r="S28" s="89"/>
      <c r="T28" s="89"/>
      <c r="U28" s="89"/>
    </row>
    <row r="29" spans="2:21" ht="13.5" customHeight="1" x14ac:dyDescent="0.2">
      <c r="B29" s="194"/>
      <c r="C29" s="54"/>
      <c r="D29" s="39" t="s">
        <v>164</v>
      </c>
      <c r="E29" s="227">
        <v>2</v>
      </c>
      <c r="F29" s="228">
        <f t="shared" si="0"/>
        <v>5.2273915316257186E-4</v>
      </c>
      <c r="G29" s="55"/>
      <c r="H29" s="195"/>
      <c r="I29" s="89"/>
      <c r="J29" s="89" t="s">
        <v>168</v>
      </c>
      <c r="K29" s="89">
        <v>2</v>
      </c>
      <c r="L29" s="89"/>
      <c r="M29" s="89">
        <f>SUM(K29:L29)</f>
        <v>2</v>
      </c>
      <c r="N29" s="89"/>
      <c r="O29" s="89"/>
      <c r="P29" s="89"/>
      <c r="Q29" s="89"/>
      <c r="R29" s="89"/>
      <c r="S29" s="89"/>
      <c r="T29" s="89"/>
      <c r="U29" s="89"/>
    </row>
    <row r="30" spans="2:21" ht="13.5" customHeight="1" x14ac:dyDescent="0.2">
      <c r="B30" s="194"/>
      <c r="C30" s="54"/>
      <c r="D30" s="88" t="s">
        <v>175</v>
      </c>
      <c r="E30" s="269">
        <v>2</v>
      </c>
      <c r="F30" s="226">
        <f t="shared" si="0"/>
        <v>5.2273915316257186E-4</v>
      </c>
      <c r="G30" s="55"/>
      <c r="H30" s="195"/>
      <c r="I30" s="89"/>
      <c r="J30" s="89" t="s">
        <v>176</v>
      </c>
      <c r="K30" s="89">
        <v>5</v>
      </c>
      <c r="L30" s="89"/>
      <c r="M30" s="89">
        <f>SUM(K30:L30)</f>
        <v>5</v>
      </c>
      <c r="N30" s="89"/>
      <c r="O30" s="89"/>
      <c r="P30" s="89"/>
      <c r="Q30" s="89" t="s">
        <v>177</v>
      </c>
      <c r="R30" s="89">
        <v>1</v>
      </c>
      <c r="S30" s="89"/>
      <c r="T30" s="89"/>
      <c r="U30" s="89"/>
    </row>
    <row r="31" spans="2:21" ht="13.5" customHeight="1" x14ac:dyDescent="0.2">
      <c r="B31" s="194"/>
      <c r="C31" s="54"/>
      <c r="D31" s="39" t="s">
        <v>178</v>
      </c>
      <c r="E31" s="227">
        <v>1</v>
      </c>
      <c r="F31" s="366">
        <f t="shared" si="0"/>
        <v>2.6136957658128593E-4</v>
      </c>
      <c r="G31" s="55"/>
      <c r="H31" s="195"/>
      <c r="I31" s="89"/>
      <c r="J31" s="89" t="s">
        <v>175</v>
      </c>
      <c r="K31" s="89">
        <v>3</v>
      </c>
      <c r="L31" s="89"/>
      <c r="M31" s="89">
        <f t="shared" si="1"/>
        <v>3</v>
      </c>
      <c r="N31" s="89"/>
      <c r="O31" s="89"/>
      <c r="P31" s="89"/>
      <c r="Q31" s="89"/>
      <c r="R31" s="89"/>
      <c r="S31" s="89"/>
      <c r="T31" s="89"/>
      <c r="U31" s="89"/>
    </row>
    <row r="32" spans="2:21" ht="13.5" customHeight="1" x14ac:dyDescent="0.2">
      <c r="B32" s="194"/>
      <c r="C32" s="54"/>
      <c r="D32" s="88" t="s">
        <v>179</v>
      </c>
      <c r="E32" s="269">
        <v>1</v>
      </c>
      <c r="F32" s="226">
        <f t="shared" si="0"/>
        <v>2.6136957658128593E-4</v>
      </c>
      <c r="G32" s="55"/>
      <c r="H32" s="195"/>
      <c r="I32" s="89"/>
      <c r="J32" s="89" t="s">
        <v>180</v>
      </c>
      <c r="K32" s="89">
        <v>3</v>
      </c>
      <c r="L32" s="89"/>
      <c r="M32" s="89">
        <f t="shared" si="1"/>
        <v>3</v>
      </c>
      <c r="N32" s="89"/>
      <c r="O32" s="89"/>
      <c r="P32" s="89"/>
      <c r="Q32" s="89"/>
      <c r="R32" s="89"/>
      <c r="S32" s="89"/>
      <c r="T32" s="89"/>
      <c r="U32" s="89"/>
    </row>
    <row r="33" spans="2:21" ht="13.5" customHeight="1" x14ac:dyDescent="0.2">
      <c r="B33" s="194"/>
      <c r="C33" s="54"/>
      <c r="D33" s="39" t="s">
        <v>166</v>
      </c>
      <c r="E33" s="227">
        <v>1</v>
      </c>
      <c r="F33" s="228">
        <f t="shared" si="0"/>
        <v>2.6136957658128593E-4</v>
      </c>
      <c r="G33" s="55"/>
      <c r="H33" s="195"/>
      <c r="I33" s="89"/>
      <c r="J33" s="89" t="s">
        <v>160</v>
      </c>
      <c r="K33" s="89">
        <v>2</v>
      </c>
      <c r="L33" s="89">
        <v>1</v>
      </c>
      <c r="M33" s="89">
        <f t="shared" si="1"/>
        <v>3</v>
      </c>
      <c r="N33" s="89"/>
      <c r="O33" s="89"/>
      <c r="P33" s="89"/>
      <c r="Q33" s="89"/>
      <c r="R33" s="89"/>
      <c r="S33" s="89"/>
      <c r="T33" s="89"/>
      <c r="U33" s="89"/>
    </row>
    <row r="34" spans="2:21" ht="13.5" customHeight="1" x14ac:dyDescent="0.2">
      <c r="B34" s="194"/>
      <c r="C34" s="54"/>
      <c r="D34" s="88" t="s">
        <v>181</v>
      </c>
      <c r="E34" s="269">
        <v>1</v>
      </c>
      <c r="F34" s="226">
        <f t="shared" si="0"/>
        <v>2.6136957658128593E-4</v>
      </c>
      <c r="G34" s="55"/>
      <c r="H34" s="195"/>
      <c r="I34" s="89"/>
      <c r="J34" s="89" t="s">
        <v>177</v>
      </c>
      <c r="K34" s="89">
        <v>2</v>
      </c>
      <c r="L34" s="89">
        <v>1</v>
      </c>
      <c r="M34" s="89">
        <f t="shared" si="1"/>
        <v>3</v>
      </c>
      <c r="N34" s="89"/>
      <c r="O34" s="89"/>
      <c r="P34" s="89"/>
      <c r="Q34" s="89"/>
      <c r="R34" s="89"/>
      <c r="S34" s="89"/>
      <c r="T34" s="89"/>
      <c r="U34" s="89"/>
    </row>
    <row r="35" spans="2:21" ht="13.5" customHeight="1" x14ac:dyDescent="0.2">
      <c r="B35" s="194"/>
      <c r="C35" s="54"/>
      <c r="D35" s="39" t="s">
        <v>172</v>
      </c>
      <c r="E35" s="227">
        <v>1</v>
      </c>
      <c r="F35" s="366">
        <f t="shared" si="0"/>
        <v>2.6136957658128593E-4</v>
      </c>
      <c r="G35" s="55"/>
      <c r="H35" s="195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2:21" ht="13.5" customHeight="1" x14ac:dyDescent="0.2">
      <c r="B36" s="194"/>
      <c r="C36" s="54"/>
      <c r="D36" s="88" t="s">
        <v>152</v>
      </c>
      <c r="E36" s="269">
        <v>19</v>
      </c>
      <c r="F36" s="226">
        <f t="shared" si="0"/>
        <v>4.9660219550444326E-3</v>
      </c>
      <c r="G36" s="55"/>
      <c r="H36" s="195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 spans="2:21" ht="13.5" customHeight="1" x14ac:dyDescent="0.2">
      <c r="B37" s="194"/>
      <c r="C37" s="54"/>
      <c r="D37" s="230" t="s">
        <v>70</v>
      </c>
      <c r="E37" s="231">
        <f>+SUM(E9:E36)</f>
        <v>3826</v>
      </c>
      <c r="F37" s="232">
        <f t="shared" si="0"/>
        <v>1</v>
      </c>
      <c r="G37" s="55"/>
      <c r="H37" s="195"/>
      <c r="I37" s="89"/>
      <c r="J37" s="89" t="s">
        <v>182</v>
      </c>
      <c r="K37" s="89">
        <v>2</v>
      </c>
      <c r="L37" s="89"/>
      <c r="M37" s="89">
        <f t="shared" si="1"/>
        <v>2</v>
      </c>
      <c r="N37" s="89"/>
      <c r="O37" s="89"/>
      <c r="P37" s="89"/>
      <c r="Q37" s="89"/>
      <c r="R37" s="89"/>
      <c r="S37" s="89"/>
      <c r="T37" s="89"/>
      <c r="U37" s="89"/>
    </row>
    <row r="38" spans="2:21" ht="13.5" customHeight="1" x14ac:dyDescent="0.25">
      <c r="B38" s="194"/>
      <c r="C38" s="54"/>
      <c r="D38" s="68"/>
      <c r="E38" s="64"/>
      <c r="F38" s="64"/>
      <c r="G38" s="55"/>
      <c r="H38" s="195"/>
      <c r="I38" s="89"/>
      <c r="J38" s="89" t="s">
        <v>183</v>
      </c>
      <c r="K38" s="89">
        <v>2</v>
      </c>
      <c r="L38" s="89"/>
      <c r="M38" s="89">
        <f t="shared" si="1"/>
        <v>2</v>
      </c>
      <c r="N38" s="89"/>
      <c r="O38" s="89"/>
      <c r="P38" s="89"/>
      <c r="Q38" s="89"/>
      <c r="R38" s="89"/>
      <c r="S38" s="89"/>
      <c r="T38" s="89"/>
      <c r="U38" s="89"/>
    </row>
    <row r="39" spans="2:21" ht="13.5" customHeight="1" x14ac:dyDescent="0.25">
      <c r="B39" s="194"/>
      <c r="C39" s="54"/>
      <c r="D39" s="68"/>
      <c r="E39" s="64"/>
      <c r="F39" s="64"/>
      <c r="G39" s="55"/>
      <c r="H39" s="195"/>
      <c r="I39" s="89"/>
      <c r="J39" s="89" t="s">
        <v>184</v>
      </c>
      <c r="K39" s="89">
        <v>1</v>
      </c>
      <c r="L39" s="89"/>
      <c r="M39" s="89">
        <f t="shared" si="1"/>
        <v>1</v>
      </c>
      <c r="N39" s="89"/>
      <c r="O39" s="89"/>
      <c r="P39" s="89"/>
      <c r="Q39" s="89"/>
      <c r="R39" s="89"/>
      <c r="S39" s="89"/>
      <c r="T39" s="89"/>
      <c r="U39" s="89"/>
    </row>
    <row r="40" spans="2:21" ht="13.5" customHeight="1" x14ac:dyDescent="0.2">
      <c r="B40" s="194"/>
      <c r="C40" s="194"/>
      <c r="D40" s="194"/>
      <c r="E40" s="194"/>
      <c r="F40" s="194"/>
      <c r="G40" s="194"/>
      <c r="H40" s="195"/>
      <c r="I40" s="89"/>
      <c r="J40" s="89" t="s">
        <v>185</v>
      </c>
      <c r="K40" s="89">
        <v>1</v>
      </c>
      <c r="L40" s="89"/>
      <c r="M40" s="89">
        <f t="shared" si="1"/>
        <v>1</v>
      </c>
      <c r="N40" s="89"/>
      <c r="O40" s="89"/>
      <c r="P40" s="89"/>
      <c r="Q40" s="89"/>
      <c r="R40" s="89"/>
      <c r="S40" s="89"/>
      <c r="T40" s="89"/>
      <c r="U40" s="89"/>
    </row>
    <row r="41" spans="2:21" ht="13.5" customHeight="1" x14ac:dyDescent="0.2">
      <c r="I41" s="89"/>
      <c r="J41" s="89" t="s">
        <v>186</v>
      </c>
      <c r="K41" s="89">
        <v>1</v>
      </c>
      <c r="L41" s="89"/>
      <c r="M41" s="89">
        <f t="shared" si="1"/>
        <v>1</v>
      </c>
      <c r="N41" s="89"/>
      <c r="O41" s="89"/>
      <c r="P41" s="89"/>
      <c r="Q41" s="89"/>
      <c r="R41" s="89"/>
      <c r="S41" s="89"/>
      <c r="T41" s="89"/>
      <c r="U41" s="89"/>
    </row>
    <row r="42" spans="2:21" ht="13.5" customHeight="1" x14ac:dyDescent="0.2">
      <c r="I42" s="89"/>
      <c r="J42" s="89" t="s">
        <v>187</v>
      </c>
      <c r="K42" s="89">
        <v>1</v>
      </c>
      <c r="L42" s="89"/>
      <c r="M42" s="89">
        <f t="shared" si="1"/>
        <v>1</v>
      </c>
      <c r="N42" s="89"/>
      <c r="O42" s="89"/>
      <c r="P42" s="89"/>
      <c r="Q42" s="89"/>
      <c r="R42" s="89"/>
      <c r="S42" s="89"/>
      <c r="T42" s="89"/>
      <c r="U42" s="89"/>
    </row>
    <row r="43" spans="2:21" ht="15" customHeight="1" x14ac:dyDescent="0.2">
      <c r="I43" s="89"/>
      <c r="J43" s="89" t="s">
        <v>188</v>
      </c>
      <c r="K43" s="89">
        <v>1</v>
      </c>
      <c r="L43" s="89"/>
      <c r="M43" s="89">
        <v>1</v>
      </c>
      <c r="N43" s="89"/>
      <c r="O43" s="89"/>
      <c r="P43" s="89"/>
      <c r="Q43" s="89"/>
      <c r="R43" s="89"/>
      <c r="S43" s="89"/>
      <c r="T43" s="89"/>
      <c r="U43" s="89"/>
    </row>
    <row r="44" spans="2:21" ht="13.5" customHeight="1" x14ac:dyDescent="0.2">
      <c r="I44" s="89"/>
      <c r="J44" s="89" t="s">
        <v>189</v>
      </c>
      <c r="K44" s="89">
        <v>1</v>
      </c>
      <c r="L44" s="89"/>
      <c r="M44" s="89">
        <v>1</v>
      </c>
      <c r="N44" s="89"/>
      <c r="O44" s="89"/>
      <c r="P44" s="89"/>
      <c r="Q44" s="89"/>
      <c r="R44" s="89"/>
      <c r="S44" s="89"/>
      <c r="T44" s="89"/>
      <c r="U44" s="89"/>
    </row>
    <row r="45" spans="2:21" ht="13.5" customHeight="1" x14ac:dyDescent="0.2">
      <c r="I45" s="89"/>
      <c r="J45" s="89" t="s">
        <v>190</v>
      </c>
      <c r="K45" s="89">
        <v>1</v>
      </c>
      <c r="L45" s="89"/>
      <c r="M45" s="89">
        <v>1</v>
      </c>
      <c r="N45" s="89"/>
      <c r="O45" s="89"/>
      <c r="P45" s="89"/>
      <c r="Q45" s="89"/>
      <c r="R45" s="89"/>
      <c r="S45" s="89"/>
      <c r="T45" s="89"/>
      <c r="U45" s="89"/>
    </row>
    <row r="46" spans="2:21" ht="13.5" customHeight="1" x14ac:dyDescent="0.2">
      <c r="I46" s="89"/>
      <c r="J46" s="89" t="s">
        <v>191</v>
      </c>
      <c r="K46" s="89">
        <v>1</v>
      </c>
      <c r="L46" s="89"/>
      <c r="M46" s="89">
        <v>1</v>
      </c>
      <c r="N46" s="89"/>
      <c r="O46" s="89"/>
      <c r="P46" s="89"/>
      <c r="Q46" s="89"/>
      <c r="R46" s="89"/>
      <c r="S46" s="89"/>
      <c r="T46" s="89"/>
      <c r="U46" s="89"/>
    </row>
    <row r="47" spans="2:21" x14ac:dyDescent="0.2">
      <c r="I47" s="89"/>
      <c r="J47" s="89" t="s">
        <v>192</v>
      </c>
      <c r="K47" s="89">
        <v>1</v>
      </c>
      <c r="L47" s="89"/>
      <c r="M47" s="89">
        <f t="shared" si="1"/>
        <v>1</v>
      </c>
      <c r="N47" s="89"/>
      <c r="O47" s="89"/>
      <c r="P47" s="89"/>
      <c r="Q47" s="89"/>
      <c r="R47" s="89"/>
      <c r="S47" s="89"/>
      <c r="T47" s="89"/>
      <c r="U47" s="89"/>
    </row>
    <row r="48" spans="2:21" x14ac:dyDescent="0.2">
      <c r="I48" s="89"/>
      <c r="J48" s="89" t="s">
        <v>193</v>
      </c>
      <c r="K48" s="89">
        <v>1</v>
      </c>
      <c r="L48" s="89"/>
      <c r="M48" s="89">
        <f t="shared" si="1"/>
        <v>1</v>
      </c>
      <c r="N48" s="89"/>
      <c r="O48" s="89"/>
      <c r="P48" s="89"/>
      <c r="Q48" s="89"/>
      <c r="R48" s="89"/>
      <c r="S48" s="89"/>
      <c r="T48" s="89"/>
      <c r="U48" s="89"/>
    </row>
    <row r="49" spans="9:21" x14ac:dyDescent="0.2">
      <c r="I49" s="89"/>
      <c r="J49" s="89" t="s">
        <v>194</v>
      </c>
      <c r="K49" s="89">
        <v>1</v>
      </c>
      <c r="L49" s="89"/>
      <c r="M49" s="89">
        <f t="shared" si="1"/>
        <v>1</v>
      </c>
      <c r="N49" s="89"/>
      <c r="O49" s="89"/>
      <c r="P49" s="89"/>
      <c r="Q49" s="89"/>
      <c r="R49" s="89"/>
      <c r="S49" s="89"/>
      <c r="T49" s="89"/>
      <c r="U49" s="89"/>
    </row>
    <row r="50" spans="9:21" x14ac:dyDescent="0.2">
      <c r="I50" s="89"/>
      <c r="J50" s="89" t="s">
        <v>195</v>
      </c>
      <c r="K50" s="89">
        <v>1</v>
      </c>
      <c r="L50" s="89"/>
      <c r="M50" s="89">
        <f t="shared" si="1"/>
        <v>1</v>
      </c>
      <c r="N50" s="89"/>
      <c r="O50" s="89"/>
      <c r="P50" s="89"/>
      <c r="Q50" s="89"/>
      <c r="R50" s="89"/>
      <c r="S50" s="89"/>
      <c r="T50" s="89"/>
      <c r="U50" s="89"/>
    </row>
    <row r="51" spans="9:21" x14ac:dyDescent="0.2">
      <c r="I51" s="89"/>
      <c r="J51" s="89" t="s">
        <v>178</v>
      </c>
      <c r="K51" s="89">
        <v>1</v>
      </c>
      <c r="L51" s="89"/>
      <c r="M51" s="89">
        <f t="shared" si="1"/>
        <v>1</v>
      </c>
      <c r="N51" s="89"/>
      <c r="O51" s="89"/>
      <c r="P51" s="89"/>
      <c r="Q51" s="89"/>
      <c r="R51" s="89"/>
      <c r="S51" s="89"/>
      <c r="T51" s="89"/>
      <c r="U51" s="89"/>
    </row>
    <row r="52" spans="9:21" x14ac:dyDescent="0.2">
      <c r="I52" s="89"/>
      <c r="J52" s="89" t="s">
        <v>196</v>
      </c>
      <c r="K52" s="89">
        <v>1</v>
      </c>
      <c r="L52" s="89"/>
      <c r="M52" s="89">
        <f t="shared" si="1"/>
        <v>1</v>
      </c>
      <c r="N52" s="89"/>
      <c r="O52" s="89"/>
      <c r="P52" s="89"/>
      <c r="Q52" s="89"/>
      <c r="R52" s="89"/>
      <c r="S52" s="89"/>
      <c r="T52" s="89"/>
      <c r="U52" s="89"/>
    </row>
    <row r="53" spans="9:21" x14ac:dyDescent="0.2">
      <c r="I53" s="89"/>
      <c r="J53" s="89" t="s">
        <v>197</v>
      </c>
      <c r="K53" s="89">
        <v>1</v>
      </c>
      <c r="L53" s="89">
        <v>1</v>
      </c>
      <c r="M53" s="89">
        <f t="shared" si="1"/>
        <v>2</v>
      </c>
      <c r="N53" s="89"/>
      <c r="O53" s="89"/>
      <c r="P53" s="89"/>
      <c r="Q53" s="89"/>
      <c r="R53" s="89"/>
      <c r="S53" s="89"/>
      <c r="T53" s="89"/>
      <c r="U53" s="89"/>
    </row>
    <row r="54" spans="9:21" x14ac:dyDescent="0.2">
      <c r="I54" s="89"/>
      <c r="J54" s="89" t="s">
        <v>75</v>
      </c>
      <c r="K54" s="89">
        <v>4127</v>
      </c>
      <c r="L54" s="89">
        <f>SUM(L8:L53)</f>
        <v>173</v>
      </c>
      <c r="M54" s="89">
        <f>SUM(K54:L54)</f>
        <v>4300</v>
      </c>
      <c r="N54" s="89"/>
      <c r="O54" s="89"/>
      <c r="P54" s="89"/>
      <c r="Q54" s="89"/>
      <c r="R54" s="89"/>
      <c r="S54" s="89"/>
      <c r="T54" s="89"/>
      <c r="U54" s="89"/>
    </row>
    <row r="55" spans="9:21" x14ac:dyDescent="0.2"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 spans="9:21" x14ac:dyDescent="0.2"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 spans="9:21" x14ac:dyDescent="0.2"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</row>
  </sheetData>
  <mergeCells count="1">
    <mergeCell ref="C4:G6"/>
  </mergeCells>
  <phoneticPr fontId="5" type="noConversion"/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"/>
  <dimension ref="A1:JUF1999"/>
  <sheetViews>
    <sheetView zoomScale="90" zoomScaleNormal="90" workbookViewId="0">
      <pane xSplit="1" ySplit="8" topLeftCell="T15" activePane="bottomRight" state="frozen"/>
      <selection pane="topRight" activeCell="B1" sqref="B1"/>
      <selection pane="bottomLeft" activeCell="A6" sqref="A6"/>
      <selection pane="bottomRight" activeCell="BR7" sqref="BR7:BU7"/>
    </sheetView>
  </sheetViews>
  <sheetFormatPr baseColWidth="10" defaultColWidth="11.42578125" defaultRowHeight="44.25" customHeight="1" x14ac:dyDescent="0.2"/>
  <cols>
    <col min="1" max="1" width="52.42578125" style="26" customWidth="1"/>
    <col min="2" max="25" width="8.140625" style="26" customWidth="1"/>
    <col min="26" max="41" width="8.140625" style="28" customWidth="1"/>
    <col min="42" max="42" width="7.140625" style="28" customWidth="1"/>
    <col min="43" max="43" width="6.140625" style="28" bestFit="1" customWidth="1"/>
    <col min="44" max="45" width="8.140625" style="28" customWidth="1"/>
    <col min="46" max="46" width="7.140625" style="28" customWidth="1"/>
    <col min="47" max="47" width="6.140625" style="28" bestFit="1" customWidth="1"/>
    <col min="48" max="49" width="8.140625" style="28" customWidth="1"/>
    <col min="50" max="50" width="7.140625" style="28" customWidth="1"/>
    <col min="51" max="51" width="6.140625" style="28" bestFit="1" customWidth="1"/>
    <col min="52" max="53" width="8.140625" style="28" customWidth="1"/>
    <col min="54" max="54" width="7.140625" style="28" customWidth="1"/>
    <col min="55" max="55" width="6.140625" style="28" bestFit="1" customWidth="1"/>
    <col min="56" max="57" width="8.140625" style="28" customWidth="1"/>
    <col min="58" max="58" width="7.140625" style="28" customWidth="1"/>
    <col min="59" max="59" width="6.140625" style="28" bestFit="1" customWidth="1"/>
    <col min="60" max="61" width="8.140625" style="28" customWidth="1"/>
    <col min="62" max="62" width="7.140625" style="28" customWidth="1"/>
    <col min="63" max="63" width="6.140625" style="28" bestFit="1" customWidth="1"/>
    <col min="64" max="65" width="8.140625" style="28" customWidth="1"/>
    <col min="66" max="66" width="7.140625" style="28" customWidth="1"/>
    <col min="67" max="67" width="6.140625" style="28" bestFit="1" customWidth="1"/>
    <col min="68" max="69" width="8.140625" style="28" customWidth="1"/>
    <col min="70" max="186" width="11.42578125" style="28"/>
    <col min="187" max="187" width="47.7109375" style="28" customWidth="1"/>
    <col min="188" max="217" width="7.85546875" style="28" customWidth="1"/>
    <col min="218" max="442" width="11.42578125" style="28"/>
    <col min="443" max="443" width="47.7109375" style="28" customWidth="1"/>
    <col min="444" max="473" width="7.85546875" style="28" customWidth="1"/>
    <col min="474" max="698" width="11.42578125" style="28"/>
    <col min="699" max="699" width="47.7109375" style="28" customWidth="1"/>
    <col min="700" max="729" width="7.85546875" style="28" customWidth="1"/>
    <col min="730" max="954" width="11.42578125" style="28"/>
    <col min="955" max="955" width="47.7109375" style="28" customWidth="1"/>
    <col min="956" max="985" width="7.85546875" style="28" customWidth="1"/>
    <col min="986" max="1210" width="11.42578125" style="28"/>
    <col min="1211" max="1211" width="47.7109375" style="28" customWidth="1"/>
    <col min="1212" max="1241" width="7.85546875" style="28" customWidth="1"/>
    <col min="1242" max="1466" width="11.42578125" style="28"/>
    <col min="1467" max="1467" width="47.7109375" style="28" customWidth="1"/>
    <col min="1468" max="1497" width="7.85546875" style="28" customWidth="1"/>
    <col min="1498" max="1722" width="11.42578125" style="28"/>
    <col min="1723" max="1723" width="47.7109375" style="28" customWidth="1"/>
    <col min="1724" max="1753" width="7.85546875" style="28" customWidth="1"/>
    <col min="1754" max="1978" width="11.42578125" style="28"/>
    <col min="1979" max="1979" width="47.7109375" style="28" customWidth="1"/>
    <col min="1980" max="2009" width="7.85546875" style="28" customWidth="1"/>
    <col min="2010" max="2234" width="11.42578125" style="28"/>
    <col min="2235" max="2235" width="47.7109375" style="28" customWidth="1"/>
    <col min="2236" max="2265" width="7.85546875" style="28" customWidth="1"/>
    <col min="2266" max="2490" width="11.42578125" style="28"/>
    <col min="2491" max="2491" width="47.7109375" style="28" customWidth="1"/>
    <col min="2492" max="2521" width="7.85546875" style="28" customWidth="1"/>
    <col min="2522" max="2746" width="11.42578125" style="28"/>
    <col min="2747" max="2747" width="47.7109375" style="28" customWidth="1"/>
    <col min="2748" max="2777" width="7.85546875" style="28" customWidth="1"/>
    <col min="2778" max="3002" width="11.42578125" style="28"/>
    <col min="3003" max="3003" width="47.7109375" style="28" customWidth="1"/>
    <col min="3004" max="3033" width="7.85546875" style="28" customWidth="1"/>
    <col min="3034" max="3258" width="11.42578125" style="28"/>
    <col min="3259" max="3259" width="47.7109375" style="28" customWidth="1"/>
    <col min="3260" max="3289" width="7.85546875" style="28" customWidth="1"/>
    <col min="3290" max="3514" width="11.42578125" style="28"/>
    <col min="3515" max="3515" width="47.7109375" style="28" customWidth="1"/>
    <col min="3516" max="3545" width="7.85546875" style="28" customWidth="1"/>
    <col min="3546" max="3770" width="11.42578125" style="28"/>
    <col min="3771" max="3771" width="47.7109375" style="28" customWidth="1"/>
    <col min="3772" max="3801" width="7.85546875" style="28" customWidth="1"/>
    <col min="3802" max="4026" width="11.42578125" style="28"/>
    <col min="4027" max="4027" width="47.7109375" style="28" customWidth="1"/>
    <col min="4028" max="4057" width="7.85546875" style="28" customWidth="1"/>
    <col min="4058" max="4282" width="11.42578125" style="28"/>
    <col min="4283" max="4283" width="47.7109375" style="28" customWidth="1"/>
    <col min="4284" max="4313" width="7.85546875" style="28" customWidth="1"/>
    <col min="4314" max="4538" width="11.42578125" style="28"/>
    <col min="4539" max="4539" width="47.7109375" style="28" customWidth="1"/>
    <col min="4540" max="4569" width="7.85546875" style="28" customWidth="1"/>
    <col min="4570" max="4794" width="11.42578125" style="28"/>
    <col min="4795" max="4795" width="47.7109375" style="28" customWidth="1"/>
    <col min="4796" max="4825" width="7.85546875" style="28" customWidth="1"/>
    <col min="4826" max="5050" width="11.42578125" style="28"/>
    <col min="5051" max="5051" width="47.7109375" style="28" customWidth="1"/>
    <col min="5052" max="5081" width="7.85546875" style="28" customWidth="1"/>
    <col min="5082" max="5306" width="11.42578125" style="28"/>
    <col min="5307" max="5307" width="47.7109375" style="28" customWidth="1"/>
    <col min="5308" max="5337" width="7.85546875" style="28" customWidth="1"/>
    <col min="5338" max="5562" width="11.42578125" style="28"/>
    <col min="5563" max="5563" width="47.7109375" style="28" customWidth="1"/>
    <col min="5564" max="5593" width="7.85546875" style="28" customWidth="1"/>
    <col min="5594" max="5818" width="11.42578125" style="28"/>
    <col min="5819" max="5819" width="47.7109375" style="28" customWidth="1"/>
    <col min="5820" max="5849" width="7.85546875" style="28" customWidth="1"/>
    <col min="5850" max="6074" width="11.42578125" style="28"/>
    <col min="6075" max="6075" width="47.7109375" style="28" customWidth="1"/>
    <col min="6076" max="6105" width="7.85546875" style="28" customWidth="1"/>
    <col min="6106" max="6330" width="11.42578125" style="28"/>
    <col min="6331" max="6331" width="47.7109375" style="28" customWidth="1"/>
    <col min="6332" max="6361" width="7.85546875" style="28" customWidth="1"/>
    <col min="6362" max="6586" width="11.42578125" style="28"/>
    <col min="6587" max="6587" width="47.7109375" style="28" customWidth="1"/>
    <col min="6588" max="6617" width="7.85546875" style="28" customWidth="1"/>
    <col min="6618" max="6842" width="11.42578125" style="28"/>
    <col min="6843" max="6843" width="47.7109375" style="28" customWidth="1"/>
    <col min="6844" max="6873" width="7.85546875" style="28" customWidth="1"/>
    <col min="6874" max="7098" width="11.42578125" style="28"/>
    <col min="7099" max="7099" width="47.7109375" style="28" customWidth="1"/>
    <col min="7100" max="7129" width="7.85546875" style="28" customWidth="1"/>
    <col min="7130" max="7354" width="11.42578125" style="28"/>
    <col min="7355" max="7355" width="47.7109375" style="28" customWidth="1"/>
    <col min="7356" max="7385" width="7.85546875" style="28" customWidth="1"/>
    <col min="7386" max="7610" width="11.42578125" style="28"/>
    <col min="7611" max="7611" width="47.7109375" style="28" customWidth="1"/>
    <col min="7612" max="7641" width="7.85546875" style="28" customWidth="1"/>
    <col min="7642" max="7866" width="11.42578125" style="28"/>
    <col min="7867" max="7867" width="47.7109375" style="28" customWidth="1"/>
    <col min="7868" max="7897" width="7.85546875" style="28" customWidth="1"/>
    <col min="7898" max="8122" width="11.42578125" style="28"/>
    <col min="8123" max="8123" width="47.7109375" style="28" customWidth="1"/>
    <col min="8124" max="8153" width="7.85546875" style="28" customWidth="1"/>
    <col min="8154" max="8378" width="11.42578125" style="28"/>
    <col min="8379" max="8379" width="47.7109375" style="28" customWidth="1"/>
    <col min="8380" max="8409" width="7.85546875" style="28" customWidth="1"/>
    <col min="8410" max="8634" width="11.42578125" style="28"/>
    <col min="8635" max="8635" width="47.7109375" style="28" customWidth="1"/>
    <col min="8636" max="8665" width="7.85546875" style="28" customWidth="1"/>
    <col min="8666" max="8890" width="11.42578125" style="28"/>
    <col min="8891" max="8891" width="47.7109375" style="28" customWidth="1"/>
    <col min="8892" max="8921" width="7.85546875" style="28" customWidth="1"/>
    <col min="8922" max="9146" width="11.42578125" style="28"/>
    <col min="9147" max="9147" width="47.7109375" style="28" customWidth="1"/>
    <col min="9148" max="9177" width="7.85546875" style="28" customWidth="1"/>
    <col min="9178" max="9402" width="11.42578125" style="28"/>
    <col min="9403" max="9403" width="47.7109375" style="28" customWidth="1"/>
    <col min="9404" max="9433" width="7.85546875" style="28" customWidth="1"/>
    <col min="9434" max="9658" width="11.42578125" style="28"/>
    <col min="9659" max="9659" width="47.7109375" style="28" customWidth="1"/>
    <col min="9660" max="9689" width="7.85546875" style="28" customWidth="1"/>
    <col min="9690" max="9914" width="11.42578125" style="28"/>
    <col min="9915" max="9915" width="47.7109375" style="28" customWidth="1"/>
    <col min="9916" max="9945" width="7.85546875" style="28" customWidth="1"/>
    <col min="9946" max="10170" width="11.42578125" style="28"/>
    <col min="10171" max="10171" width="47.7109375" style="28" customWidth="1"/>
    <col min="10172" max="10201" width="7.85546875" style="28" customWidth="1"/>
    <col min="10202" max="10426" width="11.42578125" style="28"/>
    <col min="10427" max="10427" width="47.7109375" style="28" customWidth="1"/>
    <col min="10428" max="10457" width="7.85546875" style="28" customWidth="1"/>
    <col min="10458" max="10682" width="11.42578125" style="28"/>
    <col min="10683" max="10683" width="47.7109375" style="28" customWidth="1"/>
    <col min="10684" max="10713" width="7.85546875" style="28" customWidth="1"/>
    <col min="10714" max="10938" width="11.42578125" style="28"/>
    <col min="10939" max="10939" width="47.7109375" style="28" customWidth="1"/>
    <col min="10940" max="10969" width="7.85546875" style="28" customWidth="1"/>
    <col min="10970" max="11194" width="11.42578125" style="28"/>
    <col min="11195" max="11195" width="47.7109375" style="28" customWidth="1"/>
    <col min="11196" max="11225" width="7.85546875" style="28" customWidth="1"/>
    <col min="11226" max="11450" width="11.42578125" style="28"/>
    <col min="11451" max="11451" width="47.7109375" style="28" customWidth="1"/>
    <col min="11452" max="11481" width="7.85546875" style="28" customWidth="1"/>
    <col min="11482" max="11706" width="11.42578125" style="28"/>
    <col min="11707" max="11707" width="47.7109375" style="28" customWidth="1"/>
    <col min="11708" max="11737" width="7.85546875" style="28" customWidth="1"/>
    <col min="11738" max="11962" width="11.42578125" style="28"/>
    <col min="11963" max="11963" width="47.7109375" style="28" customWidth="1"/>
    <col min="11964" max="11993" width="7.85546875" style="28" customWidth="1"/>
    <col min="11994" max="12218" width="11.42578125" style="28"/>
    <col min="12219" max="12219" width="47.7109375" style="28" customWidth="1"/>
    <col min="12220" max="12249" width="7.85546875" style="28" customWidth="1"/>
    <col min="12250" max="12474" width="11.42578125" style="28"/>
    <col min="12475" max="12475" width="47.7109375" style="28" customWidth="1"/>
    <col min="12476" max="12505" width="7.85546875" style="28" customWidth="1"/>
    <col min="12506" max="12730" width="11.42578125" style="28"/>
    <col min="12731" max="12731" width="47.7109375" style="28" customWidth="1"/>
    <col min="12732" max="12761" width="7.85546875" style="28" customWidth="1"/>
    <col min="12762" max="12986" width="11.42578125" style="28"/>
    <col min="12987" max="12987" width="47.7109375" style="28" customWidth="1"/>
    <col min="12988" max="13017" width="7.85546875" style="28" customWidth="1"/>
    <col min="13018" max="13242" width="11.42578125" style="28"/>
    <col min="13243" max="13243" width="47.7109375" style="28" customWidth="1"/>
    <col min="13244" max="13273" width="7.85546875" style="28" customWidth="1"/>
    <col min="13274" max="13498" width="11.42578125" style="28"/>
    <col min="13499" max="13499" width="47.7109375" style="28" customWidth="1"/>
    <col min="13500" max="13529" width="7.85546875" style="28" customWidth="1"/>
    <col min="13530" max="13754" width="11.42578125" style="28"/>
    <col min="13755" max="13755" width="47.7109375" style="28" customWidth="1"/>
    <col min="13756" max="13785" width="7.85546875" style="28" customWidth="1"/>
    <col min="13786" max="14010" width="11.42578125" style="28"/>
    <col min="14011" max="14011" width="47.7109375" style="28" customWidth="1"/>
    <col min="14012" max="14041" width="7.85546875" style="28" customWidth="1"/>
    <col min="14042" max="14266" width="11.42578125" style="28"/>
    <col min="14267" max="14267" width="47.7109375" style="28" customWidth="1"/>
    <col min="14268" max="14297" width="7.85546875" style="28" customWidth="1"/>
    <col min="14298" max="14522" width="11.42578125" style="28"/>
    <col min="14523" max="14523" width="47.7109375" style="28" customWidth="1"/>
    <col min="14524" max="14553" width="7.85546875" style="28" customWidth="1"/>
    <col min="14554" max="14778" width="11.42578125" style="28"/>
    <col min="14779" max="14779" width="47.7109375" style="28" customWidth="1"/>
    <col min="14780" max="14809" width="7.85546875" style="28" customWidth="1"/>
    <col min="14810" max="15034" width="11.42578125" style="28"/>
    <col min="15035" max="15035" width="47.7109375" style="28" customWidth="1"/>
    <col min="15036" max="15065" width="7.85546875" style="28" customWidth="1"/>
    <col min="15066" max="15290" width="11.42578125" style="28"/>
    <col min="15291" max="15291" width="47.7109375" style="28" customWidth="1"/>
    <col min="15292" max="15321" width="7.85546875" style="28" customWidth="1"/>
    <col min="15322" max="15546" width="11.42578125" style="28"/>
    <col min="15547" max="15547" width="47.7109375" style="28" customWidth="1"/>
    <col min="15548" max="15577" width="7.85546875" style="28" customWidth="1"/>
    <col min="15578" max="15802" width="11.42578125" style="28"/>
    <col min="15803" max="15803" width="47.7109375" style="28" customWidth="1"/>
    <col min="15804" max="15833" width="7.85546875" style="28" customWidth="1"/>
    <col min="15834" max="16058" width="11.42578125" style="28"/>
    <col min="16059" max="16059" width="47.7109375" style="28" customWidth="1"/>
    <col min="16060" max="16089" width="7.85546875" style="28" customWidth="1"/>
    <col min="16090" max="16384" width="11.42578125" style="28"/>
  </cols>
  <sheetData>
    <row r="1" spans="1:77" ht="12" x14ac:dyDescent="0.2"/>
    <row r="2" spans="1:77" ht="21" customHeight="1" x14ac:dyDescent="0.2">
      <c r="A2" s="45" t="s">
        <v>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77" ht="21" customHeight="1" x14ac:dyDescent="0.2">
      <c r="A3" s="45" t="s">
        <v>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77" ht="21" customHeight="1" x14ac:dyDescent="0.2">
      <c r="A4" s="45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spans="1:77" ht="21" customHeight="1" x14ac:dyDescent="0.2">
      <c r="A5" s="45" t="s">
        <v>138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77" ht="19.5" customHeight="1" x14ac:dyDescent="0.2">
      <c r="A6" s="27"/>
    </row>
    <row r="7" spans="1:77" ht="21.75" customHeight="1" x14ac:dyDescent="0.2">
      <c r="A7" s="374" t="s">
        <v>6</v>
      </c>
      <c r="B7" s="375" t="s">
        <v>7</v>
      </c>
      <c r="C7" s="375"/>
      <c r="D7" s="375"/>
      <c r="E7" s="375"/>
      <c r="F7" s="375" t="s">
        <v>8</v>
      </c>
      <c r="G7" s="375"/>
      <c r="H7" s="375"/>
      <c r="I7" s="375"/>
      <c r="J7" s="375" t="s">
        <v>9</v>
      </c>
      <c r="K7" s="375"/>
      <c r="L7" s="375"/>
      <c r="M7" s="375"/>
      <c r="N7" s="375" t="s">
        <v>10</v>
      </c>
      <c r="O7" s="375"/>
      <c r="P7" s="375"/>
      <c r="Q7" s="375"/>
      <c r="R7" s="375" t="s">
        <v>11</v>
      </c>
      <c r="S7" s="375"/>
      <c r="T7" s="375"/>
      <c r="U7" s="375"/>
      <c r="V7" s="376" t="s">
        <v>12</v>
      </c>
      <c r="W7" s="377"/>
      <c r="X7" s="377"/>
      <c r="Y7" s="378"/>
      <c r="Z7" s="375" t="s">
        <v>13</v>
      </c>
      <c r="AA7" s="375"/>
      <c r="AB7" s="375"/>
      <c r="AC7" s="375"/>
      <c r="AD7" s="375" t="s">
        <v>14</v>
      </c>
      <c r="AE7" s="375"/>
      <c r="AF7" s="375"/>
      <c r="AG7" s="375"/>
      <c r="AH7" s="375" t="s">
        <v>15</v>
      </c>
      <c r="AI7" s="375"/>
      <c r="AJ7" s="375"/>
      <c r="AK7" s="375"/>
      <c r="AL7" s="375" t="s">
        <v>16</v>
      </c>
      <c r="AM7" s="375"/>
      <c r="AN7" s="375"/>
      <c r="AO7" s="375"/>
      <c r="AP7" s="375" t="s">
        <v>17</v>
      </c>
      <c r="AQ7" s="375"/>
      <c r="AR7" s="375"/>
      <c r="AS7" s="375"/>
      <c r="AT7" s="375" t="s">
        <v>18</v>
      </c>
      <c r="AU7" s="375"/>
      <c r="AV7" s="375"/>
      <c r="AW7" s="375"/>
      <c r="AX7" s="375" t="s">
        <v>19</v>
      </c>
      <c r="AY7" s="375"/>
      <c r="AZ7" s="375"/>
      <c r="BA7" s="375"/>
      <c r="BB7" s="375" t="s">
        <v>20</v>
      </c>
      <c r="BC7" s="375"/>
      <c r="BD7" s="375"/>
      <c r="BE7" s="375"/>
      <c r="BF7" s="375" t="s">
        <v>21</v>
      </c>
      <c r="BG7" s="375"/>
      <c r="BH7" s="375"/>
      <c r="BI7" s="375"/>
      <c r="BJ7" s="375" t="s">
        <v>22</v>
      </c>
      <c r="BK7" s="375"/>
      <c r="BL7" s="375"/>
      <c r="BM7" s="375"/>
      <c r="BN7" s="375" t="s">
        <v>23</v>
      </c>
      <c r="BO7" s="375"/>
      <c r="BP7" s="375"/>
      <c r="BQ7" s="375"/>
      <c r="BR7" s="375" t="s">
        <v>24</v>
      </c>
      <c r="BS7" s="375"/>
      <c r="BT7" s="375"/>
      <c r="BU7" s="375"/>
      <c r="BV7" s="375" t="s">
        <v>25</v>
      </c>
      <c r="BW7" s="375"/>
      <c r="BX7" s="375"/>
      <c r="BY7" s="375"/>
    </row>
    <row r="8" spans="1:77" ht="24" x14ac:dyDescent="0.2">
      <c r="A8" s="374"/>
      <c r="B8" s="212" t="s">
        <v>26</v>
      </c>
      <c r="C8" s="213" t="s">
        <v>27</v>
      </c>
      <c r="D8" s="213" t="s">
        <v>28</v>
      </c>
      <c r="E8" s="213" t="s">
        <v>29</v>
      </c>
      <c r="F8" s="212" t="s">
        <v>26</v>
      </c>
      <c r="G8" s="213" t="s">
        <v>27</v>
      </c>
      <c r="H8" s="213" t="s">
        <v>28</v>
      </c>
      <c r="I8" s="213" t="s">
        <v>29</v>
      </c>
      <c r="J8" s="212" t="s">
        <v>26</v>
      </c>
      <c r="K8" s="213" t="s">
        <v>27</v>
      </c>
      <c r="L8" s="213" t="s">
        <v>28</v>
      </c>
      <c r="M8" s="213" t="s">
        <v>29</v>
      </c>
      <c r="N8" s="212" t="s">
        <v>26</v>
      </c>
      <c r="O8" s="213" t="s">
        <v>27</v>
      </c>
      <c r="P8" s="213" t="s">
        <v>28</v>
      </c>
      <c r="Q8" s="213" t="s">
        <v>29</v>
      </c>
      <c r="R8" s="212" t="s">
        <v>26</v>
      </c>
      <c r="S8" s="213" t="s">
        <v>27</v>
      </c>
      <c r="T8" s="213" t="s">
        <v>28</v>
      </c>
      <c r="U8" s="213" t="s">
        <v>29</v>
      </c>
      <c r="V8" s="212" t="s">
        <v>26</v>
      </c>
      <c r="W8" s="213" t="s">
        <v>27</v>
      </c>
      <c r="X8" s="213" t="s">
        <v>28</v>
      </c>
      <c r="Y8" s="213" t="s">
        <v>29</v>
      </c>
      <c r="Z8" s="212" t="s">
        <v>26</v>
      </c>
      <c r="AA8" s="213" t="s">
        <v>27</v>
      </c>
      <c r="AB8" s="213" t="s">
        <v>28</v>
      </c>
      <c r="AC8" s="213" t="s">
        <v>29</v>
      </c>
      <c r="AD8" s="212" t="s">
        <v>26</v>
      </c>
      <c r="AE8" s="213" t="s">
        <v>27</v>
      </c>
      <c r="AF8" s="213" t="s">
        <v>28</v>
      </c>
      <c r="AG8" s="213" t="s">
        <v>29</v>
      </c>
      <c r="AH8" s="212" t="s">
        <v>26</v>
      </c>
      <c r="AI8" s="213" t="s">
        <v>27</v>
      </c>
      <c r="AJ8" s="213" t="s">
        <v>28</v>
      </c>
      <c r="AK8" s="213" t="s">
        <v>29</v>
      </c>
      <c r="AL8" s="212" t="s">
        <v>26</v>
      </c>
      <c r="AM8" s="213" t="s">
        <v>27</v>
      </c>
      <c r="AN8" s="213" t="s">
        <v>28</v>
      </c>
      <c r="AO8" s="213" t="s">
        <v>29</v>
      </c>
      <c r="AP8" s="212" t="s">
        <v>26</v>
      </c>
      <c r="AQ8" s="213" t="s">
        <v>27</v>
      </c>
      <c r="AR8" s="213" t="s">
        <v>28</v>
      </c>
      <c r="AS8" s="213" t="s">
        <v>29</v>
      </c>
      <c r="AT8" s="212" t="s">
        <v>26</v>
      </c>
      <c r="AU8" s="213" t="s">
        <v>27</v>
      </c>
      <c r="AV8" s="213" t="s">
        <v>28</v>
      </c>
      <c r="AW8" s="213" t="s">
        <v>29</v>
      </c>
      <c r="AX8" s="212" t="s">
        <v>26</v>
      </c>
      <c r="AY8" s="213" t="s">
        <v>27</v>
      </c>
      <c r="AZ8" s="213" t="s">
        <v>28</v>
      </c>
      <c r="BA8" s="213" t="s">
        <v>29</v>
      </c>
      <c r="BB8" s="212" t="s">
        <v>26</v>
      </c>
      <c r="BC8" s="213" t="s">
        <v>27</v>
      </c>
      <c r="BD8" s="213" t="s">
        <v>28</v>
      </c>
      <c r="BE8" s="213" t="s">
        <v>29</v>
      </c>
      <c r="BF8" s="212" t="s">
        <v>26</v>
      </c>
      <c r="BG8" s="213" t="s">
        <v>27</v>
      </c>
      <c r="BH8" s="213" t="s">
        <v>28</v>
      </c>
      <c r="BI8" s="213" t="s">
        <v>29</v>
      </c>
      <c r="BJ8" s="212" t="s">
        <v>26</v>
      </c>
      <c r="BK8" s="213" t="s">
        <v>27</v>
      </c>
      <c r="BL8" s="213" t="s">
        <v>28</v>
      </c>
      <c r="BM8" s="213" t="s">
        <v>29</v>
      </c>
      <c r="BN8" s="212" t="s">
        <v>26</v>
      </c>
      <c r="BO8" s="213" t="s">
        <v>27</v>
      </c>
      <c r="BP8" s="213" t="s">
        <v>28</v>
      </c>
      <c r="BQ8" s="213" t="s">
        <v>29</v>
      </c>
      <c r="BR8" s="212" t="s">
        <v>26</v>
      </c>
      <c r="BS8" s="213" t="s">
        <v>27</v>
      </c>
      <c r="BT8" s="213" t="s">
        <v>28</v>
      </c>
      <c r="BU8" s="213" t="s">
        <v>29</v>
      </c>
      <c r="BV8" s="212" t="s">
        <v>26</v>
      </c>
      <c r="BW8" s="213" t="s">
        <v>27</v>
      </c>
      <c r="BX8" s="213" t="s">
        <v>28</v>
      </c>
      <c r="BY8" s="213" t="s">
        <v>29</v>
      </c>
    </row>
    <row r="9" spans="1:77" ht="17.25" customHeight="1" x14ac:dyDescent="0.2">
      <c r="A9" s="215" t="s">
        <v>30</v>
      </c>
      <c r="B9" s="216">
        <f>SUM(B10:B12)</f>
        <v>641</v>
      </c>
      <c r="C9" s="216">
        <f>SUM(C10:C12)</f>
        <v>509</v>
      </c>
      <c r="D9" s="216">
        <f t="shared" ref="D9:AK9" si="0">SUM(D10:D12)</f>
        <v>311</v>
      </c>
      <c r="E9" s="216">
        <f t="shared" si="0"/>
        <v>2064</v>
      </c>
      <c r="F9" s="216">
        <f t="shared" si="0"/>
        <v>323</v>
      </c>
      <c r="G9" s="216">
        <f t="shared" si="0"/>
        <v>292</v>
      </c>
      <c r="H9" s="216">
        <f t="shared" si="0"/>
        <v>222</v>
      </c>
      <c r="I9" s="216">
        <f t="shared" si="0"/>
        <v>2097</v>
      </c>
      <c r="J9" s="216">
        <f t="shared" si="0"/>
        <v>810</v>
      </c>
      <c r="K9" s="216">
        <f t="shared" si="0"/>
        <v>667</v>
      </c>
      <c r="L9" s="216">
        <f t="shared" si="0"/>
        <v>374</v>
      </c>
      <c r="M9" s="216">
        <f t="shared" si="0"/>
        <v>2306</v>
      </c>
      <c r="N9" s="216">
        <f t="shared" si="0"/>
        <v>284</v>
      </c>
      <c r="O9" s="216">
        <f t="shared" si="0"/>
        <v>256</v>
      </c>
      <c r="P9" s="216">
        <f t="shared" si="0"/>
        <v>183</v>
      </c>
      <c r="Q9" s="216">
        <f t="shared" si="0"/>
        <v>2282</v>
      </c>
      <c r="R9" s="216">
        <f t="shared" si="0"/>
        <v>860</v>
      </c>
      <c r="S9" s="216">
        <f t="shared" si="0"/>
        <v>692</v>
      </c>
      <c r="T9" s="216">
        <f t="shared" si="0"/>
        <v>426</v>
      </c>
      <c r="U9" s="216">
        <f t="shared" si="0"/>
        <v>2489</v>
      </c>
      <c r="V9" s="216">
        <f t="shared" si="0"/>
        <v>322</v>
      </c>
      <c r="W9" s="216">
        <f t="shared" si="0"/>
        <v>306</v>
      </c>
      <c r="X9" s="216">
        <f t="shared" si="0"/>
        <v>205</v>
      </c>
      <c r="Y9" s="216">
        <f t="shared" si="0"/>
        <v>2538</v>
      </c>
      <c r="Z9" s="216">
        <f t="shared" si="0"/>
        <v>935</v>
      </c>
      <c r="AA9" s="216">
        <f t="shared" si="0"/>
        <v>680</v>
      </c>
      <c r="AB9" s="216">
        <f t="shared" si="0"/>
        <v>315</v>
      </c>
      <c r="AC9" s="216">
        <f t="shared" si="0"/>
        <v>2627</v>
      </c>
      <c r="AD9" s="216">
        <f t="shared" si="0"/>
        <v>295</v>
      </c>
      <c r="AE9" s="216">
        <f>SUM(AE10:AE12)</f>
        <v>265</v>
      </c>
      <c r="AF9" s="216">
        <f t="shared" si="0"/>
        <v>177</v>
      </c>
      <c r="AG9" s="216">
        <f t="shared" si="0"/>
        <v>2656</v>
      </c>
      <c r="AH9" s="216">
        <f t="shared" si="0"/>
        <v>756</v>
      </c>
      <c r="AI9" s="216">
        <f>+SUM(AI10:AI12)</f>
        <v>604</v>
      </c>
      <c r="AJ9" s="216">
        <f t="shared" si="0"/>
        <v>293</v>
      </c>
      <c r="AK9" s="216">
        <f t="shared" si="0"/>
        <v>2684</v>
      </c>
      <c r="AL9" s="216">
        <f>SUM(AL10:AL12)</f>
        <v>371</v>
      </c>
      <c r="AM9" s="216">
        <f>+SUM(AM10:AM12)</f>
        <v>312</v>
      </c>
      <c r="AN9" s="216">
        <f t="shared" ref="AN9:AS9" si="1">SUM(AN10:AN12)</f>
        <v>195</v>
      </c>
      <c r="AO9" s="216">
        <f t="shared" si="1"/>
        <v>2648</v>
      </c>
      <c r="AP9" s="216">
        <f t="shared" si="1"/>
        <v>773</v>
      </c>
      <c r="AQ9" s="216">
        <f t="shared" si="1"/>
        <v>600</v>
      </c>
      <c r="AR9" s="216">
        <f t="shared" si="1"/>
        <v>247</v>
      </c>
      <c r="AS9" s="216">
        <f t="shared" si="1"/>
        <v>2535</v>
      </c>
      <c r="AT9" s="216">
        <f>SUM(AT10:AT12)</f>
        <v>310</v>
      </c>
      <c r="AU9" s="216">
        <f>SUM(AU10:AU12)</f>
        <v>271</v>
      </c>
      <c r="AV9" s="216">
        <f>SUM(AV10:AV12)</f>
        <v>173</v>
      </c>
      <c r="AW9" s="216">
        <f>SUM(AW10:AW12)</f>
        <v>2469</v>
      </c>
      <c r="AX9" s="216">
        <f t="shared" ref="AX9:BE9" si="2">SUM(AX10:AX12)</f>
        <v>709</v>
      </c>
      <c r="AY9" s="216">
        <f t="shared" si="2"/>
        <v>564</v>
      </c>
      <c r="AZ9" s="216">
        <f t="shared" si="2"/>
        <v>231</v>
      </c>
      <c r="BA9" s="216">
        <f t="shared" si="2"/>
        <v>2334</v>
      </c>
      <c r="BB9" s="216">
        <f t="shared" si="2"/>
        <v>289</v>
      </c>
      <c r="BC9" s="216">
        <f t="shared" si="2"/>
        <v>284</v>
      </c>
      <c r="BD9" s="216">
        <f t="shared" si="2"/>
        <v>142</v>
      </c>
      <c r="BE9" s="216">
        <f t="shared" si="2"/>
        <v>2185</v>
      </c>
      <c r="BF9" s="216">
        <f t="shared" ref="BF9:BY9" si="3">SUM(BF10:BF12)</f>
        <v>605</v>
      </c>
      <c r="BG9" s="216">
        <f t="shared" si="3"/>
        <v>541</v>
      </c>
      <c r="BH9" s="216">
        <f t="shared" si="3"/>
        <v>227</v>
      </c>
      <c r="BI9" s="216">
        <f t="shared" si="3"/>
        <v>2185</v>
      </c>
      <c r="BJ9" s="216">
        <f t="shared" si="3"/>
        <v>239</v>
      </c>
      <c r="BK9" s="216">
        <f t="shared" si="3"/>
        <v>218</v>
      </c>
      <c r="BL9" s="216">
        <f t="shared" si="3"/>
        <v>135</v>
      </c>
      <c r="BM9" s="216">
        <f t="shared" si="3"/>
        <v>2079</v>
      </c>
      <c r="BN9" s="216">
        <f t="shared" si="3"/>
        <v>498</v>
      </c>
      <c r="BO9" s="216">
        <f t="shared" si="3"/>
        <v>429</v>
      </c>
      <c r="BP9" s="216">
        <f t="shared" si="3"/>
        <v>195</v>
      </c>
      <c r="BQ9" s="216">
        <f t="shared" si="3"/>
        <v>1919</v>
      </c>
      <c r="BR9" s="216">
        <f t="shared" si="3"/>
        <v>241</v>
      </c>
      <c r="BS9" s="216">
        <f t="shared" si="3"/>
        <v>223</v>
      </c>
      <c r="BT9" s="216">
        <f t="shared" si="3"/>
        <v>140</v>
      </c>
      <c r="BU9" s="216">
        <f t="shared" si="3"/>
        <v>1848</v>
      </c>
      <c r="BV9" s="216">
        <f t="shared" si="3"/>
        <v>443</v>
      </c>
      <c r="BW9" s="216">
        <f t="shared" si="3"/>
        <v>357</v>
      </c>
      <c r="BX9" s="216">
        <f t="shared" si="3"/>
        <v>160</v>
      </c>
      <c r="BY9" s="216">
        <f t="shared" si="3"/>
        <v>1731</v>
      </c>
    </row>
    <row r="10" spans="1:77" ht="17.25" customHeight="1" x14ac:dyDescent="0.2">
      <c r="A10" s="35" t="s">
        <v>31</v>
      </c>
      <c r="B10" s="36">
        <v>204</v>
      </c>
      <c r="C10" s="36">
        <v>202</v>
      </c>
      <c r="D10" s="36">
        <v>108</v>
      </c>
      <c r="E10" s="36">
        <v>1050</v>
      </c>
      <c r="F10" s="36">
        <v>149</v>
      </c>
      <c r="G10" s="36">
        <v>145</v>
      </c>
      <c r="H10" s="36">
        <v>115</v>
      </c>
      <c r="I10" s="36">
        <v>1064</v>
      </c>
      <c r="J10" s="36">
        <v>289</v>
      </c>
      <c r="K10" s="36">
        <v>285</v>
      </c>
      <c r="L10" s="36">
        <v>143</v>
      </c>
      <c r="M10" s="36">
        <v>1128</v>
      </c>
      <c r="N10" s="36">
        <v>146</v>
      </c>
      <c r="O10" s="36">
        <v>143</v>
      </c>
      <c r="P10" s="36">
        <v>102</v>
      </c>
      <c r="Q10" s="36">
        <v>1120</v>
      </c>
      <c r="R10" s="36">
        <v>321</v>
      </c>
      <c r="S10" s="36">
        <v>315</v>
      </c>
      <c r="T10" s="36">
        <v>190</v>
      </c>
      <c r="U10" s="36">
        <v>1191</v>
      </c>
      <c r="V10" s="36">
        <v>191</v>
      </c>
      <c r="W10" s="36">
        <v>191</v>
      </c>
      <c r="X10" s="36">
        <v>123</v>
      </c>
      <c r="Y10" s="36">
        <v>1229</v>
      </c>
      <c r="Z10" s="36">
        <v>313</v>
      </c>
      <c r="AA10" s="36">
        <v>295</v>
      </c>
      <c r="AB10" s="36">
        <v>131</v>
      </c>
      <c r="AC10" s="36">
        <v>1269</v>
      </c>
      <c r="AD10" s="36">
        <v>150</v>
      </c>
      <c r="AE10" s="36">
        <v>147</v>
      </c>
      <c r="AF10" s="36">
        <v>101</v>
      </c>
      <c r="AG10" s="36">
        <v>1300</v>
      </c>
      <c r="AH10" s="36">
        <v>263</v>
      </c>
      <c r="AI10" s="36">
        <v>253</v>
      </c>
      <c r="AJ10" s="36">
        <v>118</v>
      </c>
      <c r="AK10" s="36">
        <v>1325</v>
      </c>
      <c r="AL10" s="36">
        <v>183</v>
      </c>
      <c r="AM10" s="36">
        <v>171</v>
      </c>
      <c r="AN10" s="36">
        <v>106</v>
      </c>
      <c r="AO10" s="36">
        <v>1292</v>
      </c>
      <c r="AP10" s="36">
        <v>270</v>
      </c>
      <c r="AQ10" s="36">
        <v>245</v>
      </c>
      <c r="AR10" s="36">
        <v>94</v>
      </c>
      <c r="AS10" s="36">
        <v>1261</v>
      </c>
      <c r="AT10" s="36">
        <v>146</v>
      </c>
      <c r="AU10" s="36">
        <v>140</v>
      </c>
      <c r="AV10" s="36">
        <v>93</v>
      </c>
      <c r="AW10" s="36">
        <v>1246</v>
      </c>
      <c r="AX10" s="36">
        <v>245</v>
      </c>
      <c r="AY10" s="36">
        <v>226</v>
      </c>
      <c r="AZ10" s="36">
        <v>78</v>
      </c>
      <c r="BA10" s="36">
        <v>1179</v>
      </c>
      <c r="BB10" s="36">
        <v>134</v>
      </c>
      <c r="BC10" s="36">
        <v>133</v>
      </c>
      <c r="BD10" s="36">
        <v>72</v>
      </c>
      <c r="BE10" s="36">
        <v>1097</v>
      </c>
      <c r="BF10" s="36">
        <v>225</v>
      </c>
      <c r="BG10" s="36">
        <v>223</v>
      </c>
      <c r="BH10" s="36">
        <v>85</v>
      </c>
      <c r="BI10" s="36">
        <v>1087</v>
      </c>
      <c r="BJ10" s="36">
        <v>108</v>
      </c>
      <c r="BK10" s="36">
        <v>105</v>
      </c>
      <c r="BL10" s="36">
        <v>62</v>
      </c>
      <c r="BM10" s="36">
        <v>1002</v>
      </c>
      <c r="BN10" s="36">
        <v>197</v>
      </c>
      <c r="BO10" s="36">
        <v>193</v>
      </c>
      <c r="BP10" s="36">
        <v>75</v>
      </c>
      <c r="BQ10" s="36">
        <v>917</v>
      </c>
      <c r="BR10" s="36">
        <v>100</v>
      </c>
      <c r="BS10" s="36">
        <v>100</v>
      </c>
      <c r="BT10" s="36">
        <v>65</v>
      </c>
      <c r="BU10" s="36">
        <v>868</v>
      </c>
      <c r="BV10" s="36">
        <v>137</v>
      </c>
      <c r="BW10" s="36">
        <v>135</v>
      </c>
      <c r="BX10" s="36">
        <v>59</v>
      </c>
      <c r="BY10" s="36">
        <v>800</v>
      </c>
    </row>
    <row r="11" spans="1:77" ht="17.25" customHeight="1" x14ac:dyDescent="0.2">
      <c r="A11" s="46" t="s">
        <v>32</v>
      </c>
      <c r="B11" s="47">
        <v>287</v>
      </c>
      <c r="C11" s="47">
        <v>159</v>
      </c>
      <c r="D11" s="47">
        <v>137</v>
      </c>
      <c r="E11" s="47">
        <v>857</v>
      </c>
      <c r="F11" s="47">
        <v>108</v>
      </c>
      <c r="G11" s="47">
        <v>84</v>
      </c>
      <c r="H11" s="47">
        <v>76</v>
      </c>
      <c r="I11" s="47">
        <v>864</v>
      </c>
      <c r="J11" s="47">
        <v>327</v>
      </c>
      <c r="K11" s="47">
        <v>190</v>
      </c>
      <c r="L11" s="47">
        <v>132</v>
      </c>
      <c r="M11" s="47">
        <v>916</v>
      </c>
      <c r="N11" s="47">
        <v>92</v>
      </c>
      <c r="O11" s="47">
        <v>71</v>
      </c>
      <c r="P11" s="47">
        <v>60</v>
      </c>
      <c r="Q11" s="47">
        <v>878</v>
      </c>
      <c r="R11" s="47">
        <v>306</v>
      </c>
      <c r="S11" s="47">
        <v>159</v>
      </c>
      <c r="T11" s="47">
        <v>113</v>
      </c>
      <c r="U11" s="47">
        <v>899</v>
      </c>
      <c r="V11" s="47">
        <v>83</v>
      </c>
      <c r="W11" s="47">
        <v>67</v>
      </c>
      <c r="X11" s="47">
        <v>59</v>
      </c>
      <c r="Y11" s="47">
        <v>889</v>
      </c>
      <c r="Z11" s="47">
        <v>389</v>
      </c>
      <c r="AA11" s="47">
        <v>153</v>
      </c>
      <c r="AB11" s="47">
        <v>113</v>
      </c>
      <c r="AC11" s="47">
        <v>892</v>
      </c>
      <c r="AD11" s="47">
        <v>95</v>
      </c>
      <c r="AE11" s="47">
        <v>70</v>
      </c>
      <c r="AF11" s="47">
        <v>58</v>
      </c>
      <c r="AG11" s="47">
        <v>885</v>
      </c>
      <c r="AH11" s="47">
        <v>294</v>
      </c>
      <c r="AI11" s="47">
        <v>154</v>
      </c>
      <c r="AJ11" s="47">
        <v>105</v>
      </c>
      <c r="AK11" s="47">
        <v>867</v>
      </c>
      <c r="AL11" s="47">
        <v>105</v>
      </c>
      <c r="AM11" s="47">
        <v>61</v>
      </c>
      <c r="AN11" s="47">
        <v>46</v>
      </c>
      <c r="AO11" s="47">
        <v>840</v>
      </c>
      <c r="AP11" s="47">
        <v>316</v>
      </c>
      <c r="AQ11" s="47">
        <v>171</v>
      </c>
      <c r="AR11" s="47">
        <v>98</v>
      </c>
      <c r="AS11" s="47">
        <v>802</v>
      </c>
      <c r="AT11" s="47">
        <v>95</v>
      </c>
      <c r="AU11" s="47">
        <v>65</v>
      </c>
      <c r="AV11" s="47">
        <v>48</v>
      </c>
      <c r="AW11" s="47">
        <v>766</v>
      </c>
      <c r="AX11" s="47">
        <v>280</v>
      </c>
      <c r="AY11" s="47">
        <v>158</v>
      </c>
      <c r="AZ11" s="47">
        <v>113</v>
      </c>
      <c r="BA11" s="47">
        <v>754</v>
      </c>
      <c r="BB11" s="47">
        <v>92</v>
      </c>
      <c r="BC11" s="47">
        <v>88</v>
      </c>
      <c r="BD11" s="47">
        <v>54</v>
      </c>
      <c r="BE11" s="47">
        <v>738</v>
      </c>
      <c r="BF11" s="47">
        <v>260</v>
      </c>
      <c r="BG11" s="47">
        <v>198</v>
      </c>
      <c r="BH11" s="47">
        <v>92</v>
      </c>
      <c r="BI11" s="47">
        <v>734</v>
      </c>
      <c r="BJ11" s="47">
        <v>92</v>
      </c>
      <c r="BK11" s="47">
        <v>77</v>
      </c>
      <c r="BL11" s="47">
        <v>58</v>
      </c>
      <c r="BM11" s="47">
        <v>737</v>
      </c>
      <c r="BN11" s="47">
        <v>203</v>
      </c>
      <c r="BO11" s="47">
        <v>139</v>
      </c>
      <c r="BP11" s="47">
        <v>76</v>
      </c>
      <c r="BQ11" s="47">
        <v>683</v>
      </c>
      <c r="BR11" s="47">
        <v>112</v>
      </c>
      <c r="BS11" s="47">
        <v>94</v>
      </c>
      <c r="BT11" s="47">
        <v>61</v>
      </c>
      <c r="BU11" s="47">
        <v>699</v>
      </c>
      <c r="BV11" s="47">
        <v>239</v>
      </c>
      <c r="BW11" s="47">
        <v>155</v>
      </c>
      <c r="BX11" s="47">
        <v>76</v>
      </c>
      <c r="BY11" s="47">
        <v>681</v>
      </c>
    </row>
    <row r="12" spans="1:77" ht="17.25" customHeight="1" x14ac:dyDescent="0.2">
      <c r="A12" s="35" t="s">
        <v>33</v>
      </c>
      <c r="B12" s="36">
        <v>150</v>
      </c>
      <c r="C12" s="36">
        <v>148</v>
      </c>
      <c r="D12" s="36">
        <v>66</v>
      </c>
      <c r="E12" s="36">
        <v>157</v>
      </c>
      <c r="F12" s="36">
        <v>66</v>
      </c>
      <c r="G12" s="36">
        <v>63</v>
      </c>
      <c r="H12" s="36">
        <v>31</v>
      </c>
      <c r="I12" s="36">
        <v>169</v>
      </c>
      <c r="J12" s="36">
        <v>194</v>
      </c>
      <c r="K12" s="36">
        <v>192</v>
      </c>
      <c r="L12" s="36">
        <v>99</v>
      </c>
      <c r="M12" s="36">
        <v>262</v>
      </c>
      <c r="N12" s="36">
        <v>46</v>
      </c>
      <c r="O12" s="36">
        <v>42</v>
      </c>
      <c r="P12" s="36">
        <v>21</v>
      </c>
      <c r="Q12" s="36">
        <v>284</v>
      </c>
      <c r="R12" s="36">
        <v>233</v>
      </c>
      <c r="S12" s="36">
        <v>218</v>
      </c>
      <c r="T12" s="36">
        <v>123</v>
      </c>
      <c r="U12" s="36">
        <v>399</v>
      </c>
      <c r="V12" s="36">
        <v>48</v>
      </c>
      <c r="W12" s="36">
        <v>48</v>
      </c>
      <c r="X12" s="36">
        <v>23</v>
      </c>
      <c r="Y12" s="36">
        <v>420</v>
      </c>
      <c r="Z12" s="36">
        <v>233</v>
      </c>
      <c r="AA12" s="36">
        <v>232</v>
      </c>
      <c r="AB12" s="36">
        <v>71</v>
      </c>
      <c r="AC12" s="36">
        <v>466</v>
      </c>
      <c r="AD12" s="36">
        <v>50</v>
      </c>
      <c r="AE12" s="36">
        <v>48</v>
      </c>
      <c r="AF12" s="36">
        <v>18</v>
      </c>
      <c r="AG12" s="36">
        <v>471</v>
      </c>
      <c r="AH12" s="36">
        <v>199</v>
      </c>
      <c r="AI12" s="36">
        <v>197</v>
      </c>
      <c r="AJ12" s="36">
        <v>70</v>
      </c>
      <c r="AK12" s="36">
        <v>492</v>
      </c>
      <c r="AL12" s="36">
        <v>83</v>
      </c>
      <c r="AM12" s="36">
        <v>80</v>
      </c>
      <c r="AN12" s="36">
        <v>43</v>
      </c>
      <c r="AO12" s="36">
        <v>516</v>
      </c>
      <c r="AP12" s="36">
        <v>187</v>
      </c>
      <c r="AQ12" s="36">
        <v>184</v>
      </c>
      <c r="AR12" s="36">
        <v>55</v>
      </c>
      <c r="AS12" s="36">
        <v>472</v>
      </c>
      <c r="AT12" s="36">
        <v>69</v>
      </c>
      <c r="AU12" s="36">
        <v>66</v>
      </c>
      <c r="AV12" s="36">
        <v>32</v>
      </c>
      <c r="AW12" s="36">
        <v>457</v>
      </c>
      <c r="AX12" s="36">
        <v>184</v>
      </c>
      <c r="AY12" s="36">
        <v>180</v>
      </c>
      <c r="AZ12" s="36">
        <v>40</v>
      </c>
      <c r="BA12" s="36">
        <v>401</v>
      </c>
      <c r="BB12" s="36">
        <v>63</v>
      </c>
      <c r="BC12" s="36">
        <v>63</v>
      </c>
      <c r="BD12" s="36">
        <v>16</v>
      </c>
      <c r="BE12" s="36">
        <v>350</v>
      </c>
      <c r="BF12" s="36">
        <v>120</v>
      </c>
      <c r="BG12" s="36">
        <v>120</v>
      </c>
      <c r="BH12" s="36">
        <v>50</v>
      </c>
      <c r="BI12" s="36">
        <v>364</v>
      </c>
      <c r="BJ12" s="36">
        <v>39</v>
      </c>
      <c r="BK12" s="36">
        <v>36</v>
      </c>
      <c r="BL12" s="36">
        <v>15</v>
      </c>
      <c r="BM12" s="36">
        <v>340</v>
      </c>
      <c r="BN12" s="36">
        <v>98</v>
      </c>
      <c r="BO12" s="36">
        <v>97</v>
      </c>
      <c r="BP12" s="36">
        <v>44</v>
      </c>
      <c r="BQ12" s="36">
        <v>319</v>
      </c>
      <c r="BR12" s="36">
        <v>29</v>
      </c>
      <c r="BS12" s="36">
        <v>29</v>
      </c>
      <c r="BT12" s="36">
        <v>14</v>
      </c>
      <c r="BU12" s="36">
        <v>281</v>
      </c>
      <c r="BV12" s="36">
        <v>67</v>
      </c>
      <c r="BW12" s="36">
        <v>67</v>
      </c>
      <c r="BX12" s="36">
        <v>25</v>
      </c>
      <c r="BY12" s="36">
        <v>250</v>
      </c>
    </row>
    <row r="13" spans="1:77" ht="17.25" customHeight="1" x14ac:dyDescent="0.2">
      <c r="A13" s="215" t="s">
        <v>34</v>
      </c>
      <c r="B13" s="216">
        <f>+SUM(B14:B16)</f>
        <v>461</v>
      </c>
      <c r="C13" s="216">
        <f>SUM(C14:C16)</f>
        <v>395</v>
      </c>
      <c r="D13" s="216">
        <f>+SUM(D14:D16)</f>
        <v>230</v>
      </c>
      <c r="E13" s="216">
        <f>+SUM(E14:E16)</f>
        <v>1432</v>
      </c>
      <c r="F13" s="216">
        <f>+SUM(F14:F16)</f>
        <v>153</v>
      </c>
      <c r="G13" s="216">
        <f>SUM(G14:G16)</f>
        <v>140</v>
      </c>
      <c r="H13" s="216">
        <f>+SUM(H14:H16)</f>
        <v>96</v>
      </c>
      <c r="I13" s="216">
        <f>+SUM(I14:I16)</f>
        <v>1375</v>
      </c>
      <c r="J13" s="216">
        <f>+SUM(J14:J16)</f>
        <v>635</v>
      </c>
      <c r="K13" s="216">
        <f>SUM(K14:K16)</f>
        <v>511</v>
      </c>
      <c r="L13" s="216">
        <f>+SUM(L14:L16)</f>
        <v>257</v>
      </c>
      <c r="M13" s="216">
        <f>+SUM(M14:M16)</f>
        <v>1468</v>
      </c>
      <c r="N13" s="216">
        <f>+SUM(N14:N16)</f>
        <v>208</v>
      </c>
      <c r="O13" s="216">
        <f>SUM(O14:O16)</f>
        <v>171</v>
      </c>
      <c r="P13" s="216">
        <f>+SUM(P14:P16)</f>
        <v>104</v>
      </c>
      <c r="Q13" s="216">
        <f>+SUM(Q14:Q16)</f>
        <v>1416</v>
      </c>
      <c r="R13" s="216">
        <f>+SUM(R14:R16)</f>
        <v>647</v>
      </c>
      <c r="S13" s="216">
        <f>SUM(S14:S16)</f>
        <v>394</v>
      </c>
      <c r="T13" s="216">
        <f>+SUM(T14:T16)</f>
        <v>228</v>
      </c>
      <c r="U13" s="216">
        <f>+SUM(U14:U16)</f>
        <v>1511</v>
      </c>
      <c r="V13" s="216">
        <f>+SUM(V14:V16)</f>
        <v>189</v>
      </c>
      <c r="W13" s="216">
        <f>SUM(W14:W16)</f>
        <v>165</v>
      </c>
      <c r="X13" s="216">
        <f>+SUM(X14:X16)</f>
        <v>106</v>
      </c>
      <c r="Y13" s="216">
        <f>+SUM(Y14:Y16)</f>
        <v>1462</v>
      </c>
      <c r="Z13" s="216">
        <f t="shared" ref="Z13:AS13" si="4">+SUM(Z14:Z16)</f>
        <v>692</v>
      </c>
      <c r="AA13" s="216">
        <f t="shared" si="4"/>
        <v>407</v>
      </c>
      <c r="AB13" s="216">
        <f t="shared" si="4"/>
        <v>200</v>
      </c>
      <c r="AC13" s="216">
        <f t="shared" si="4"/>
        <v>1525</v>
      </c>
      <c r="AD13" s="216">
        <f t="shared" si="4"/>
        <v>195</v>
      </c>
      <c r="AE13" s="216">
        <f t="shared" si="4"/>
        <v>153</v>
      </c>
      <c r="AF13" s="216">
        <f t="shared" si="4"/>
        <v>96</v>
      </c>
      <c r="AG13" s="216">
        <f t="shared" si="4"/>
        <v>1462</v>
      </c>
      <c r="AH13" s="216">
        <f t="shared" si="4"/>
        <v>571</v>
      </c>
      <c r="AI13" s="216">
        <f t="shared" si="4"/>
        <v>413</v>
      </c>
      <c r="AJ13" s="216">
        <f t="shared" si="4"/>
        <v>200</v>
      </c>
      <c r="AK13" s="216">
        <f t="shared" si="4"/>
        <v>1524</v>
      </c>
      <c r="AL13" s="216">
        <f t="shared" si="4"/>
        <v>233</v>
      </c>
      <c r="AM13" s="216">
        <f t="shared" si="4"/>
        <v>208</v>
      </c>
      <c r="AN13" s="216">
        <f t="shared" si="4"/>
        <v>108</v>
      </c>
      <c r="AO13" s="216">
        <f t="shared" si="4"/>
        <v>1490</v>
      </c>
      <c r="AP13" s="216">
        <f t="shared" si="4"/>
        <v>613</v>
      </c>
      <c r="AQ13" s="216">
        <f t="shared" si="4"/>
        <v>452</v>
      </c>
      <c r="AR13" s="216">
        <f t="shared" si="4"/>
        <v>164</v>
      </c>
      <c r="AS13" s="216">
        <f t="shared" si="4"/>
        <v>1475</v>
      </c>
      <c r="AT13" s="216">
        <f>+SUM(AT14:AT16)</f>
        <v>231</v>
      </c>
      <c r="AU13" s="216">
        <f>+SUM(AU14:AU16)</f>
        <v>194</v>
      </c>
      <c r="AV13" s="216">
        <f>+SUM(AV14:AV16)</f>
        <v>104</v>
      </c>
      <c r="AW13" s="216">
        <f>+SUM(AW14:AW16)</f>
        <v>1415</v>
      </c>
      <c r="AX13" s="216">
        <f t="shared" ref="AX13:BE13" si="5">+SUM(AX14:AX16)</f>
        <v>633</v>
      </c>
      <c r="AY13" s="216">
        <f t="shared" si="5"/>
        <v>509</v>
      </c>
      <c r="AZ13" s="216">
        <f t="shared" si="5"/>
        <v>201</v>
      </c>
      <c r="BA13" s="216">
        <f t="shared" si="5"/>
        <v>1421</v>
      </c>
      <c r="BB13" s="216">
        <f t="shared" si="5"/>
        <v>160</v>
      </c>
      <c r="BC13" s="216">
        <f t="shared" si="5"/>
        <v>153</v>
      </c>
      <c r="BD13" s="216">
        <f t="shared" si="5"/>
        <v>79</v>
      </c>
      <c r="BE13" s="216">
        <f t="shared" si="5"/>
        <v>1303</v>
      </c>
      <c r="BF13" s="216">
        <f t="shared" ref="BF13:BU13" si="6">+SUM(BF14:BF16)</f>
        <v>516</v>
      </c>
      <c r="BG13" s="216">
        <f t="shared" si="6"/>
        <v>468</v>
      </c>
      <c r="BH13" s="216">
        <f t="shared" si="6"/>
        <v>178</v>
      </c>
      <c r="BI13" s="216">
        <f t="shared" si="6"/>
        <v>1322</v>
      </c>
      <c r="BJ13" s="216">
        <f t="shared" si="6"/>
        <v>156</v>
      </c>
      <c r="BK13" s="216">
        <f t="shared" si="6"/>
        <v>148</v>
      </c>
      <c r="BL13" s="216">
        <f t="shared" si="6"/>
        <v>80</v>
      </c>
      <c r="BM13" s="216">
        <f t="shared" si="6"/>
        <v>1261</v>
      </c>
      <c r="BN13" s="216">
        <f t="shared" si="6"/>
        <v>433</v>
      </c>
      <c r="BO13" s="216">
        <f t="shared" si="6"/>
        <v>402</v>
      </c>
      <c r="BP13" s="216">
        <f t="shared" si="6"/>
        <v>145</v>
      </c>
      <c r="BQ13" s="216">
        <f t="shared" si="6"/>
        <v>1213</v>
      </c>
      <c r="BR13" s="216">
        <f t="shared" si="6"/>
        <v>142</v>
      </c>
      <c r="BS13" s="216">
        <f t="shared" si="6"/>
        <v>137</v>
      </c>
      <c r="BT13" s="216">
        <f t="shared" si="6"/>
        <v>74</v>
      </c>
      <c r="BU13" s="216">
        <f t="shared" si="6"/>
        <v>1149</v>
      </c>
      <c r="BV13" s="216">
        <f t="shared" ref="BV13:BY13" si="7">SUM(BV14:BV16)</f>
        <v>324</v>
      </c>
      <c r="BW13" s="216">
        <f t="shared" si="7"/>
        <v>291</v>
      </c>
      <c r="BX13" s="216">
        <f t="shared" si="7"/>
        <v>111</v>
      </c>
      <c r="BY13" s="216">
        <f t="shared" si="7"/>
        <v>1111</v>
      </c>
    </row>
    <row r="14" spans="1:77" ht="17.25" customHeight="1" x14ac:dyDescent="0.2">
      <c r="A14" s="35" t="s">
        <v>35</v>
      </c>
      <c r="B14" s="36">
        <v>257</v>
      </c>
      <c r="C14" s="36">
        <v>240</v>
      </c>
      <c r="D14" s="36">
        <v>124</v>
      </c>
      <c r="E14" s="36">
        <v>727</v>
      </c>
      <c r="F14" s="36">
        <v>91</v>
      </c>
      <c r="G14" s="36">
        <v>84</v>
      </c>
      <c r="H14" s="36">
        <v>54</v>
      </c>
      <c r="I14" s="36">
        <v>721</v>
      </c>
      <c r="J14" s="36">
        <v>395</v>
      </c>
      <c r="K14" s="36">
        <v>323</v>
      </c>
      <c r="L14" s="36">
        <v>133</v>
      </c>
      <c r="M14" s="36">
        <v>760</v>
      </c>
      <c r="N14" s="36">
        <v>140</v>
      </c>
      <c r="O14" s="36">
        <v>129</v>
      </c>
      <c r="P14" s="36">
        <v>73</v>
      </c>
      <c r="Q14" s="36">
        <v>780</v>
      </c>
      <c r="R14" s="36">
        <v>430</v>
      </c>
      <c r="S14" s="36">
        <v>230</v>
      </c>
      <c r="T14" s="36">
        <v>116</v>
      </c>
      <c r="U14" s="36">
        <v>824</v>
      </c>
      <c r="V14" s="36">
        <v>135</v>
      </c>
      <c r="W14" s="36">
        <v>125</v>
      </c>
      <c r="X14" s="36">
        <v>76</v>
      </c>
      <c r="Y14" s="36">
        <v>849</v>
      </c>
      <c r="Z14" s="36">
        <v>431</v>
      </c>
      <c r="AA14" s="36">
        <v>238</v>
      </c>
      <c r="AB14" s="36">
        <v>108</v>
      </c>
      <c r="AC14" s="36">
        <v>869</v>
      </c>
      <c r="AD14" s="36">
        <v>137</v>
      </c>
      <c r="AE14" s="36">
        <v>109</v>
      </c>
      <c r="AF14" s="36">
        <v>64</v>
      </c>
      <c r="AG14" s="36">
        <v>861</v>
      </c>
      <c r="AH14" s="36">
        <v>312</v>
      </c>
      <c r="AI14" s="36">
        <v>236</v>
      </c>
      <c r="AJ14" s="36">
        <v>109</v>
      </c>
      <c r="AK14" s="36">
        <v>880</v>
      </c>
      <c r="AL14" s="36">
        <v>152</v>
      </c>
      <c r="AM14" s="36">
        <v>146</v>
      </c>
      <c r="AN14" s="36">
        <v>68</v>
      </c>
      <c r="AO14" s="36">
        <v>883</v>
      </c>
      <c r="AP14" s="36">
        <v>440</v>
      </c>
      <c r="AQ14" s="36">
        <v>346</v>
      </c>
      <c r="AR14" s="36">
        <v>114</v>
      </c>
      <c r="AS14" s="36">
        <v>904</v>
      </c>
      <c r="AT14" s="36">
        <v>166</v>
      </c>
      <c r="AU14" s="36">
        <v>150</v>
      </c>
      <c r="AV14" s="36">
        <v>70</v>
      </c>
      <c r="AW14" s="36">
        <v>907</v>
      </c>
      <c r="AX14" s="36">
        <v>424</v>
      </c>
      <c r="AY14" s="36">
        <v>365</v>
      </c>
      <c r="AZ14" s="36">
        <v>124</v>
      </c>
      <c r="BA14" s="36">
        <v>908</v>
      </c>
      <c r="BB14" s="36">
        <v>103</v>
      </c>
      <c r="BC14" s="36">
        <v>99</v>
      </c>
      <c r="BD14" s="36">
        <v>46</v>
      </c>
      <c r="BE14" s="36">
        <v>862</v>
      </c>
      <c r="BF14" s="36">
        <v>349</v>
      </c>
      <c r="BG14" s="36">
        <v>330</v>
      </c>
      <c r="BH14" s="36">
        <v>113</v>
      </c>
      <c r="BI14" s="36">
        <v>857</v>
      </c>
      <c r="BJ14" s="36">
        <v>101</v>
      </c>
      <c r="BK14" s="36">
        <v>99</v>
      </c>
      <c r="BL14" s="36">
        <v>52</v>
      </c>
      <c r="BM14" s="36">
        <v>835</v>
      </c>
      <c r="BN14" s="36">
        <v>299</v>
      </c>
      <c r="BO14" s="36">
        <v>296</v>
      </c>
      <c r="BP14" s="36">
        <v>100</v>
      </c>
      <c r="BQ14" s="36">
        <v>810</v>
      </c>
      <c r="BR14" s="36">
        <v>89</v>
      </c>
      <c r="BS14" s="36">
        <v>89</v>
      </c>
      <c r="BT14" s="36">
        <v>44</v>
      </c>
      <c r="BU14" s="36">
        <v>775</v>
      </c>
      <c r="BV14" s="36">
        <v>228</v>
      </c>
      <c r="BW14" s="36">
        <v>227</v>
      </c>
      <c r="BX14" s="36">
        <v>78</v>
      </c>
      <c r="BY14" s="36">
        <v>747</v>
      </c>
    </row>
    <row r="15" spans="1:77" ht="17.25" customHeight="1" x14ac:dyDescent="0.2">
      <c r="A15" s="46" t="s">
        <v>36</v>
      </c>
      <c r="B15" s="47">
        <v>45</v>
      </c>
      <c r="C15" s="47">
        <v>45</v>
      </c>
      <c r="D15" s="47">
        <v>24</v>
      </c>
      <c r="E15" s="47">
        <v>120</v>
      </c>
      <c r="F15" s="47">
        <v>18</v>
      </c>
      <c r="G15" s="47">
        <v>18</v>
      </c>
      <c r="H15" s="47">
        <v>11</v>
      </c>
      <c r="I15" s="47">
        <v>120</v>
      </c>
      <c r="J15" s="47">
        <v>58</v>
      </c>
      <c r="K15" s="47">
        <v>58</v>
      </c>
      <c r="L15" s="47">
        <v>29</v>
      </c>
      <c r="M15" s="47">
        <v>132</v>
      </c>
      <c r="N15" s="47">
        <v>14</v>
      </c>
      <c r="O15" s="47">
        <v>14</v>
      </c>
      <c r="P15" s="47">
        <v>7</v>
      </c>
      <c r="Q15" s="47">
        <v>125</v>
      </c>
      <c r="R15" s="47">
        <v>67</v>
      </c>
      <c r="S15" s="47">
        <v>67</v>
      </c>
      <c r="T15" s="47">
        <v>41</v>
      </c>
      <c r="U15" s="47">
        <v>144</v>
      </c>
      <c r="V15" s="47">
        <v>16</v>
      </c>
      <c r="W15" s="47">
        <v>16</v>
      </c>
      <c r="X15" s="47">
        <v>10</v>
      </c>
      <c r="Y15" s="47">
        <v>134</v>
      </c>
      <c r="Z15" s="47">
        <v>83</v>
      </c>
      <c r="AA15" s="47">
        <v>79</v>
      </c>
      <c r="AB15" s="47">
        <v>33</v>
      </c>
      <c r="AC15" s="47">
        <v>167</v>
      </c>
      <c r="AD15" s="47">
        <v>20</v>
      </c>
      <c r="AE15" s="47">
        <v>20</v>
      </c>
      <c r="AF15" s="47">
        <v>10</v>
      </c>
      <c r="AG15" s="47">
        <v>159</v>
      </c>
      <c r="AH15" s="47">
        <v>109</v>
      </c>
      <c r="AI15" s="47">
        <v>106</v>
      </c>
      <c r="AJ15" s="47">
        <v>39</v>
      </c>
      <c r="AK15" s="47">
        <v>197</v>
      </c>
      <c r="AL15" s="47">
        <v>28</v>
      </c>
      <c r="AM15" s="47">
        <v>27</v>
      </c>
      <c r="AN15" s="47">
        <v>11</v>
      </c>
      <c r="AO15" s="47">
        <v>186</v>
      </c>
      <c r="AP15" s="47">
        <v>63</v>
      </c>
      <c r="AQ15" s="47">
        <v>59</v>
      </c>
      <c r="AR15" s="47">
        <v>21</v>
      </c>
      <c r="AS15" s="47">
        <v>176</v>
      </c>
      <c r="AT15" s="47">
        <v>20</v>
      </c>
      <c r="AU15" s="47">
        <v>18</v>
      </c>
      <c r="AV15" s="47">
        <v>10</v>
      </c>
      <c r="AW15" s="47">
        <v>170</v>
      </c>
      <c r="AX15" s="47">
        <v>80</v>
      </c>
      <c r="AY15" s="47">
        <v>76</v>
      </c>
      <c r="AZ15" s="47">
        <v>35</v>
      </c>
      <c r="BA15" s="47">
        <v>179</v>
      </c>
      <c r="BB15" s="47">
        <v>21</v>
      </c>
      <c r="BC15" s="47">
        <v>20</v>
      </c>
      <c r="BD15" s="47">
        <v>9</v>
      </c>
      <c r="BE15" s="47">
        <v>172</v>
      </c>
      <c r="BF15" s="47">
        <v>67</v>
      </c>
      <c r="BG15" s="47">
        <v>65</v>
      </c>
      <c r="BH15" s="47">
        <v>28</v>
      </c>
      <c r="BI15" s="47">
        <v>174</v>
      </c>
      <c r="BJ15" s="47">
        <v>16</v>
      </c>
      <c r="BK15" s="47">
        <v>15</v>
      </c>
      <c r="BL15" s="47">
        <v>5</v>
      </c>
      <c r="BM15" s="47">
        <v>156</v>
      </c>
      <c r="BN15" s="47">
        <v>45</v>
      </c>
      <c r="BO15" s="47">
        <v>44</v>
      </c>
      <c r="BP15" s="47">
        <v>13</v>
      </c>
      <c r="BQ15" s="47">
        <v>134</v>
      </c>
      <c r="BR15" s="47">
        <v>16</v>
      </c>
      <c r="BS15" s="47">
        <v>16</v>
      </c>
      <c r="BT15" s="47">
        <v>8</v>
      </c>
      <c r="BU15" s="47">
        <v>130</v>
      </c>
      <c r="BV15" s="47">
        <v>28</v>
      </c>
      <c r="BW15" s="47">
        <v>28</v>
      </c>
      <c r="BX15" s="47">
        <v>13</v>
      </c>
      <c r="BY15" s="47">
        <v>125</v>
      </c>
    </row>
    <row r="16" spans="1:77" ht="17.25" customHeight="1" x14ac:dyDescent="0.2">
      <c r="A16" s="35" t="s">
        <v>37</v>
      </c>
      <c r="B16" s="36">
        <v>159</v>
      </c>
      <c r="C16" s="36">
        <v>110</v>
      </c>
      <c r="D16" s="36">
        <v>82</v>
      </c>
      <c r="E16" s="36">
        <v>585</v>
      </c>
      <c r="F16" s="36">
        <v>44</v>
      </c>
      <c r="G16" s="36">
        <v>38</v>
      </c>
      <c r="H16" s="36">
        <v>31</v>
      </c>
      <c r="I16" s="36">
        <v>534</v>
      </c>
      <c r="J16" s="36">
        <v>182</v>
      </c>
      <c r="K16" s="36">
        <v>130</v>
      </c>
      <c r="L16" s="36">
        <v>95</v>
      </c>
      <c r="M16" s="36">
        <v>576</v>
      </c>
      <c r="N16" s="36">
        <v>54</v>
      </c>
      <c r="O16" s="36">
        <v>28</v>
      </c>
      <c r="P16" s="36">
        <v>24</v>
      </c>
      <c r="Q16" s="36">
        <v>511</v>
      </c>
      <c r="R16" s="36">
        <v>150</v>
      </c>
      <c r="S16" s="36">
        <v>97</v>
      </c>
      <c r="T16" s="36">
        <v>71</v>
      </c>
      <c r="U16" s="36">
        <v>543</v>
      </c>
      <c r="V16" s="36">
        <v>38</v>
      </c>
      <c r="W16" s="36">
        <v>24</v>
      </c>
      <c r="X16" s="36">
        <v>20</v>
      </c>
      <c r="Y16" s="36">
        <v>479</v>
      </c>
      <c r="Z16" s="36">
        <v>178</v>
      </c>
      <c r="AA16" s="36">
        <v>90</v>
      </c>
      <c r="AB16" s="36">
        <v>59</v>
      </c>
      <c r="AC16" s="36">
        <v>489</v>
      </c>
      <c r="AD16" s="36">
        <v>38</v>
      </c>
      <c r="AE16" s="36">
        <v>24</v>
      </c>
      <c r="AF16" s="36">
        <v>22</v>
      </c>
      <c r="AG16" s="36">
        <v>442</v>
      </c>
      <c r="AH16" s="36">
        <v>150</v>
      </c>
      <c r="AI16" s="36">
        <v>71</v>
      </c>
      <c r="AJ16" s="36">
        <v>52</v>
      </c>
      <c r="AK16" s="36">
        <v>447</v>
      </c>
      <c r="AL16" s="36">
        <v>53</v>
      </c>
      <c r="AM16" s="36">
        <v>35</v>
      </c>
      <c r="AN16" s="36">
        <v>29</v>
      </c>
      <c r="AO16" s="36">
        <v>421</v>
      </c>
      <c r="AP16" s="36">
        <v>110</v>
      </c>
      <c r="AQ16" s="36">
        <v>47</v>
      </c>
      <c r="AR16" s="36">
        <v>29</v>
      </c>
      <c r="AS16" s="36">
        <v>395</v>
      </c>
      <c r="AT16" s="36">
        <v>45</v>
      </c>
      <c r="AU16" s="36">
        <v>26</v>
      </c>
      <c r="AV16" s="36">
        <v>24</v>
      </c>
      <c r="AW16" s="36">
        <v>338</v>
      </c>
      <c r="AX16" s="36">
        <v>129</v>
      </c>
      <c r="AY16" s="36">
        <v>68</v>
      </c>
      <c r="AZ16" s="36">
        <v>42</v>
      </c>
      <c r="BA16" s="36">
        <v>334</v>
      </c>
      <c r="BB16" s="36">
        <v>36</v>
      </c>
      <c r="BC16" s="36">
        <v>34</v>
      </c>
      <c r="BD16" s="36">
        <v>24</v>
      </c>
      <c r="BE16" s="36">
        <v>269</v>
      </c>
      <c r="BF16" s="36">
        <v>100</v>
      </c>
      <c r="BG16" s="36">
        <v>73</v>
      </c>
      <c r="BH16" s="36">
        <v>37</v>
      </c>
      <c r="BI16" s="36">
        <v>291</v>
      </c>
      <c r="BJ16" s="36">
        <v>39</v>
      </c>
      <c r="BK16" s="36">
        <v>34</v>
      </c>
      <c r="BL16" s="36">
        <v>23</v>
      </c>
      <c r="BM16" s="36">
        <v>270</v>
      </c>
      <c r="BN16" s="36">
        <v>89</v>
      </c>
      <c r="BO16" s="36">
        <v>62</v>
      </c>
      <c r="BP16" s="36">
        <v>32</v>
      </c>
      <c r="BQ16" s="36">
        <v>269</v>
      </c>
      <c r="BR16" s="36">
        <v>37</v>
      </c>
      <c r="BS16" s="36">
        <v>32</v>
      </c>
      <c r="BT16" s="36">
        <v>22</v>
      </c>
      <c r="BU16" s="36">
        <v>244</v>
      </c>
      <c r="BV16" s="36">
        <v>68</v>
      </c>
      <c r="BW16" s="36">
        <v>36</v>
      </c>
      <c r="BX16" s="36">
        <v>20</v>
      </c>
      <c r="BY16" s="36">
        <v>239</v>
      </c>
    </row>
    <row r="17" spans="1:77" ht="17.25" customHeight="1" x14ac:dyDescent="0.2">
      <c r="A17" s="215" t="s">
        <v>38</v>
      </c>
      <c r="B17" s="216">
        <f>SUM(B18:B19)</f>
        <v>370</v>
      </c>
      <c r="C17" s="216">
        <f>+SUM(C18:C19)</f>
        <v>193</v>
      </c>
      <c r="D17" s="216">
        <f>SUM(D18:D19)</f>
        <v>154</v>
      </c>
      <c r="E17" s="216">
        <f>SUM(E18:E19)</f>
        <v>1265</v>
      </c>
      <c r="F17" s="216">
        <f>SUM(F18:F19)</f>
        <v>324</v>
      </c>
      <c r="G17" s="216">
        <f>+SUM(G18:G19)</f>
        <v>219</v>
      </c>
      <c r="H17" s="216">
        <f>SUM(H18:H19)</f>
        <v>144</v>
      </c>
      <c r="I17" s="216">
        <f>SUM(I18:I19)</f>
        <v>1299</v>
      </c>
      <c r="J17" s="216">
        <f>SUM(J18:J19)</f>
        <v>1230</v>
      </c>
      <c r="K17" s="216">
        <f>+SUM(K18:K19)</f>
        <v>367</v>
      </c>
      <c r="L17" s="216">
        <f>SUM(L18:L19)</f>
        <v>185</v>
      </c>
      <c r="M17" s="216">
        <f>SUM(M18:M19)</f>
        <v>1345</v>
      </c>
      <c r="N17" s="216">
        <f t="shared" ref="N17:AA17" si="8">SUM(N18:N20)</f>
        <v>601</v>
      </c>
      <c r="O17" s="216">
        <f t="shared" si="8"/>
        <v>355</v>
      </c>
      <c r="P17" s="216">
        <f t="shared" si="8"/>
        <v>195</v>
      </c>
      <c r="Q17" s="216">
        <f t="shared" si="8"/>
        <v>1447</v>
      </c>
      <c r="R17" s="216">
        <f t="shared" si="8"/>
        <v>1508</v>
      </c>
      <c r="S17" s="216">
        <f t="shared" si="8"/>
        <v>435</v>
      </c>
      <c r="T17" s="216">
        <f t="shared" si="8"/>
        <v>233</v>
      </c>
      <c r="U17" s="216">
        <f t="shared" si="8"/>
        <v>1503</v>
      </c>
      <c r="V17" s="216">
        <f t="shared" si="8"/>
        <v>488</v>
      </c>
      <c r="W17" s="216">
        <f t="shared" si="8"/>
        <v>254</v>
      </c>
      <c r="X17" s="216">
        <f t="shared" si="8"/>
        <v>142</v>
      </c>
      <c r="Y17" s="216">
        <f t="shared" si="8"/>
        <v>1570</v>
      </c>
      <c r="Z17" s="216">
        <f t="shared" si="8"/>
        <v>1446</v>
      </c>
      <c r="AA17" s="216">
        <f t="shared" si="8"/>
        <v>492</v>
      </c>
      <c r="AB17" s="216">
        <f>+SUM(AB18:AB20)</f>
        <v>209</v>
      </c>
      <c r="AC17" s="216">
        <f>+SUM(AC18:AC20)</f>
        <v>1626</v>
      </c>
      <c r="AD17" s="216">
        <f>SUM(AD18:AD20)</f>
        <v>518</v>
      </c>
      <c r="AE17" s="216">
        <f>SUM(AE18:AE20)</f>
        <v>270</v>
      </c>
      <c r="AF17" s="216">
        <f>+SUM(AF18:AF20)</f>
        <v>156</v>
      </c>
      <c r="AG17" s="216">
        <f>+SUM(AG18:AG20)</f>
        <v>1617</v>
      </c>
      <c r="AH17" s="216">
        <f>SUM(AH18:AH20)</f>
        <v>991</v>
      </c>
      <c r="AI17" s="216">
        <f>+SUM(AI18:AI20)</f>
        <v>538</v>
      </c>
      <c r="AJ17" s="216">
        <f>+SUM(AJ18:AJ20)</f>
        <v>198</v>
      </c>
      <c r="AK17" s="216">
        <f>+SUM(AK18:AK20)</f>
        <v>1672</v>
      </c>
      <c r="AL17" s="216">
        <f>SUM(AL18:AL20)</f>
        <v>636</v>
      </c>
      <c r="AM17" s="216">
        <f t="shared" ref="AM17:AS17" si="9">+SUM(AM18:AM20)</f>
        <v>464</v>
      </c>
      <c r="AN17" s="216">
        <f t="shared" si="9"/>
        <v>172</v>
      </c>
      <c r="AO17" s="216">
        <f t="shared" si="9"/>
        <v>1692</v>
      </c>
      <c r="AP17" s="216">
        <f t="shared" si="9"/>
        <v>944</v>
      </c>
      <c r="AQ17" s="216">
        <f t="shared" si="9"/>
        <v>419</v>
      </c>
      <c r="AR17" s="216">
        <f t="shared" si="9"/>
        <v>189</v>
      </c>
      <c r="AS17" s="216">
        <f t="shared" si="9"/>
        <v>1721</v>
      </c>
      <c r="AT17" s="216">
        <f>+SUM(AT18:AT20)</f>
        <v>528</v>
      </c>
      <c r="AU17" s="216">
        <f>+SUM(AU18:AU20)</f>
        <v>284</v>
      </c>
      <c r="AV17" s="216">
        <f>+SUM(AV18:AV20)</f>
        <v>153</v>
      </c>
      <c r="AW17" s="216">
        <f>+SUM(AW18:AW20)</f>
        <v>1758</v>
      </c>
      <c r="AX17" s="216">
        <f t="shared" ref="AX17:BE17" si="10">+SUM(AX18:AX20)</f>
        <v>988</v>
      </c>
      <c r="AY17" s="216">
        <f t="shared" si="10"/>
        <v>411</v>
      </c>
      <c r="AZ17" s="216">
        <f t="shared" si="10"/>
        <v>169</v>
      </c>
      <c r="BA17" s="216">
        <f t="shared" si="10"/>
        <v>1794</v>
      </c>
      <c r="BB17" s="216">
        <f t="shared" si="10"/>
        <v>395</v>
      </c>
      <c r="BC17" s="216">
        <f t="shared" si="10"/>
        <v>281</v>
      </c>
      <c r="BD17" s="216">
        <f t="shared" si="10"/>
        <v>165</v>
      </c>
      <c r="BE17" s="216">
        <f t="shared" si="10"/>
        <v>1770</v>
      </c>
      <c r="BF17" s="216">
        <f t="shared" ref="BF17:BU17" si="11">+SUM(BF18:BF20)</f>
        <v>804</v>
      </c>
      <c r="BG17" s="216">
        <f t="shared" si="11"/>
        <v>417</v>
      </c>
      <c r="BH17" s="216">
        <f t="shared" si="11"/>
        <v>182</v>
      </c>
      <c r="BI17" s="216">
        <f t="shared" si="11"/>
        <v>1826</v>
      </c>
      <c r="BJ17" s="216">
        <f t="shared" si="11"/>
        <v>537</v>
      </c>
      <c r="BK17" s="216">
        <f t="shared" si="11"/>
        <v>312</v>
      </c>
      <c r="BL17" s="216">
        <f t="shared" si="11"/>
        <v>166</v>
      </c>
      <c r="BM17" s="216">
        <f t="shared" si="11"/>
        <v>1843</v>
      </c>
      <c r="BN17" s="216">
        <f t="shared" si="11"/>
        <v>900</v>
      </c>
      <c r="BO17" s="216">
        <f t="shared" si="11"/>
        <v>410</v>
      </c>
      <c r="BP17" s="216">
        <f t="shared" si="11"/>
        <v>194</v>
      </c>
      <c r="BQ17" s="216">
        <f t="shared" si="11"/>
        <v>1871</v>
      </c>
      <c r="BR17" s="216">
        <f t="shared" si="11"/>
        <v>433</v>
      </c>
      <c r="BS17" s="216">
        <f t="shared" si="11"/>
        <v>288</v>
      </c>
      <c r="BT17" s="216">
        <f t="shared" si="11"/>
        <v>181</v>
      </c>
      <c r="BU17" s="216">
        <f t="shared" si="11"/>
        <v>1879</v>
      </c>
      <c r="BV17" s="216">
        <f t="shared" ref="BV17:BY17" si="12">SUM(BV18:BV20)</f>
        <v>684</v>
      </c>
      <c r="BW17" s="216">
        <f t="shared" si="12"/>
        <v>485</v>
      </c>
      <c r="BX17" s="216">
        <f t="shared" si="12"/>
        <v>208</v>
      </c>
      <c r="BY17" s="216">
        <f t="shared" si="12"/>
        <v>1881</v>
      </c>
    </row>
    <row r="18" spans="1:77" ht="17.25" customHeight="1" x14ac:dyDescent="0.2">
      <c r="A18" s="35" t="s">
        <v>39</v>
      </c>
      <c r="B18" s="36">
        <v>301</v>
      </c>
      <c r="C18" s="36">
        <v>154</v>
      </c>
      <c r="D18" s="36">
        <v>127</v>
      </c>
      <c r="E18" s="36">
        <v>1097</v>
      </c>
      <c r="F18" s="36">
        <v>278</v>
      </c>
      <c r="G18" s="36">
        <v>178</v>
      </c>
      <c r="H18" s="36">
        <v>123</v>
      </c>
      <c r="I18" s="36">
        <v>1138</v>
      </c>
      <c r="J18" s="36">
        <v>1060</v>
      </c>
      <c r="K18" s="36">
        <v>204</v>
      </c>
      <c r="L18" s="36">
        <v>126</v>
      </c>
      <c r="M18" s="36">
        <v>1159</v>
      </c>
      <c r="N18" s="36">
        <v>442</v>
      </c>
      <c r="O18" s="36">
        <v>221</v>
      </c>
      <c r="P18" s="36">
        <v>157</v>
      </c>
      <c r="Q18" s="36">
        <v>1244</v>
      </c>
      <c r="R18" s="36">
        <v>1250</v>
      </c>
      <c r="S18" s="36">
        <v>189</v>
      </c>
      <c r="T18" s="36">
        <v>122</v>
      </c>
      <c r="U18" s="36">
        <v>1242</v>
      </c>
      <c r="V18" s="36">
        <v>418</v>
      </c>
      <c r="W18" s="36">
        <v>185</v>
      </c>
      <c r="X18" s="36">
        <v>120</v>
      </c>
      <c r="Y18" s="36">
        <v>1290</v>
      </c>
      <c r="Z18" s="36">
        <v>1118</v>
      </c>
      <c r="AA18" s="36">
        <v>192</v>
      </c>
      <c r="AB18" s="36">
        <v>116</v>
      </c>
      <c r="AC18" s="36">
        <v>1278</v>
      </c>
      <c r="AD18" s="36">
        <v>416</v>
      </c>
      <c r="AE18" s="36">
        <v>188</v>
      </c>
      <c r="AF18" s="36">
        <v>126</v>
      </c>
      <c r="AG18" s="36">
        <v>1276</v>
      </c>
      <c r="AH18" s="36">
        <v>626</v>
      </c>
      <c r="AI18" s="36">
        <v>182</v>
      </c>
      <c r="AJ18" s="36">
        <v>120</v>
      </c>
      <c r="AK18" s="36">
        <v>1285</v>
      </c>
      <c r="AL18" s="36">
        <v>472</v>
      </c>
      <c r="AM18" s="36">
        <v>317</v>
      </c>
      <c r="AN18" s="36">
        <v>125</v>
      </c>
      <c r="AO18" s="36">
        <v>1296</v>
      </c>
      <c r="AP18" s="36">
        <v>688</v>
      </c>
      <c r="AQ18" s="36">
        <v>184</v>
      </c>
      <c r="AR18" s="36">
        <v>122</v>
      </c>
      <c r="AS18" s="36">
        <v>1311</v>
      </c>
      <c r="AT18" s="36">
        <v>438</v>
      </c>
      <c r="AU18" s="36">
        <v>202</v>
      </c>
      <c r="AV18" s="36">
        <v>125</v>
      </c>
      <c r="AW18" s="36">
        <v>1357</v>
      </c>
      <c r="AX18" s="36">
        <v>750</v>
      </c>
      <c r="AY18" s="36">
        <v>193</v>
      </c>
      <c r="AZ18" s="36">
        <v>122</v>
      </c>
      <c r="BA18" s="36">
        <v>1397</v>
      </c>
      <c r="BB18" s="36">
        <v>314</v>
      </c>
      <c r="BC18" s="36">
        <v>200</v>
      </c>
      <c r="BD18" s="36">
        <v>140</v>
      </c>
      <c r="BE18" s="36">
        <v>1403</v>
      </c>
      <c r="BF18" s="36">
        <v>592</v>
      </c>
      <c r="BG18" s="36">
        <v>207</v>
      </c>
      <c r="BH18" s="36">
        <v>123</v>
      </c>
      <c r="BI18" s="36">
        <v>1447</v>
      </c>
      <c r="BJ18" s="36">
        <v>429</v>
      </c>
      <c r="BK18" s="36">
        <v>207</v>
      </c>
      <c r="BL18" s="36">
        <v>120</v>
      </c>
      <c r="BM18" s="36">
        <v>1460</v>
      </c>
      <c r="BN18" s="36">
        <v>722</v>
      </c>
      <c r="BO18" s="36">
        <v>232</v>
      </c>
      <c r="BP18" s="36">
        <v>134</v>
      </c>
      <c r="BQ18" s="36">
        <v>1462</v>
      </c>
      <c r="BR18" s="36">
        <v>315</v>
      </c>
      <c r="BS18" s="36">
        <v>172</v>
      </c>
      <c r="BT18" s="36">
        <v>131</v>
      </c>
      <c r="BU18" s="36">
        <v>1479</v>
      </c>
      <c r="BV18" s="36">
        <v>515</v>
      </c>
      <c r="BW18" s="36">
        <v>316</v>
      </c>
      <c r="BX18" s="36">
        <v>133</v>
      </c>
      <c r="BY18" s="36">
        <v>1467</v>
      </c>
    </row>
    <row r="19" spans="1:77" ht="17.25" customHeight="1" x14ac:dyDescent="0.2">
      <c r="A19" s="46" t="s">
        <v>40</v>
      </c>
      <c r="B19" s="47">
        <v>69</v>
      </c>
      <c r="C19" s="47">
        <v>39</v>
      </c>
      <c r="D19" s="47">
        <v>27</v>
      </c>
      <c r="E19" s="47">
        <v>168</v>
      </c>
      <c r="F19" s="47">
        <v>46</v>
      </c>
      <c r="G19" s="47">
        <v>41</v>
      </c>
      <c r="H19" s="47">
        <v>21</v>
      </c>
      <c r="I19" s="47">
        <v>161</v>
      </c>
      <c r="J19" s="47">
        <v>170</v>
      </c>
      <c r="K19" s="47">
        <v>163</v>
      </c>
      <c r="L19" s="47">
        <v>59</v>
      </c>
      <c r="M19" s="47">
        <v>186</v>
      </c>
      <c r="N19" s="47">
        <v>49</v>
      </c>
      <c r="O19" s="47">
        <v>43</v>
      </c>
      <c r="P19" s="47">
        <v>14</v>
      </c>
      <c r="Q19" s="47">
        <v>179</v>
      </c>
      <c r="R19" s="47">
        <v>141</v>
      </c>
      <c r="S19" s="47">
        <v>134</v>
      </c>
      <c r="T19" s="47">
        <v>57</v>
      </c>
      <c r="U19" s="47">
        <v>186</v>
      </c>
      <c r="V19" s="47">
        <v>39</v>
      </c>
      <c r="W19" s="47">
        <v>39</v>
      </c>
      <c r="X19" s="47">
        <v>9</v>
      </c>
      <c r="Y19" s="47">
        <v>196</v>
      </c>
      <c r="Z19" s="47">
        <v>182</v>
      </c>
      <c r="AA19" s="47">
        <v>180</v>
      </c>
      <c r="AB19" s="47">
        <v>46</v>
      </c>
      <c r="AC19" s="47">
        <v>219</v>
      </c>
      <c r="AD19" s="47">
        <v>54</v>
      </c>
      <c r="AE19" s="47">
        <v>53</v>
      </c>
      <c r="AF19" s="47">
        <v>20</v>
      </c>
      <c r="AG19" s="47">
        <v>222</v>
      </c>
      <c r="AH19" s="47">
        <v>202</v>
      </c>
      <c r="AI19" s="47">
        <v>200</v>
      </c>
      <c r="AJ19" s="47">
        <v>38</v>
      </c>
      <c r="AK19" s="47">
        <v>236</v>
      </c>
      <c r="AL19" s="47">
        <v>100</v>
      </c>
      <c r="AM19" s="47">
        <v>93</v>
      </c>
      <c r="AN19" s="47">
        <v>25</v>
      </c>
      <c r="AO19" s="47">
        <v>236</v>
      </c>
      <c r="AP19" s="47">
        <v>149</v>
      </c>
      <c r="AQ19" s="47">
        <v>139</v>
      </c>
      <c r="AR19" s="47">
        <v>39</v>
      </c>
      <c r="AS19" s="47">
        <v>236</v>
      </c>
      <c r="AT19" s="47">
        <v>49</v>
      </c>
      <c r="AU19" s="47">
        <v>45</v>
      </c>
      <c r="AV19" s="47">
        <v>17</v>
      </c>
      <c r="AW19" s="47">
        <v>225</v>
      </c>
      <c r="AX19" s="47">
        <v>124</v>
      </c>
      <c r="AY19" s="47">
        <v>110</v>
      </c>
      <c r="AZ19" s="47">
        <v>22</v>
      </c>
      <c r="BA19" s="47">
        <v>203</v>
      </c>
      <c r="BB19" s="47">
        <v>46</v>
      </c>
      <c r="BC19" s="47">
        <v>46</v>
      </c>
      <c r="BD19" s="47">
        <v>10</v>
      </c>
      <c r="BE19" s="47">
        <v>190</v>
      </c>
      <c r="BF19" s="47">
        <v>104</v>
      </c>
      <c r="BG19" s="47">
        <v>104</v>
      </c>
      <c r="BH19" s="47">
        <v>28</v>
      </c>
      <c r="BI19" s="47">
        <v>187</v>
      </c>
      <c r="BJ19" s="47">
        <v>55</v>
      </c>
      <c r="BK19" s="47">
        <v>54</v>
      </c>
      <c r="BL19" s="47">
        <v>24</v>
      </c>
      <c r="BM19" s="47">
        <v>186</v>
      </c>
      <c r="BN19" s="47">
        <v>110</v>
      </c>
      <c r="BO19" s="47">
        <v>110</v>
      </c>
      <c r="BP19" s="47">
        <v>36</v>
      </c>
      <c r="BQ19" s="47">
        <v>191</v>
      </c>
      <c r="BR19" s="47">
        <v>71</v>
      </c>
      <c r="BS19" s="47">
        <v>71</v>
      </c>
      <c r="BT19" s="47">
        <v>30</v>
      </c>
      <c r="BU19" s="47">
        <v>192</v>
      </c>
      <c r="BV19" s="47">
        <v>70</v>
      </c>
      <c r="BW19" s="47">
        <v>70</v>
      </c>
      <c r="BX19" s="47">
        <v>36</v>
      </c>
      <c r="BY19" s="47">
        <v>192</v>
      </c>
    </row>
    <row r="20" spans="1:77" ht="17.25" customHeight="1" x14ac:dyDescent="0.2">
      <c r="A20" s="35" t="s">
        <v>41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>
        <v>110</v>
      </c>
      <c r="O20" s="36">
        <v>91</v>
      </c>
      <c r="P20" s="36">
        <v>24</v>
      </c>
      <c r="Q20" s="36">
        <v>24</v>
      </c>
      <c r="R20" s="36">
        <v>117</v>
      </c>
      <c r="S20" s="36">
        <v>112</v>
      </c>
      <c r="T20" s="36">
        <v>54</v>
      </c>
      <c r="U20" s="36">
        <v>75</v>
      </c>
      <c r="V20" s="36">
        <v>31</v>
      </c>
      <c r="W20" s="36">
        <v>30</v>
      </c>
      <c r="X20" s="36">
        <v>13</v>
      </c>
      <c r="Y20" s="36">
        <v>84</v>
      </c>
      <c r="Z20" s="36">
        <v>146</v>
      </c>
      <c r="AA20" s="36">
        <v>120</v>
      </c>
      <c r="AB20" s="36">
        <v>47</v>
      </c>
      <c r="AC20" s="36">
        <v>129</v>
      </c>
      <c r="AD20" s="36">
        <v>48</v>
      </c>
      <c r="AE20" s="36">
        <v>29</v>
      </c>
      <c r="AF20" s="36">
        <v>10</v>
      </c>
      <c r="AG20" s="36">
        <v>119</v>
      </c>
      <c r="AH20" s="36">
        <v>163</v>
      </c>
      <c r="AI20" s="36">
        <v>156</v>
      </c>
      <c r="AJ20" s="36">
        <v>40</v>
      </c>
      <c r="AK20" s="36">
        <v>151</v>
      </c>
      <c r="AL20" s="36">
        <v>64</v>
      </c>
      <c r="AM20" s="36">
        <v>54</v>
      </c>
      <c r="AN20" s="36">
        <v>22</v>
      </c>
      <c r="AO20" s="36">
        <v>160</v>
      </c>
      <c r="AP20" s="36">
        <v>107</v>
      </c>
      <c r="AQ20" s="36">
        <v>96</v>
      </c>
      <c r="AR20" s="36">
        <v>28</v>
      </c>
      <c r="AS20" s="36">
        <v>174</v>
      </c>
      <c r="AT20" s="36">
        <v>41</v>
      </c>
      <c r="AU20" s="36">
        <v>37</v>
      </c>
      <c r="AV20" s="36">
        <v>11</v>
      </c>
      <c r="AW20" s="36">
        <v>176</v>
      </c>
      <c r="AX20" s="36">
        <v>114</v>
      </c>
      <c r="AY20" s="36">
        <v>108</v>
      </c>
      <c r="AZ20" s="36">
        <v>25</v>
      </c>
      <c r="BA20" s="36">
        <v>194</v>
      </c>
      <c r="BB20" s="36">
        <v>35</v>
      </c>
      <c r="BC20" s="36">
        <v>35</v>
      </c>
      <c r="BD20" s="36">
        <v>15</v>
      </c>
      <c r="BE20" s="36">
        <v>177</v>
      </c>
      <c r="BF20" s="36">
        <v>108</v>
      </c>
      <c r="BG20" s="36">
        <v>106</v>
      </c>
      <c r="BH20" s="36">
        <v>31</v>
      </c>
      <c r="BI20" s="36">
        <v>192</v>
      </c>
      <c r="BJ20" s="36">
        <v>53</v>
      </c>
      <c r="BK20" s="36">
        <v>51</v>
      </c>
      <c r="BL20" s="36">
        <v>22</v>
      </c>
      <c r="BM20" s="36">
        <v>197</v>
      </c>
      <c r="BN20" s="36">
        <v>68</v>
      </c>
      <c r="BO20" s="36">
        <v>68</v>
      </c>
      <c r="BP20" s="36">
        <v>24</v>
      </c>
      <c r="BQ20" s="36">
        <v>218</v>
      </c>
      <c r="BR20" s="36">
        <v>47</v>
      </c>
      <c r="BS20" s="36">
        <v>45</v>
      </c>
      <c r="BT20" s="36">
        <v>20</v>
      </c>
      <c r="BU20" s="36">
        <v>208</v>
      </c>
      <c r="BV20" s="36">
        <v>99</v>
      </c>
      <c r="BW20" s="36">
        <v>99</v>
      </c>
      <c r="BX20" s="36">
        <v>39</v>
      </c>
      <c r="BY20" s="36">
        <v>222</v>
      </c>
    </row>
    <row r="21" spans="1:77" ht="17.25" customHeight="1" x14ac:dyDescent="0.2">
      <c r="A21" s="215" t="s">
        <v>42</v>
      </c>
      <c r="B21" s="216">
        <f t="shared" ref="B21:U21" si="13">+SUM(B22:B27)</f>
        <v>1490</v>
      </c>
      <c r="C21" s="216">
        <f>+SUM(C22:C27)</f>
        <v>1446</v>
      </c>
      <c r="D21" s="216">
        <f t="shared" si="13"/>
        <v>598</v>
      </c>
      <c r="E21" s="216">
        <f t="shared" si="13"/>
        <v>3024</v>
      </c>
      <c r="F21" s="216">
        <f t="shared" si="13"/>
        <v>319</v>
      </c>
      <c r="G21" s="216">
        <f t="shared" si="13"/>
        <v>312</v>
      </c>
      <c r="H21" s="216">
        <f t="shared" si="13"/>
        <v>206</v>
      </c>
      <c r="I21" s="216">
        <f t="shared" si="13"/>
        <v>2829</v>
      </c>
      <c r="J21" s="216">
        <f t="shared" si="13"/>
        <v>2109</v>
      </c>
      <c r="K21" s="216">
        <f t="shared" si="13"/>
        <v>1824</v>
      </c>
      <c r="L21" s="216">
        <f t="shared" si="13"/>
        <v>966</v>
      </c>
      <c r="M21" s="216">
        <f t="shared" si="13"/>
        <v>3443</v>
      </c>
      <c r="N21" s="216">
        <f t="shared" si="13"/>
        <v>396</v>
      </c>
      <c r="O21" s="216">
        <f t="shared" si="13"/>
        <v>377</v>
      </c>
      <c r="P21" s="216">
        <f t="shared" si="13"/>
        <v>256</v>
      </c>
      <c r="Q21" s="216">
        <f t="shared" si="13"/>
        <v>3334</v>
      </c>
      <c r="R21" s="216">
        <f t="shared" si="13"/>
        <v>2144</v>
      </c>
      <c r="S21" s="216">
        <f t="shared" si="13"/>
        <v>1745</v>
      </c>
      <c r="T21" s="216">
        <f t="shared" si="13"/>
        <v>877</v>
      </c>
      <c r="U21" s="216">
        <f t="shared" si="13"/>
        <v>3866</v>
      </c>
      <c r="V21" s="216">
        <f t="shared" ref="V21:AS21" si="14">+SUM(V22:V27)</f>
        <v>478</v>
      </c>
      <c r="W21" s="216">
        <f t="shared" si="14"/>
        <v>461</v>
      </c>
      <c r="X21" s="216">
        <f t="shared" si="14"/>
        <v>287</v>
      </c>
      <c r="Y21" s="216">
        <f t="shared" si="14"/>
        <v>3730</v>
      </c>
      <c r="Z21" s="216">
        <f t="shared" si="14"/>
        <v>2413</v>
      </c>
      <c r="AA21" s="216">
        <f t="shared" si="14"/>
        <v>1999</v>
      </c>
      <c r="AB21" s="216">
        <f t="shared" si="14"/>
        <v>770</v>
      </c>
      <c r="AC21" s="216">
        <f t="shared" si="14"/>
        <v>4083</v>
      </c>
      <c r="AD21" s="216">
        <f t="shared" si="14"/>
        <v>598</v>
      </c>
      <c r="AE21" s="216">
        <f t="shared" si="14"/>
        <v>513</v>
      </c>
      <c r="AF21" s="216">
        <f t="shared" si="14"/>
        <v>368</v>
      </c>
      <c r="AG21" s="216">
        <f t="shared" si="14"/>
        <v>4042</v>
      </c>
      <c r="AH21" s="216">
        <f t="shared" si="14"/>
        <v>1777</v>
      </c>
      <c r="AI21" s="216">
        <f t="shared" si="14"/>
        <v>1685</v>
      </c>
      <c r="AJ21" s="216">
        <f t="shared" si="14"/>
        <v>776</v>
      </c>
      <c r="AK21" s="216">
        <f t="shared" si="14"/>
        <v>4378</v>
      </c>
      <c r="AL21" s="216">
        <f t="shared" si="14"/>
        <v>422</v>
      </c>
      <c r="AM21" s="216">
        <f t="shared" si="14"/>
        <v>399</v>
      </c>
      <c r="AN21" s="216">
        <f t="shared" si="14"/>
        <v>191</v>
      </c>
      <c r="AO21" s="216">
        <f t="shared" si="14"/>
        <v>4222</v>
      </c>
      <c r="AP21" s="216">
        <f t="shared" si="14"/>
        <v>1523</v>
      </c>
      <c r="AQ21" s="216">
        <f t="shared" si="14"/>
        <v>1444</v>
      </c>
      <c r="AR21" s="216">
        <f t="shared" si="14"/>
        <v>501</v>
      </c>
      <c r="AS21" s="216">
        <f t="shared" si="14"/>
        <v>4300</v>
      </c>
      <c r="AT21" s="216">
        <f>+SUM(AT22:AT27)</f>
        <v>323</v>
      </c>
      <c r="AU21" s="216">
        <f>+SUM(AU22:AU27)</f>
        <v>312</v>
      </c>
      <c r="AV21" s="216">
        <f>+SUM(AV22:AV27)</f>
        <v>162</v>
      </c>
      <c r="AW21" s="216">
        <f>+SUM(AW22:AW27)</f>
        <v>4125</v>
      </c>
      <c r="AX21" s="216">
        <f t="shared" ref="AX21:BE21" si="15">+SUM(AX22:AX27)</f>
        <v>1482</v>
      </c>
      <c r="AY21" s="216">
        <f t="shared" si="15"/>
        <v>1419</v>
      </c>
      <c r="AZ21" s="216">
        <f t="shared" si="15"/>
        <v>526</v>
      </c>
      <c r="BA21" s="216">
        <f t="shared" si="15"/>
        <v>4070</v>
      </c>
      <c r="BB21" s="216">
        <f t="shared" si="15"/>
        <v>273</v>
      </c>
      <c r="BC21" s="216">
        <f t="shared" si="15"/>
        <v>265</v>
      </c>
      <c r="BD21" s="216">
        <f t="shared" si="15"/>
        <v>146</v>
      </c>
      <c r="BE21" s="216">
        <f t="shared" si="15"/>
        <v>3849</v>
      </c>
      <c r="BF21" s="216">
        <f t="shared" ref="BF21:BY21" si="16">+SUM(BF22:BF27)</f>
        <v>1105</v>
      </c>
      <c r="BG21" s="216">
        <f t="shared" si="16"/>
        <v>1088</v>
      </c>
      <c r="BH21" s="216">
        <f t="shared" si="16"/>
        <v>485</v>
      </c>
      <c r="BI21" s="216">
        <f t="shared" si="16"/>
        <v>3849</v>
      </c>
      <c r="BJ21" s="216">
        <f t="shared" si="16"/>
        <v>322</v>
      </c>
      <c r="BK21" s="216">
        <f t="shared" si="16"/>
        <v>308</v>
      </c>
      <c r="BL21" s="216">
        <f t="shared" si="16"/>
        <v>181</v>
      </c>
      <c r="BM21" s="216">
        <f t="shared" si="16"/>
        <v>3688</v>
      </c>
      <c r="BN21" s="216">
        <f t="shared" si="16"/>
        <v>1063</v>
      </c>
      <c r="BO21" s="216">
        <f t="shared" si="16"/>
        <v>1042</v>
      </c>
      <c r="BP21" s="216">
        <f t="shared" si="16"/>
        <v>450</v>
      </c>
      <c r="BQ21" s="216">
        <f t="shared" si="16"/>
        <v>3597</v>
      </c>
      <c r="BR21" s="216">
        <f t="shared" si="16"/>
        <v>378</v>
      </c>
      <c r="BS21" s="216">
        <f t="shared" si="16"/>
        <v>373</v>
      </c>
      <c r="BT21" s="216">
        <f t="shared" si="16"/>
        <v>215</v>
      </c>
      <c r="BU21" s="216">
        <f t="shared" si="16"/>
        <v>3376</v>
      </c>
      <c r="BV21" s="216">
        <f t="shared" si="16"/>
        <v>989</v>
      </c>
      <c r="BW21" s="216">
        <f t="shared" si="16"/>
        <v>986</v>
      </c>
      <c r="BX21" s="216">
        <f t="shared" si="16"/>
        <v>372</v>
      </c>
      <c r="BY21" s="216">
        <f t="shared" si="16"/>
        <v>3149</v>
      </c>
    </row>
    <row r="22" spans="1:77" ht="17.25" customHeight="1" x14ac:dyDescent="0.2">
      <c r="A22" s="35" t="s">
        <v>43</v>
      </c>
      <c r="B22" s="36">
        <v>327</v>
      </c>
      <c r="C22" s="36">
        <v>313</v>
      </c>
      <c r="D22" s="36">
        <v>155</v>
      </c>
      <c r="E22" s="36">
        <v>638</v>
      </c>
      <c r="F22" s="36">
        <v>63</v>
      </c>
      <c r="G22" s="36">
        <v>60</v>
      </c>
      <c r="H22" s="36">
        <v>38</v>
      </c>
      <c r="I22" s="36">
        <v>611</v>
      </c>
      <c r="J22" s="36">
        <v>524</v>
      </c>
      <c r="K22" s="36">
        <v>469</v>
      </c>
      <c r="L22" s="36">
        <v>245</v>
      </c>
      <c r="M22" s="36">
        <v>794</v>
      </c>
      <c r="N22" s="36">
        <v>105</v>
      </c>
      <c r="O22" s="36">
        <v>100</v>
      </c>
      <c r="P22" s="36">
        <v>70</v>
      </c>
      <c r="Q22" s="36">
        <v>808</v>
      </c>
      <c r="R22" s="36">
        <v>587</v>
      </c>
      <c r="S22" s="36">
        <v>389</v>
      </c>
      <c r="T22" s="36">
        <v>194</v>
      </c>
      <c r="U22" s="36">
        <v>923</v>
      </c>
      <c r="V22" s="36">
        <v>133</v>
      </c>
      <c r="W22" s="36">
        <v>130</v>
      </c>
      <c r="X22" s="36">
        <v>93</v>
      </c>
      <c r="Y22" s="36">
        <v>945</v>
      </c>
      <c r="Z22" s="36">
        <v>626</v>
      </c>
      <c r="AA22" s="36">
        <v>464</v>
      </c>
      <c r="AB22" s="36">
        <v>183</v>
      </c>
      <c r="AC22" s="36">
        <v>1041</v>
      </c>
      <c r="AD22" s="36">
        <v>167</v>
      </c>
      <c r="AE22" s="36">
        <v>150</v>
      </c>
      <c r="AF22" s="36">
        <v>119</v>
      </c>
      <c r="AG22" s="36">
        <v>1070</v>
      </c>
      <c r="AH22" s="36">
        <v>464</v>
      </c>
      <c r="AI22" s="36">
        <v>419</v>
      </c>
      <c r="AJ22" s="36">
        <v>213</v>
      </c>
      <c r="AK22" s="36">
        <v>1160</v>
      </c>
      <c r="AL22" s="36">
        <v>119</v>
      </c>
      <c r="AM22" s="36">
        <v>112</v>
      </c>
      <c r="AN22" s="36">
        <v>55</v>
      </c>
      <c r="AO22" s="36">
        <v>1139</v>
      </c>
      <c r="AP22" s="36">
        <v>369</v>
      </c>
      <c r="AQ22" s="36">
        <v>355</v>
      </c>
      <c r="AR22" s="36">
        <v>126</v>
      </c>
      <c r="AS22" s="36">
        <v>1173</v>
      </c>
      <c r="AT22" s="36">
        <v>80</v>
      </c>
      <c r="AU22" s="36">
        <v>74</v>
      </c>
      <c r="AV22" s="36">
        <v>35</v>
      </c>
      <c r="AW22" s="36">
        <v>1114</v>
      </c>
      <c r="AX22" s="36">
        <v>351</v>
      </c>
      <c r="AY22" s="36">
        <v>338</v>
      </c>
      <c r="AZ22" s="36">
        <v>127</v>
      </c>
      <c r="BA22" s="36">
        <v>1078</v>
      </c>
      <c r="BB22" s="36">
        <v>49</v>
      </c>
      <c r="BC22" s="36">
        <v>49</v>
      </c>
      <c r="BD22" s="36">
        <v>23</v>
      </c>
      <c r="BE22" s="36">
        <v>1005</v>
      </c>
      <c r="BF22" s="36">
        <v>290</v>
      </c>
      <c r="BG22" s="36">
        <v>286</v>
      </c>
      <c r="BH22" s="36">
        <v>118</v>
      </c>
      <c r="BI22" s="36">
        <v>1000</v>
      </c>
      <c r="BJ22" s="36">
        <v>81</v>
      </c>
      <c r="BK22" s="36">
        <v>79</v>
      </c>
      <c r="BL22" s="36">
        <v>43</v>
      </c>
      <c r="BM22" s="36">
        <v>957</v>
      </c>
      <c r="BN22" s="36">
        <v>221</v>
      </c>
      <c r="BO22" s="36">
        <v>215</v>
      </c>
      <c r="BP22" s="36">
        <v>91</v>
      </c>
      <c r="BQ22" s="36">
        <v>888</v>
      </c>
      <c r="BR22" s="36">
        <v>64</v>
      </c>
      <c r="BS22" s="36">
        <v>64</v>
      </c>
      <c r="BT22" s="36">
        <v>37</v>
      </c>
      <c r="BU22" s="36">
        <v>799</v>
      </c>
      <c r="BV22" s="36">
        <v>159</v>
      </c>
      <c r="BW22" s="36">
        <v>159</v>
      </c>
      <c r="BX22" s="36">
        <v>66</v>
      </c>
      <c r="BY22" s="36">
        <v>682</v>
      </c>
    </row>
    <row r="23" spans="1:77" ht="17.25" customHeight="1" x14ac:dyDescent="0.2">
      <c r="A23" s="46" t="s">
        <v>44</v>
      </c>
      <c r="B23" s="47">
        <v>113</v>
      </c>
      <c r="C23" s="47">
        <v>107</v>
      </c>
      <c r="D23" s="47">
        <v>47</v>
      </c>
      <c r="E23" s="47">
        <v>249</v>
      </c>
      <c r="F23" s="47">
        <v>25</v>
      </c>
      <c r="G23" s="47">
        <v>25</v>
      </c>
      <c r="H23" s="47">
        <v>15</v>
      </c>
      <c r="I23" s="47">
        <v>221</v>
      </c>
      <c r="J23" s="47">
        <v>140</v>
      </c>
      <c r="K23" s="47">
        <v>133</v>
      </c>
      <c r="L23" s="47">
        <v>82</v>
      </c>
      <c r="M23" s="47">
        <v>285</v>
      </c>
      <c r="N23" s="47">
        <v>17</v>
      </c>
      <c r="O23" s="47">
        <v>16</v>
      </c>
      <c r="P23" s="47">
        <v>12</v>
      </c>
      <c r="Q23" s="47">
        <v>272</v>
      </c>
      <c r="R23" s="47">
        <v>151</v>
      </c>
      <c r="S23" s="47">
        <v>146</v>
      </c>
      <c r="T23" s="47">
        <v>71</v>
      </c>
      <c r="U23" s="47">
        <v>318</v>
      </c>
      <c r="V23" s="47">
        <v>20</v>
      </c>
      <c r="W23" s="47">
        <v>20</v>
      </c>
      <c r="X23" s="47">
        <v>15</v>
      </c>
      <c r="Y23" s="47">
        <v>306</v>
      </c>
      <c r="Z23" s="47">
        <v>143</v>
      </c>
      <c r="AA23" s="47">
        <v>139</v>
      </c>
      <c r="AB23" s="47">
        <v>68</v>
      </c>
      <c r="AC23" s="47">
        <v>340</v>
      </c>
      <c r="AD23" s="47">
        <v>15</v>
      </c>
      <c r="AE23" s="47">
        <v>13</v>
      </c>
      <c r="AF23" s="47">
        <v>11</v>
      </c>
      <c r="AG23" s="47">
        <v>309</v>
      </c>
      <c r="AH23" s="47">
        <v>105</v>
      </c>
      <c r="AI23" s="47">
        <v>98</v>
      </c>
      <c r="AJ23" s="47">
        <v>32</v>
      </c>
      <c r="AK23" s="47">
        <v>315</v>
      </c>
      <c r="AL23" s="47">
        <v>20</v>
      </c>
      <c r="AM23" s="47">
        <v>19</v>
      </c>
      <c r="AN23" s="47">
        <v>11</v>
      </c>
      <c r="AO23" s="47">
        <v>294</v>
      </c>
      <c r="AP23" s="47">
        <v>86</v>
      </c>
      <c r="AQ23" s="47">
        <v>79</v>
      </c>
      <c r="AR23" s="47">
        <v>29</v>
      </c>
      <c r="AS23" s="47">
        <v>276</v>
      </c>
      <c r="AT23" s="47">
        <v>14</v>
      </c>
      <c r="AU23" s="47">
        <v>14</v>
      </c>
      <c r="AV23" s="47">
        <v>9</v>
      </c>
      <c r="AW23" s="47">
        <v>258</v>
      </c>
      <c r="AX23" s="47">
        <v>84</v>
      </c>
      <c r="AY23" s="47">
        <v>76</v>
      </c>
      <c r="AZ23" s="47">
        <v>30</v>
      </c>
      <c r="BA23" s="47">
        <v>222</v>
      </c>
      <c r="BB23" s="47">
        <v>15</v>
      </c>
      <c r="BC23" s="47">
        <v>13</v>
      </c>
      <c r="BD23" s="47">
        <v>9</v>
      </c>
      <c r="BE23" s="47">
        <v>216</v>
      </c>
      <c r="BF23" s="47">
        <v>46</v>
      </c>
      <c r="BG23" s="47">
        <v>45</v>
      </c>
      <c r="BH23" s="47">
        <v>26</v>
      </c>
      <c r="BI23" s="47">
        <v>215</v>
      </c>
      <c r="BJ23" s="47">
        <v>10</v>
      </c>
      <c r="BK23" s="47">
        <v>9</v>
      </c>
      <c r="BL23" s="47">
        <v>7</v>
      </c>
      <c r="BM23" s="47">
        <v>205</v>
      </c>
      <c r="BN23" s="47">
        <v>47</v>
      </c>
      <c r="BO23" s="47">
        <v>46</v>
      </c>
      <c r="BP23" s="47">
        <v>21</v>
      </c>
      <c r="BQ23" s="47">
        <v>199</v>
      </c>
      <c r="BR23" s="47">
        <v>16</v>
      </c>
      <c r="BS23" s="47">
        <v>16</v>
      </c>
      <c r="BT23" s="47">
        <v>10</v>
      </c>
      <c r="BU23" s="47">
        <v>188</v>
      </c>
      <c r="BV23" s="47">
        <v>39</v>
      </c>
      <c r="BW23" s="47">
        <v>39</v>
      </c>
      <c r="BX23" s="47">
        <v>18</v>
      </c>
      <c r="BY23" s="47">
        <v>171</v>
      </c>
    </row>
    <row r="24" spans="1:77" ht="17.25" customHeight="1" x14ac:dyDescent="0.2">
      <c r="A24" s="35" t="s">
        <v>45</v>
      </c>
      <c r="B24" s="37">
        <v>129</v>
      </c>
      <c r="C24" s="37">
        <v>128</v>
      </c>
      <c r="D24" s="37">
        <v>48</v>
      </c>
      <c r="E24" s="37">
        <v>305</v>
      </c>
      <c r="F24" s="37">
        <v>24</v>
      </c>
      <c r="G24" s="37">
        <v>24</v>
      </c>
      <c r="H24" s="37">
        <v>14</v>
      </c>
      <c r="I24" s="37">
        <v>284</v>
      </c>
      <c r="J24" s="37">
        <v>180</v>
      </c>
      <c r="K24" s="37">
        <v>175</v>
      </c>
      <c r="L24" s="37">
        <v>94</v>
      </c>
      <c r="M24" s="37">
        <v>335</v>
      </c>
      <c r="N24" s="37">
        <v>24</v>
      </c>
      <c r="O24" s="37">
        <v>24</v>
      </c>
      <c r="P24" s="37">
        <v>15</v>
      </c>
      <c r="Q24" s="37">
        <v>299</v>
      </c>
      <c r="R24" s="37">
        <v>163</v>
      </c>
      <c r="S24" s="37">
        <v>161</v>
      </c>
      <c r="T24" s="37">
        <v>93</v>
      </c>
      <c r="U24" s="37">
        <v>354</v>
      </c>
      <c r="V24" s="37">
        <v>34</v>
      </c>
      <c r="W24" s="37">
        <v>31</v>
      </c>
      <c r="X24" s="37">
        <v>13</v>
      </c>
      <c r="Y24" s="37">
        <v>330</v>
      </c>
      <c r="Z24" s="37">
        <v>241</v>
      </c>
      <c r="AA24" s="37">
        <v>187</v>
      </c>
      <c r="AB24" s="37">
        <v>63</v>
      </c>
      <c r="AC24" s="37">
        <v>345</v>
      </c>
      <c r="AD24" s="37">
        <v>87</v>
      </c>
      <c r="AE24" s="37">
        <v>70</v>
      </c>
      <c r="AF24" s="37">
        <v>50</v>
      </c>
      <c r="AG24" s="37">
        <v>368</v>
      </c>
      <c r="AH24" s="37">
        <v>178</v>
      </c>
      <c r="AI24" s="37">
        <v>177</v>
      </c>
      <c r="AJ24" s="37">
        <v>80</v>
      </c>
      <c r="AK24" s="37">
        <v>402</v>
      </c>
      <c r="AL24" s="37">
        <v>27</v>
      </c>
      <c r="AM24" s="37">
        <v>26</v>
      </c>
      <c r="AN24" s="37">
        <v>8</v>
      </c>
      <c r="AO24" s="37">
        <v>391</v>
      </c>
      <c r="AP24" s="36">
        <v>136</v>
      </c>
      <c r="AQ24" s="36">
        <v>134</v>
      </c>
      <c r="AR24" s="36">
        <v>46</v>
      </c>
      <c r="AS24" s="36">
        <v>376</v>
      </c>
      <c r="AT24" s="36">
        <v>28</v>
      </c>
      <c r="AU24" s="36">
        <v>28</v>
      </c>
      <c r="AV24" s="36">
        <v>11</v>
      </c>
      <c r="AW24" s="36">
        <v>351</v>
      </c>
      <c r="AX24" s="36">
        <v>140</v>
      </c>
      <c r="AY24" s="36">
        <v>137</v>
      </c>
      <c r="AZ24" s="36">
        <v>69</v>
      </c>
      <c r="BA24" s="36">
        <v>384</v>
      </c>
      <c r="BB24" s="36">
        <v>29</v>
      </c>
      <c r="BC24" s="36">
        <v>27</v>
      </c>
      <c r="BD24" s="36">
        <v>13</v>
      </c>
      <c r="BE24" s="36">
        <v>354</v>
      </c>
      <c r="BF24" s="36">
        <v>86</v>
      </c>
      <c r="BG24" s="36">
        <v>83</v>
      </c>
      <c r="BH24" s="36">
        <v>41</v>
      </c>
      <c r="BI24" s="36">
        <v>370</v>
      </c>
      <c r="BJ24" s="36">
        <v>31</v>
      </c>
      <c r="BK24" s="36">
        <v>28</v>
      </c>
      <c r="BL24" s="36">
        <v>19</v>
      </c>
      <c r="BM24" s="36">
        <v>352</v>
      </c>
      <c r="BN24" s="36">
        <v>89</v>
      </c>
      <c r="BO24" s="36">
        <v>89</v>
      </c>
      <c r="BP24" s="36">
        <v>47</v>
      </c>
      <c r="BQ24" s="36">
        <v>363</v>
      </c>
      <c r="BR24" s="36">
        <v>25</v>
      </c>
      <c r="BS24" s="36">
        <v>23</v>
      </c>
      <c r="BT24" s="36">
        <v>11</v>
      </c>
      <c r="BU24" s="36">
        <v>318</v>
      </c>
      <c r="BV24" s="36">
        <v>93</v>
      </c>
      <c r="BW24" s="36">
        <v>92</v>
      </c>
      <c r="BX24" s="36">
        <v>40</v>
      </c>
      <c r="BY24" s="36">
        <v>282</v>
      </c>
    </row>
    <row r="25" spans="1:77" ht="17.25" customHeight="1" x14ac:dyDescent="0.2">
      <c r="A25" s="46" t="s">
        <v>46</v>
      </c>
      <c r="B25" s="47">
        <v>497</v>
      </c>
      <c r="C25" s="47">
        <v>484</v>
      </c>
      <c r="D25" s="47">
        <v>175</v>
      </c>
      <c r="E25" s="47">
        <v>1046</v>
      </c>
      <c r="F25" s="47">
        <v>120</v>
      </c>
      <c r="G25" s="47">
        <v>118</v>
      </c>
      <c r="H25" s="47">
        <v>87</v>
      </c>
      <c r="I25" s="47">
        <v>998</v>
      </c>
      <c r="J25" s="47">
        <v>580</v>
      </c>
      <c r="K25" s="47">
        <v>380</v>
      </c>
      <c r="L25" s="47">
        <v>215</v>
      </c>
      <c r="M25" s="47">
        <v>1067</v>
      </c>
      <c r="N25" s="47">
        <v>154</v>
      </c>
      <c r="O25" s="47">
        <v>147</v>
      </c>
      <c r="P25" s="47">
        <v>105</v>
      </c>
      <c r="Q25" s="47">
        <v>1066</v>
      </c>
      <c r="R25" s="47">
        <v>593</v>
      </c>
      <c r="S25" s="47">
        <v>414</v>
      </c>
      <c r="T25" s="47">
        <v>169</v>
      </c>
      <c r="U25" s="47">
        <v>1121</v>
      </c>
      <c r="V25" s="47">
        <v>165</v>
      </c>
      <c r="W25" s="47">
        <v>164</v>
      </c>
      <c r="X25" s="47">
        <v>115</v>
      </c>
      <c r="Y25" s="47">
        <v>1071</v>
      </c>
      <c r="Z25" s="47">
        <v>615</v>
      </c>
      <c r="AA25" s="47">
        <v>499</v>
      </c>
      <c r="AB25" s="47">
        <v>184</v>
      </c>
      <c r="AC25" s="47">
        <v>1138</v>
      </c>
      <c r="AD25" s="47">
        <v>180</v>
      </c>
      <c r="AE25" s="47">
        <v>159</v>
      </c>
      <c r="AF25" s="47">
        <v>119</v>
      </c>
      <c r="AG25" s="47">
        <v>1141</v>
      </c>
      <c r="AH25" s="47">
        <v>439</v>
      </c>
      <c r="AI25" s="47">
        <v>415</v>
      </c>
      <c r="AJ25" s="47">
        <v>182</v>
      </c>
      <c r="AK25" s="47">
        <v>1204</v>
      </c>
      <c r="AL25" s="47">
        <v>133</v>
      </c>
      <c r="AM25" s="47">
        <v>126</v>
      </c>
      <c r="AN25" s="47">
        <v>64</v>
      </c>
      <c r="AO25" s="47">
        <v>1162</v>
      </c>
      <c r="AP25" s="47">
        <v>376</v>
      </c>
      <c r="AQ25" s="47">
        <v>357</v>
      </c>
      <c r="AR25" s="47">
        <v>116</v>
      </c>
      <c r="AS25" s="47">
        <v>1162</v>
      </c>
      <c r="AT25" s="47">
        <v>101</v>
      </c>
      <c r="AU25" s="47">
        <v>98</v>
      </c>
      <c r="AV25" s="47">
        <v>56</v>
      </c>
      <c r="AW25" s="47">
        <v>1129</v>
      </c>
      <c r="AX25" s="47">
        <v>388</v>
      </c>
      <c r="AY25" s="47">
        <v>364</v>
      </c>
      <c r="AZ25" s="47">
        <v>111</v>
      </c>
      <c r="BA25" s="47">
        <v>1099</v>
      </c>
      <c r="BB25" s="47">
        <v>104</v>
      </c>
      <c r="BC25" s="47">
        <v>103</v>
      </c>
      <c r="BD25" s="47">
        <v>56</v>
      </c>
      <c r="BE25" s="47">
        <v>1059</v>
      </c>
      <c r="BF25" s="47">
        <v>291</v>
      </c>
      <c r="BG25" s="47">
        <v>289</v>
      </c>
      <c r="BH25" s="47">
        <v>134</v>
      </c>
      <c r="BI25" s="47">
        <v>1062</v>
      </c>
      <c r="BJ25" s="47">
        <v>89</v>
      </c>
      <c r="BK25" s="47">
        <v>88</v>
      </c>
      <c r="BL25" s="47">
        <v>54</v>
      </c>
      <c r="BM25" s="47">
        <v>1016</v>
      </c>
      <c r="BN25" s="47">
        <v>234</v>
      </c>
      <c r="BO25" s="47">
        <v>229</v>
      </c>
      <c r="BP25" s="47">
        <v>87</v>
      </c>
      <c r="BQ25" s="47">
        <v>960</v>
      </c>
      <c r="BR25" s="47">
        <v>99</v>
      </c>
      <c r="BS25" s="47">
        <v>98</v>
      </c>
      <c r="BT25" s="47">
        <v>47</v>
      </c>
      <c r="BU25" s="47">
        <v>887</v>
      </c>
      <c r="BV25" s="47">
        <v>193</v>
      </c>
      <c r="BW25" s="47">
        <v>193</v>
      </c>
      <c r="BX25" s="47">
        <v>62</v>
      </c>
      <c r="BY25" s="47">
        <v>826</v>
      </c>
    </row>
    <row r="26" spans="1:77" ht="17.25" customHeight="1" x14ac:dyDescent="0.2">
      <c r="A26" s="35" t="s">
        <v>47</v>
      </c>
      <c r="B26" s="36">
        <v>297</v>
      </c>
      <c r="C26" s="36">
        <v>290</v>
      </c>
      <c r="D26" s="36">
        <v>130</v>
      </c>
      <c r="E26" s="36">
        <v>558</v>
      </c>
      <c r="F26" s="36">
        <v>57</v>
      </c>
      <c r="G26" s="36">
        <v>55</v>
      </c>
      <c r="H26" s="36">
        <v>29</v>
      </c>
      <c r="I26" s="36">
        <v>507</v>
      </c>
      <c r="J26" s="36">
        <v>425</v>
      </c>
      <c r="K26" s="36">
        <v>418</v>
      </c>
      <c r="L26" s="36">
        <v>202</v>
      </c>
      <c r="M26" s="36">
        <v>653</v>
      </c>
      <c r="N26" s="36">
        <v>53</v>
      </c>
      <c r="O26" s="36">
        <v>48</v>
      </c>
      <c r="P26" s="36">
        <v>27</v>
      </c>
      <c r="Q26" s="36">
        <v>591</v>
      </c>
      <c r="R26" s="36">
        <v>374</v>
      </c>
      <c r="S26" s="36">
        <v>367</v>
      </c>
      <c r="T26" s="36">
        <v>216</v>
      </c>
      <c r="U26" s="36">
        <v>753</v>
      </c>
      <c r="V26" s="36">
        <v>46</v>
      </c>
      <c r="W26" s="36">
        <v>45</v>
      </c>
      <c r="X26" s="36">
        <v>24</v>
      </c>
      <c r="Y26" s="36">
        <v>698</v>
      </c>
      <c r="Z26" s="36">
        <v>399</v>
      </c>
      <c r="AA26" s="36">
        <v>393</v>
      </c>
      <c r="AB26" s="36">
        <v>161</v>
      </c>
      <c r="AC26" s="36">
        <v>771</v>
      </c>
      <c r="AD26" s="36">
        <v>41</v>
      </c>
      <c r="AE26" s="36">
        <v>41</v>
      </c>
      <c r="AF26" s="36">
        <v>23</v>
      </c>
      <c r="AG26" s="36">
        <v>698</v>
      </c>
      <c r="AH26" s="36">
        <v>332</v>
      </c>
      <c r="AI26" s="36">
        <v>324</v>
      </c>
      <c r="AJ26" s="36">
        <v>159</v>
      </c>
      <c r="AK26" s="36">
        <v>779</v>
      </c>
      <c r="AL26" s="36">
        <v>71</v>
      </c>
      <c r="AM26" s="36">
        <v>68</v>
      </c>
      <c r="AN26" s="36">
        <v>28</v>
      </c>
      <c r="AO26" s="36">
        <v>742</v>
      </c>
      <c r="AP26" s="36">
        <v>325</v>
      </c>
      <c r="AQ26" s="36">
        <v>302</v>
      </c>
      <c r="AR26" s="36">
        <v>115</v>
      </c>
      <c r="AS26" s="36">
        <v>783</v>
      </c>
      <c r="AT26" s="36">
        <v>55</v>
      </c>
      <c r="AU26" s="36">
        <v>53</v>
      </c>
      <c r="AV26" s="36">
        <v>25</v>
      </c>
      <c r="AW26" s="36">
        <v>750</v>
      </c>
      <c r="AX26" s="36">
        <v>245</v>
      </c>
      <c r="AY26" s="36">
        <v>236</v>
      </c>
      <c r="AZ26" s="36">
        <v>87</v>
      </c>
      <c r="BA26" s="36">
        <v>727</v>
      </c>
      <c r="BB26" s="36">
        <v>32</v>
      </c>
      <c r="BC26" s="36">
        <v>30</v>
      </c>
      <c r="BD26" s="36">
        <v>17</v>
      </c>
      <c r="BE26" s="36">
        <v>678</v>
      </c>
      <c r="BF26" s="36">
        <v>151</v>
      </c>
      <c r="BG26" s="36">
        <v>146</v>
      </c>
      <c r="BH26" s="36">
        <v>68</v>
      </c>
      <c r="BI26" s="36">
        <v>651</v>
      </c>
      <c r="BJ26" s="36">
        <v>45</v>
      </c>
      <c r="BK26" s="36">
        <v>44</v>
      </c>
      <c r="BL26" s="36">
        <v>21</v>
      </c>
      <c r="BM26" s="36">
        <v>609</v>
      </c>
      <c r="BN26" s="36">
        <v>144</v>
      </c>
      <c r="BO26" s="36">
        <v>143</v>
      </c>
      <c r="BP26" s="36">
        <v>69</v>
      </c>
      <c r="BQ26" s="36">
        <v>566</v>
      </c>
      <c r="BR26" s="36">
        <v>48</v>
      </c>
      <c r="BS26" s="36">
        <v>48</v>
      </c>
      <c r="BT26" s="36">
        <v>31</v>
      </c>
      <c r="BU26" s="36">
        <v>541</v>
      </c>
      <c r="BV26" s="36">
        <v>132</v>
      </c>
      <c r="BW26" s="36">
        <v>131</v>
      </c>
      <c r="BX26" s="36">
        <v>53</v>
      </c>
      <c r="BY26" s="36">
        <v>491</v>
      </c>
    </row>
    <row r="27" spans="1:77" ht="17.25" customHeight="1" x14ac:dyDescent="0.2">
      <c r="A27" s="46" t="s">
        <v>48</v>
      </c>
      <c r="B27" s="47">
        <v>127</v>
      </c>
      <c r="C27" s="47">
        <v>124</v>
      </c>
      <c r="D27" s="47">
        <v>43</v>
      </c>
      <c r="E27" s="47">
        <v>228</v>
      </c>
      <c r="F27" s="47">
        <v>30</v>
      </c>
      <c r="G27" s="47">
        <v>30</v>
      </c>
      <c r="H27" s="47">
        <v>23</v>
      </c>
      <c r="I27" s="47">
        <v>208</v>
      </c>
      <c r="J27" s="47">
        <v>260</v>
      </c>
      <c r="K27" s="47">
        <v>249</v>
      </c>
      <c r="L27" s="47">
        <v>128</v>
      </c>
      <c r="M27" s="47">
        <v>309</v>
      </c>
      <c r="N27" s="47">
        <v>43</v>
      </c>
      <c r="O27" s="47">
        <v>42</v>
      </c>
      <c r="P27" s="47">
        <v>27</v>
      </c>
      <c r="Q27" s="47">
        <v>298</v>
      </c>
      <c r="R27" s="47">
        <v>276</v>
      </c>
      <c r="S27" s="47">
        <v>268</v>
      </c>
      <c r="T27" s="47">
        <v>134</v>
      </c>
      <c r="U27" s="47">
        <v>397</v>
      </c>
      <c r="V27" s="47">
        <v>80</v>
      </c>
      <c r="W27" s="47">
        <v>71</v>
      </c>
      <c r="X27" s="47">
        <v>27</v>
      </c>
      <c r="Y27" s="47">
        <v>380</v>
      </c>
      <c r="Z27" s="47">
        <v>389</v>
      </c>
      <c r="AA27" s="47">
        <v>317</v>
      </c>
      <c r="AB27" s="47">
        <v>111</v>
      </c>
      <c r="AC27" s="47">
        <v>448</v>
      </c>
      <c r="AD27" s="47">
        <v>108</v>
      </c>
      <c r="AE27" s="47">
        <v>80</v>
      </c>
      <c r="AF27" s="47">
        <v>46</v>
      </c>
      <c r="AG27" s="47">
        <v>456</v>
      </c>
      <c r="AH27" s="47">
        <v>259</v>
      </c>
      <c r="AI27" s="47">
        <v>252</v>
      </c>
      <c r="AJ27" s="47">
        <v>110</v>
      </c>
      <c r="AK27" s="47">
        <v>518</v>
      </c>
      <c r="AL27" s="47">
        <v>52</v>
      </c>
      <c r="AM27" s="47">
        <v>48</v>
      </c>
      <c r="AN27" s="47">
        <v>25</v>
      </c>
      <c r="AO27" s="47">
        <v>494</v>
      </c>
      <c r="AP27" s="47">
        <v>231</v>
      </c>
      <c r="AQ27" s="47">
        <v>217</v>
      </c>
      <c r="AR27" s="47">
        <v>69</v>
      </c>
      <c r="AS27" s="47">
        <v>530</v>
      </c>
      <c r="AT27" s="47">
        <v>45</v>
      </c>
      <c r="AU27" s="47">
        <v>45</v>
      </c>
      <c r="AV27" s="47">
        <v>26</v>
      </c>
      <c r="AW27" s="47">
        <v>523</v>
      </c>
      <c r="AX27" s="47">
        <v>274</v>
      </c>
      <c r="AY27" s="47">
        <v>268</v>
      </c>
      <c r="AZ27" s="47">
        <v>102</v>
      </c>
      <c r="BA27" s="47">
        <v>560</v>
      </c>
      <c r="BB27" s="47">
        <v>44</v>
      </c>
      <c r="BC27" s="47">
        <v>43</v>
      </c>
      <c r="BD27" s="47">
        <v>28</v>
      </c>
      <c r="BE27" s="47">
        <v>537</v>
      </c>
      <c r="BF27" s="47">
        <v>241</v>
      </c>
      <c r="BG27" s="47">
        <v>239</v>
      </c>
      <c r="BH27" s="47">
        <v>98</v>
      </c>
      <c r="BI27" s="47">
        <v>551</v>
      </c>
      <c r="BJ27" s="47">
        <v>66</v>
      </c>
      <c r="BK27" s="47">
        <v>60</v>
      </c>
      <c r="BL27" s="47">
        <v>37</v>
      </c>
      <c r="BM27" s="47">
        <v>549</v>
      </c>
      <c r="BN27" s="47">
        <v>328</v>
      </c>
      <c r="BO27" s="47">
        <v>320</v>
      </c>
      <c r="BP27" s="47">
        <v>135</v>
      </c>
      <c r="BQ27" s="47">
        <v>621</v>
      </c>
      <c r="BR27" s="47">
        <v>126</v>
      </c>
      <c r="BS27" s="47">
        <v>124</v>
      </c>
      <c r="BT27" s="47">
        <v>79</v>
      </c>
      <c r="BU27" s="47">
        <v>643</v>
      </c>
      <c r="BV27" s="47">
        <v>373</v>
      </c>
      <c r="BW27" s="47">
        <v>372</v>
      </c>
      <c r="BX27" s="47">
        <v>133</v>
      </c>
      <c r="BY27" s="47">
        <v>697</v>
      </c>
    </row>
    <row r="28" spans="1:77" ht="17.25" customHeight="1" x14ac:dyDescent="0.2">
      <c r="A28" s="215" t="s">
        <v>49</v>
      </c>
      <c r="B28" s="216">
        <f>SUM(B29:B32)</f>
        <v>467</v>
      </c>
      <c r="C28" s="216">
        <f t="shared" ref="C28:AS28" si="17">SUM(C29:C32)</f>
        <v>392</v>
      </c>
      <c r="D28" s="216">
        <f t="shared" si="17"/>
        <v>230</v>
      </c>
      <c r="E28" s="216">
        <f t="shared" si="17"/>
        <v>1491</v>
      </c>
      <c r="F28" s="216">
        <f t="shared" si="17"/>
        <v>184</v>
      </c>
      <c r="G28" s="216">
        <f t="shared" si="17"/>
        <v>179</v>
      </c>
      <c r="H28" s="216">
        <f t="shared" si="17"/>
        <v>119</v>
      </c>
      <c r="I28" s="216">
        <f t="shared" si="17"/>
        <v>1447</v>
      </c>
      <c r="J28" s="216">
        <f t="shared" si="17"/>
        <v>724</v>
      </c>
      <c r="K28" s="216">
        <f t="shared" si="17"/>
        <v>613</v>
      </c>
      <c r="L28" s="216">
        <f t="shared" si="17"/>
        <v>293</v>
      </c>
      <c r="M28" s="216">
        <f t="shared" si="17"/>
        <v>1582</v>
      </c>
      <c r="N28" s="216">
        <f t="shared" si="17"/>
        <v>217</v>
      </c>
      <c r="O28" s="216">
        <f t="shared" si="17"/>
        <v>215</v>
      </c>
      <c r="P28" s="216">
        <f t="shared" si="17"/>
        <v>124</v>
      </c>
      <c r="Q28" s="216">
        <f t="shared" si="17"/>
        <v>1621</v>
      </c>
      <c r="R28" s="216">
        <f t="shared" si="17"/>
        <v>680</v>
      </c>
      <c r="S28" s="216">
        <f t="shared" si="17"/>
        <v>612</v>
      </c>
      <c r="T28" s="216">
        <f t="shared" si="17"/>
        <v>323</v>
      </c>
      <c r="U28" s="216">
        <f t="shared" si="17"/>
        <v>1783</v>
      </c>
      <c r="V28" s="216">
        <f t="shared" si="17"/>
        <v>241</v>
      </c>
      <c r="W28" s="216">
        <f t="shared" si="17"/>
        <v>239</v>
      </c>
      <c r="X28" s="216">
        <f t="shared" si="17"/>
        <v>140</v>
      </c>
      <c r="Y28" s="216">
        <f t="shared" si="17"/>
        <v>1806</v>
      </c>
      <c r="Z28" s="216">
        <f t="shared" si="17"/>
        <v>836</v>
      </c>
      <c r="AA28" s="216">
        <f t="shared" si="17"/>
        <v>731</v>
      </c>
      <c r="AB28" s="216">
        <f t="shared" si="17"/>
        <v>278</v>
      </c>
      <c r="AC28" s="216">
        <f t="shared" si="17"/>
        <v>1944</v>
      </c>
      <c r="AD28" s="216">
        <f t="shared" si="17"/>
        <v>256</v>
      </c>
      <c r="AE28" s="216">
        <f t="shared" si="17"/>
        <v>252</v>
      </c>
      <c r="AF28" s="216">
        <f t="shared" si="17"/>
        <v>150</v>
      </c>
      <c r="AG28" s="216">
        <f t="shared" si="17"/>
        <v>1952</v>
      </c>
      <c r="AH28" s="216">
        <f t="shared" si="17"/>
        <v>713</v>
      </c>
      <c r="AI28" s="216">
        <f t="shared" si="17"/>
        <v>681</v>
      </c>
      <c r="AJ28" s="216">
        <f t="shared" si="17"/>
        <v>258</v>
      </c>
      <c r="AK28" s="216">
        <f t="shared" si="17"/>
        <v>2038</v>
      </c>
      <c r="AL28" s="216">
        <f t="shared" si="17"/>
        <v>289</v>
      </c>
      <c r="AM28" s="216">
        <f t="shared" si="17"/>
        <v>279</v>
      </c>
      <c r="AN28" s="216">
        <f t="shared" si="17"/>
        <v>147</v>
      </c>
      <c r="AO28" s="216">
        <f t="shared" si="17"/>
        <v>2034</v>
      </c>
      <c r="AP28" s="216">
        <f t="shared" si="17"/>
        <v>674</v>
      </c>
      <c r="AQ28" s="216">
        <f t="shared" si="17"/>
        <v>649</v>
      </c>
      <c r="AR28" s="216">
        <f t="shared" si="17"/>
        <v>250</v>
      </c>
      <c r="AS28" s="216">
        <f t="shared" si="17"/>
        <v>2077</v>
      </c>
      <c r="AT28" s="216">
        <f>SUM(AT29:AT32)</f>
        <v>197</v>
      </c>
      <c r="AU28" s="216">
        <f>SUM(AU29:AU32)</f>
        <v>189</v>
      </c>
      <c r="AV28" s="216">
        <f>SUM(AV29:AV32)</f>
        <v>100</v>
      </c>
      <c r="AW28" s="216">
        <f>SUM(AW29:AW32)</f>
        <v>2009</v>
      </c>
      <c r="AX28" s="216">
        <f t="shared" ref="AX28:BE28" si="18">SUM(AX29:AX32)</f>
        <v>659</v>
      </c>
      <c r="AY28" s="216">
        <f t="shared" si="18"/>
        <v>611</v>
      </c>
      <c r="AZ28" s="216">
        <f t="shared" si="18"/>
        <v>193</v>
      </c>
      <c r="BA28" s="216">
        <f t="shared" si="18"/>
        <v>1943</v>
      </c>
      <c r="BB28" s="216">
        <f t="shared" si="18"/>
        <v>222</v>
      </c>
      <c r="BC28" s="216">
        <f t="shared" si="18"/>
        <v>221</v>
      </c>
      <c r="BD28" s="216">
        <f t="shared" si="18"/>
        <v>113</v>
      </c>
      <c r="BE28" s="216">
        <f t="shared" si="18"/>
        <v>1793</v>
      </c>
      <c r="BF28" s="216">
        <f t="shared" ref="BF28:BU28" si="19">SUM(BF29:BF32)</f>
        <v>543</v>
      </c>
      <c r="BG28" s="216">
        <f t="shared" si="19"/>
        <v>542</v>
      </c>
      <c r="BH28" s="216">
        <f t="shared" si="19"/>
        <v>211</v>
      </c>
      <c r="BI28" s="216">
        <f t="shared" si="19"/>
        <v>1824</v>
      </c>
      <c r="BJ28" s="216">
        <f t="shared" si="19"/>
        <v>185</v>
      </c>
      <c r="BK28" s="216">
        <f t="shared" si="19"/>
        <v>181</v>
      </c>
      <c r="BL28" s="216">
        <f t="shared" si="19"/>
        <v>109</v>
      </c>
      <c r="BM28" s="216">
        <f t="shared" si="19"/>
        <v>1709</v>
      </c>
      <c r="BN28" s="216">
        <f t="shared" si="19"/>
        <v>504</v>
      </c>
      <c r="BO28" s="216">
        <f t="shared" si="19"/>
        <v>504</v>
      </c>
      <c r="BP28" s="216">
        <f t="shared" si="19"/>
        <v>213</v>
      </c>
      <c r="BQ28" s="216">
        <f t="shared" si="19"/>
        <v>1681</v>
      </c>
      <c r="BR28" s="216">
        <f t="shared" si="19"/>
        <v>224</v>
      </c>
      <c r="BS28" s="216">
        <f t="shared" si="19"/>
        <v>221</v>
      </c>
      <c r="BT28" s="216">
        <f t="shared" si="19"/>
        <v>123</v>
      </c>
      <c r="BU28" s="216">
        <f t="shared" si="19"/>
        <v>1623</v>
      </c>
      <c r="BV28" s="216">
        <f>SUM(BV29:BV32)</f>
        <v>469</v>
      </c>
      <c r="BW28" s="216">
        <f t="shared" ref="BW28:BY28" si="20">SUM(BW29:BW32)</f>
        <v>467</v>
      </c>
      <c r="BX28" s="216">
        <f t="shared" si="20"/>
        <v>166</v>
      </c>
      <c r="BY28" s="216">
        <f t="shared" si="20"/>
        <v>1562</v>
      </c>
    </row>
    <row r="29" spans="1:77" ht="17.25" customHeight="1" x14ac:dyDescent="0.2">
      <c r="A29" s="35" t="s">
        <v>50</v>
      </c>
      <c r="B29" s="36">
        <v>236</v>
      </c>
      <c r="C29" s="36">
        <v>165</v>
      </c>
      <c r="D29" s="36">
        <v>118</v>
      </c>
      <c r="E29" s="36">
        <v>708</v>
      </c>
      <c r="F29" s="36">
        <v>100</v>
      </c>
      <c r="G29" s="36">
        <v>97</v>
      </c>
      <c r="H29" s="36">
        <v>57</v>
      </c>
      <c r="I29" s="36">
        <v>713</v>
      </c>
      <c r="J29" s="36">
        <v>391</v>
      </c>
      <c r="K29" s="36">
        <v>284</v>
      </c>
      <c r="L29" s="36">
        <v>139</v>
      </c>
      <c r="M29" s="36">
        <v>755</v>
      </c>
      <c r="N29" s="36">
        <v>104</v>
      </c>
      <c r="O29" s="36">
        <v>103</v>
      </c>
      <c r="P29" s="36">
        <v>50</v>
      </c>
      <c r="Q29" s="36">
        <v>777</v>
      </c>
      <c r="R29" s="36">
        <v>353</v>
      </c>
      <c r="S29" s="36">
        <v>301</v>
      </c>
      <c r="T29" s="36">
        <v>156</v>
      </c>
      <c r="U29" s="36">
        <v>858</v>
      </c>
      <c r="V29" s="36">
        <v>117</v>
      </c>
      <c r="W29" s="36">
        <v>115</v>
      </c>
      <c r="X29" s="36">
        <v>68</v>
      </c>
      <c r="Y29" s="36">
        <v>894</v>
      </c>
      <c r="Z29" s="36">
        <v>458</v>
      </c>
      <c r="AA29" s="36">
        <v>375</v>
      </c>
      <c r="AB29" s="36">
        <v>128</v>
      </c>
      <c r="AC29" s="36">
        <v>936</v>
      </c>
      <c r="AD29" s="36">
        <v>113</v>
      </c>
      <c r="AE29" s="36">
        <v>111</v>
      </c>
      <c r="AF29" s="36">
        <v>67</v>
      </c>
      <c r="AG29" s="36">
        <v>955</v>
      </c>
      <c r="AH29" s="36">
        <v>355</v>
      </c>
      <c r="AI29" s="36">
        <v>337</v>
      </c>
      <c r="AJ29" s="36">
        <v>119</v>
      </c>
      <c r="AK29" s="36">
        <v>1003</v>
      </c>
      <c r="AL29" s="36">
        <v>134</v>
      </c>
      <c r="AM29" s="36">
        <v>130</v>
      </c>
      <c r="AN29" s="36">
        <v>60</v>
      </c>
      <c r="AO29" s="36">
        <v>999</v>
      </c>
      <c r="AP29" s="36">
        <v>342</v>
      </c>
      <c r="AQ29" s="36">
        <v>327</v>
      </c>
      <c r="AR29" s="36">
        <v>110</v>
      </c>
      <c r="AS29" s="36">
        <v>993</v>
      </c>
      <c r="AT29" s="36">
        <v>103</v>
      </c>
      <c r="AU29" s="36">
        <v>101</v>
      </c>
      <c r="AV29" s="36">
        <v>50</v>
      </c>
      <c r="AW29" s="36">
        <v>991</v>
      </c>
      <c r="AX29" s="36">
        <v>366</v>
      </c>
      <c r="AY29" s="36">
        <v>338</v>
      </c>
      <c r="AZ29" s="36">
        <v>112</v>
      </c>
      <c r="BA29" s="36">
        <v>968</v>
      </c>
      <c r="BB29" s="36">
        <v>103</v>
      </c>
      <c r="BC29" s="36">
        <v>103</v>
      </c>
      <c r="BD29" s="36">
        <v>56</v>
      </c>
      <c r="BE29" s="36">
        <v>913</v>
      </c>
      <c r="BF29" s="36">
        <v>278</v>
      </c>
      <c r="BG29" s="36">
        <v>278</v>
      </c>
      <c r="BH29" s="36">
        <v>100</v>
      </c>
      <c r="BI29" s="36">
        <v>915</v>
      </c>
      <c r="BJ29" s="36">
        <v>102</v>
      </c>
      <c r="BK29" s="36">
        <v>100</v>
      </c>
      <c r="BL29" s="36">
        <v>63</v>
      </c>
      <c r="BM29" s="36">
        <v>892</v>
      </c>
      <c r="BN29" s="36">
        <v>288</v>
      </c>
      <c r="BO29" s="36">
        <v>288</v>
      </c>
      <c r="BP29" s="36">
        <v>101</v>
      </c>
      <c r="BQ29" s="36">
        <v>875</v>
      </c>
      <c r="BR29" s="36">
        <v>125</v>
      </c>
      <c r="BS29" s="36">
        <v>124</v>
      </c>
      <c r="BT29" s="36">
        <v>64</v>
      </c>
      <c r="BU29" s="36">
        <v>866</v>
      </c>
      <c r="BV29" s="36">
        <v>258</v>
      </c>
      <c r="BW29" s="36">
        <v>258</v>
      </c>
      <c r="BX29" s="36">
        <v>76</v>
      </c>
      <c r="BY29" s="36">
        <v>827</v>
      </c>
    </row>
    <row r="30" spans="1:77" ht="17.25" customHeight="1" x14ac:dyDescent="0.2">
      <c r="A30" s="46" t="s">
        <v>51</v>
      </c>
      <c r="B30" s="47">
        <v>193</v>
      </c>
      <c r="C30" s="47">
        <v>189</v>
      </c>
      <c r="D30" s="47">
        <v>88</v>
      </c>
      <c r="E30" s="47">
        <v>608</v>
      </c>
      <c r="F30" s="47">
        <v>62</v>
      </c>
      <c r="G30" s="47">
        <v>60</v>
      </c>
      <c r="H30" s="47">
        <v>47</v>
      </c>
      <c r="I30" s="47">
        <v>581</v>
      </c>
      <c r="J30" s="47">
        <v>233</v>
      </c>
      <c r="K30" s="47">
        <v>230</v>
      </c>
      <c r="L30" s="47">
        <v>110</v>
      </c>
      <c r="M30" s="47">
        <v>635</v>
      </c>
      <c r="N30" s="47">
        <v>82</v>
      </c>
      <c r="O30" s="47">
        <v>81</v>
      </c>
      <c r="P30" s="47">
        <v>56</v>
      </c>
      <c r="Q30" s="47">
        <v>652</v>
      </c>
      <c r="R30" s="47">
        <v>249</v>
      </c>
      <c r="S30" s="47">
        <v>233</v>
      </c>
      <c r="T30" s="47">
        <v>123</v>
      </c>
      <c r="U30" s="47">
        <v>707</v>
      </c>
      <c r="V30" s="47">
        <v>97</v>
      </c>
      <c r="W30" s="47">
        <v>97</v>
      </c>
      <c r="X30" s="47">
        <v>59</v>
      </c>
      <c r="Y30" s="47">
        <v>706</v>
      </c>
      <c r="Z30" s="47">
        <v>292</v>
      </c>
      <c r="AA30" s="47">
        <v>272</v>
      </c>
      <c r="AB30" s="47">
        <v>112</v>
      </c>
      <c r="AC30" s="47">
        <v>777</v>
      </c>
      <c r="AD30" s="47">
        <v>119</v>
      </c>
      <c r="AE30" s="47">
        <v>117</v>
      </c>
      <c r="AF30" s="47">
        <v>70</v>
      </c>
      <c r="AG30" s="47">
        <v>780</v>
      </c>
      <c r="AH30" s="47">
        <v>259</v>
      </c>
      <c r="AI30" s="47">
        <v>247</v>
      </c>
      <c r="AJ30" s="47">
        <v>99</v>
      </c>
      <c r="AK30" s="47">
        <v>805</v>
      </c>
      <c r="AL30" s="47">
        <v>127</v>
      </c>
      <c r="AM30" s="47">
        <v>123</v>
      </c>
      <c r="AN30" s="47">
        <v>77</v>
      </c>
      <c r="AO30" s="47">
        <v>820</v>
      </c>
      <c r="AP30" s="47">
        <v>252</v>
      </c>
      <c r="AQ30" s="47">
        <v>244</v>
      </c>
      <c r="AR30" s="47">
        <v>97</v>
      </c>
      <c r="AS30" s="47">
        <v>852</v>
      </c>
      <c r="AT30" s="47">
        <v>75</v>
      </c>
      <c r="AU30" s="47">
        <v>74</v>
      </c>
      <c r="AV30" s="47">
        <v>44</v>
      </c>
      <c r="AW30" s="47">
        <v>804</v>
      </c>
      <c r="AX30" s="47">
        <v>217</v>
      </c>
      <c r="AY30" s="47">
        <v>197</v>
      </c>
      <c r="AZ30" s="47">
        <v>56</v>
      </c>
      <c r="BA30" s="47">
        <v>775</v>
      </c>
      <c r="BB30" s="47">
        <v>86</v>
      </c>
      <c r="BC30" s="47">
        <v>85</v>
      </c>
      <c r="BD30" s="47">
        <v>38</v>
      </c>
      <c r="BE30" s="47">
        <v>687</v>
      </c>
      <c r="BF30" s="47">
        <v>198</v>
      </c>
      <c r="BG30" s="47">
        <v>197</v>
      </c>
      <c r="BH30" s="47">
        <v>85</v>
      </c>
      <c r="BI30" s="47">
        <v>726</v>
      </c>
      <c r="BJ30" s="47">
        <v>55</v>
      </c>
      <c r="BK30" s="47">
        <v>54</v>
      </c>
      <c r="BL30" s="47">
        <v>32</v>
      </c>
      <c r="BM30" s="47">
        <v>647</v>
      </c>
      <c r="BN30" s="47">
        <v>149</v>
      </c>
      <c r="BO30" s="47">
        <v>149</v>
      </c>
      <c r="BP30" s="47">
        <v>69</v>
      </c>
      <c r="BQ30" s="47">
        <v>622</v>
      </c>
      <c r="BR30" s="47">
        <v>62</v>
      </c>
      <c r="BS30" s="47">
        <v>61</v>
      </c>
      <c r="BT30" s="47">
        <v>35</v>
      </c>
      <c r="BU30" s="47">
        <v>575</v>
      </c>
      <c r="BV30" s="47">
        <v>128</v>
      </c>
      <c r="BW30" s="47">
        <v>127</v>
      </c>
      <c r="BX30" s="47">
        <v>51</v>
      </c>
      <c r="BY30" s="47">
        <v>545</v>
      </c>
    </row>
    <row r="31" spans="1:77" ht="17.25" customHeight="1" x14ac:dyDescent="0.2">
      <c r="A31" s="35" t="s">
        <v>52</v>
      </c>
      <c r="B31" s="36"/>
      <c r="C31" s="36"/>
      <c r="D31" s="36"/>
      <c r="E31" s="36"/>
      <c r="F31" s="36"/>
      <c r="G31" s="36"/>
      <c r="H31" s="36"/>
      <c r="I31" s="36"/>
      <c r="J31" s="36">
        <v>45</v>
      </c>
      <c r="K31" s="36">
        <v>44</v>
      </c>
      <c r="L31" s="36">
        <v>13</v>
      </c>
      <c r="M31" s="36">
        <v>16</v>
      </c>
      <c r="N31" s="36">
        <v>7</v>
      </c>
      <c r="O31" s="36">
        <v>7</v>
      </c>
      <c r="P31" s="36">
        <v>3</v>
      </c>
      <c r="Q31" s="36">
        <v>20</v>
      </c>
      <c r="R31" s="36">
        <v>17</v>
      </c>
      <c r="S31" s="36">
        <v>17</v>
      </c>
      <c r="T31" s="36">
        <v>7</v>
      </c>
      <c r="U31" s="36">
        <v>29</v>
      </c>
      <c r="V31" s="36">
        <v>3</v>
      </c>
      <c r="W31" s="36">
        <v>3</v>
      </c>
      <c r="X31" s="36">
        <v>1</v>
      </c>
      <c r="Y31" s="36">
        <v>33</v>
      </c>
      <c r="Z31" s="36">
        <v>23</v>
      </c>
      <c r="AA31" s="36">
        <v>21</v>
      </c>
      <c r="AB31" s="36">
        <v>9</v>
      </c>
      <c r="AC31" s="36">
        <v>42</v>
      </c>
      <c r="AD31" s="36">
        <v>1</v>
      </c>
      <c r="AE31" s="36">
        <v>1</v>
      </c>
      <c r="AF31" s="36">
        <v>1</v>
      </c>
      <c r="AG31" s="36">
        <v>43</v>
      </c>
      <c r="AH31" s="36">
        <v>16</v>
      </c>
      <c r="AI31" s="36">
        <v>15</v>
      </c>
      <c r="AJ31" s="36">
        <v>5</v>
      </c>
      <c r="AK31" s="36">
        <v>46</v>
      </c>
      <c r="AL31" s="36"/>
      <c r="AM31" s="36"/>
      <c r="AN31" s="36"/>
      <c r="AO31" s="36">
        <v>52</v>
      </c>
      <c r="AP31" s="36">
        <v>18</v>
      </c>
      <c r="AQ31" s="36">
        <v>17</v>
      </c>
      <c r="AR31" s="36">
        <v>8</v>
      </c>
      <c r="AS31" s="36">
        <v>51</v>
      </c>
      <c r="AT31" s="36" t="s">
        <v>53</v>
      </c>
      <c r="AU31" s="36" t="s">
        <v>53</v>
      </c>
      <c r="AV31" s="36" t="s">
        <v>53</v>
      </c>
      <c r="AW31" s="36">
        <v>45</v>
      </c>
      <c r="AX31" s="36">
        <v>22</v>
      </c>
      <c r="AY31" s="36">
        <v>22</v>
      </c>
      <c r="AZ31" s="36">
        <v>7</v>
      </c>
      <c r="BA31" s="36">
        <v>46</v>
      </c>
      <c r="BB31" s="36">
        <v>2</v>
      </c>
      <c r="BC31" s="36">
        <v>2</v>
      </c>
      <c r="BD31" s="36">
        <v>1</v>
      </c>
      <c r="BE31" s="36">
        <v>40</v>
      </c>
      <c r="BF31" s="36">
        <v>10</v>
      </c>
      <c r="BG31" s="36">
        <v>10</v>
      </c>
      <c r="BH31" s="36">
        <v>5</v>
      </c>
      <c r="BI31" s="36">
        <v>32</v>
      </c>
      <c r="BJ31" s="36">
        <v>4</v>
      </c>
      <c r="BK31" s="36">
        <v>4</v>
      </c>
      <c r="BL31" s="36">
        <v>2</v>
      </c>
      <c r="BM31" s="36">
        <v>32</v>
      </c>
      <c r="BN31" s="36">
        <v>10</v>
      </c>
      <c r="BO31" s="36">
        <v>10</v>
      </c>
      <c r="BP31" s="36">
        <v>8</v>
      </c>
      <c r="BQ31" s="36">
        <v>33</v>
      </c>
      <c r="BR31" s="36">
        <v>4</v>
      </c>
      <c r="BS31" s="36">
        <v>4</v>
      </c>
      <c r="BT31" s="36">
        <v>3</v>
      </c>
      <c r="BU31" s="36">
        <v>33</v>
      </c>
      <c r="BV31" s="36">
        <v>13</v>
      </c>
      <c r="BW31" s="36">
        <v>13</v>
      </c>
      <c r="BX31" s="36">
        <v>5</v>
      </c>
      <c r="BY31" s="36">
        <v>28</v>
      </c>
    </row>
    <row r="32" spans="1:77" ht="17.25" customHeight="1" x14ac:dyDescent="0.2">
      <c r="A32" s="46" t="s">
        <v>54</v>
      </c>
      <c r="B32" s="47">
        <v>38</v>
      </c>
      <c r="C32" s="47">
        <v>38</v>
      </c>
      <c r="D32" s="47">
        <v>24</v>
      </c>
      <c r="E32" s="47">
        <v>175</v>
      </c>
      <c r="F32" s="47">
        <v>22</v>
      </c>
      <c r="G32" s="47">
        <v>22</v>
      </c>
      <c r="H32" s="47">
        <v>15</v>
      </c>
      <c r="I32" s="47">
        <v>153</v>
      </c>
      <c r="J32" s="47">
        <v>55</v>
      </c>
      <c r="K32" s="47">
        <v>55</v>
      </c>
      <c r="L32" s="47">
        <v>31</v>
      </c>
      <c r="M32" s="47">
        <v>176</v>
      </c>
      <c r="N32" s="47">
        <v>24</v>
      </c>
      <c r="O32" s="47">
        <v>24</v>
      </c>
      <c r="P32" s="47">
        <v>15</v>
      </c>
      <c r="Q32" s="47">
        <v>172</v>
      </c>
      <c r="R32" s="47">
        <v>61</v>
      </c>
      <c r="S32" s="47">
        <v>61</v>
      </c>
      <c r="T32" s="47">
        <v>37</v>
      </c>
      <c r="U32" s="47">
        <v>189</v>
      </c>
      <c r="V32" s="47">
        <v>24</v>
      </c>
      <c r="W32" s="47">
        <v>24</v>
      </c>
      <c r="X32" s="47">
        <v>12</v>
      </c>
      <c r="Y32" s="47">
        <v>173</v>
      </c>
      <c r="Z32" s="47">
        <v>63</v>
      </c>
      <c r="AA32" s="47">
        <v>63</v>
      </c>
      <c r="AB32" s="47">
        <v>29</v>
      </c>
      <c r="AC32" s="47">
        <v>189</v>
      </c>
      <c r="AD32" s="47">
        <v>23</v>
      </c>
      <c r="AE32" s="47">
        <v>23</v>
      </c>
      <c r="AF32" s="47">
        <v>12</v>
      </c>
      <c r="AG32" s="47">
        <v>174</v>
      </c>
      <c r="AH32" s="47">
        <v>83</v>
      </c>
      <c r="AI32" s="47">
        <v>82</v>
      </c>
      <c r="AJ32" s="47">
        <v>35</v>
      </c>
      <c r="AK32" s="47">
        <v>184</v>
      </c>
      <c r="AL32" s="47">
        <v>28</v>
      </c>
      <c r="AM32" s="47">
        <v>26</v>
      </c>
      <c r="AN32" s="47">
        <v>10</v>
      </c>
      <c r="AO32" s="47">
        <v>163</v>
      </c>
      <c r="AP32" s="47">
        <v>62</v>
      </c>
      <c r="AQ32" s="47">
        <v>61</v>
      </c>
      <c r="AR32" s="47">
        <v>35</v>
      </c>
      <c r="AS32" s="47">
        <v>181</v>
      </c>
      <c r="AT32" s="47">
        <v>19</v>
      </c>
      <c r="AU32" s="47">
        <v>14</v>
      </c>
      <c r="AV32" s="47">
        <v>6</v>
      </c>
      <c r="AW32" s="47">
        <v>169</v>
      </c>
      <c r="AX32" s="47">
        <v>54</v>
      </c>
      <c r="AY32" s="47">
        <v>54</v>
      </c>
      <c r="AZ32" s="47">
        <v>18</v>
      </c>
      <c r="BA32" s="47">
        <v>154</v>
      </c>
      <c r="BB32" s="47">
        <v>31</v>
      </c>
      <c r="BC32" s="47">
        <v>31</v>
      </c>
      <c r="BD32" s="47">
        <v>18</v>
      </c>
      <c r="BE32" s="47">
        <v>153</v>
      </c>
      <c r="BF32" s="47">
        <v>57</v>
      </c>
      <c r="BG32" s="47">
        <v>57</v>
      </c>
      <c r="BH32" s="47">
        <v>21</v>
      </c>
      <c r="BI32" s="47">
        <v>151</v>
      </c>
      <c r="BJ32" s="47">
        <v>24</v>
      </c>
      <c r="BK32" s="47">
        <v>23</v>
      </c>
      <c r="BL32" s="47">
        <v>12</v>
      </c>
      <c r="BM32" s="47">
        <v>138</v>
      </c>
      <c r="BN32" s="47">
        <v>57</v>
      </c>
      <c r="BO32" s="47">
        <v>57</v>
      </c>
      <c r="BP32" s="47">
        <v>35</v>
      </c>
      <c r="BQ32" s="47">
        <v>151</v>
      </c>
      <c r="BR32" s="47">
        <v>33</v>
      </c>
      <c r="BS32" s="47">
        <v>32</v>
      </c>
      <c r="BT32" s="47">
        <v>21</v>
      </c>
      <c r="BU32" s="47">
        <v>149</v>
      </c>
      <c r="BV32" s="47">
        <v>70</v>
      </c>
      <c r="BW32" s="47">
        <v>69</v>
      </c>
      <c r="BX32" s="47">
        <v>34</v>
      </c>
      <c r="BY32" s="47">
        <v>162</v>
      </c>
    </row>
    <row r="33" spans="1:77" ht="17.25" customHeight="1" x14ac:dyDescent="0.2">
      <c r="A33" s="215" t="s">
        <v>55</v>
      </c>
      <c r="B33" s="216">
        <f t="shared" ref="B33:Q33" si="21">SUM(B34)</f>
        <v>80</v>
      </c>
      <c r="C33" s="216">
        <f t="shared" si="21"/>
        <v>65</v>
      </c>
      <c r="D33" s="216">
        <f t="shared" si="21"/>
        <v>45</v>
      </c>
      <c r="E33" s="216">
        <f t="shared" si="21"/>
        <v>200</v>
      </c>
      <c r="F33" s="216">
        <f t="shared" si="21"/>
        <v>21</v>
      </c>
      <c r="G33" s="216">
        <f>SUM(G34)</f>
        <v>19</v>
      </c>
      <c r="H33" s="216">
        <f t="shared" si="21"/>
        <v>7</v>
      </c>
      <c r="I33" s="216">
        <f t="shared" si="21"/>
        <v>177</v>
      </c>
      <c r="J33" s="216">
        <f t="shared" si="21"/>
        <v>62</v>
      </c>
      <c r="K33" s="216">
        <f>SUM(K34)</f>
        <v>60</v>
      </c>
      <c r="L33" s="216">
        <f t="shared" si="21"/>
        <v>22</v>
      </c>
      <c r="M33" s="216">
        <f t="shared" si="21"/>
        <v>177</v>
      </c>
      <c r="N33" s="216">
        <f t="shared" si="21"/>
        <v>23</v>
      </c>
      <c r="O33" s="216">
        <f>SUM(O34)</f>
        <v>21</v>
      </c>
      <c r="P33" s="216">
        <f t="shared" si="21"/>
        <v>13</v>
      </c>
      <c r="Q33" s="216">
        <f t="shared" si="21"/>
        <v>178</v>
      </c>
      <c r="R33" s="216">
        <f>SUM(R34:R36)</f>
        <v>76</v>
      </c>
      <c r="S33" s="216">
        <f>SUM(S34:S36)</f>
        <v>71</v>
      </c>
      <c r="T33" s="216">
        <f>SUM(T34:T36)</f>
        <v>36</v>
      </c>
      <c r="U33" s="216">
        <f>SUM(U34:U36)</f>
        <v>181</v>
      </c>
      <c r="V33" s="216">
        <f>SUM(V34:V36)</f>
        <v>19</v>
      </c>
      <c r="W33" s="216">
        <f t="shared" ref="W33:AK33" si="22">SUM(W34:W36)</f>
        <v>19</v>
      </c>
      <c r="X33" s="216">
        <f t="shared" si="22"/>
        <v>10</v>
      </c>
      <c r="Y33" s="216">
        <f t="shared" si="22"/>
        <v>165</v>
      </c>
      <c r="Z33" s="216">
        <f t="shared" si="22"/>
        <v>59</v>
      </c>
      <c r="AA33" s="216">
        <f t="shared" si="22"/>
        <v>58</v>
      </c>
      <c r="AB33" s="216">
        <f t="shared" si="22"/>
        <v>29</v>
      </c>
      <c r="AC33" s="216">
        <f t="shared" si="22"/>
        <v>157</v>
      </c>
      <c r="AD33" s="216">
        <f t="shared" si="22"/>
        <v>20</v>
      </c>
      <c r="AE33" s="216">
        <f t="shared" si="22"/>
        <v>19</v>
      </c>
      <c r="AF33" s="216">
        <f t="shared" si="22"/>
        <v>12</v>
      </c>
      <c r="AG33" s="216">
        <f t="shared" si="22"/>
        <v>153</v>
      </c>
      <c r="AH33" s="216">
        <f t="shared" si="22"/>
        <v>37</v>
      </c>
      <c r="AI33" s="216">
        <f>+SUM(AI34:AI36)</f>
        <v>37</v>
      </c>
      <c r="AJ33" s="216">
        <f t="shared" si="22"/>
        <v>13</v>
      </c>
      <c r="AK33" s="216">
        <f t="shared" si="22"/>
        <v>141</v>
      </c>
      <c r="AL33" s="216">
        <f>SUM(AL34:AL36)</f>
        <v>22</v>
      </c>
      <c r="AM33" s="216">
        <f>+SUM(AM34:AM36)</f>
        <v>17</v>
      </c>
      <c r="AN33" s="216">
        <f t="shared" ref="AN33:AS33" si="23">SUM(AN34:AN36)</f>
        <v>7</v>
      </c>
      <c r="AO33" s="216">
        <f t="shared" si="23"/>
        <v>138</v>
      </c>
      <c r="AP33" s="216">
        <f t="shared" si="23"/>
        <v>41</v>
      </c>
      <c r="AQ33" s="216">
        <f t="shared" si="23"/>
        <v>37</v>
      </c>
      <c r="AR33" s="216">
        <f t="shared" si="23"/>
        <v>13</v>
      </c>
      <c r="AS33" s="216">
        <f t="shared" si="23"/>
        <v>125</v>
      </c>
      <c r="AT33" s="216">
        <f>SUM(AT34:AT36)</f>
        <v>22</v>
      </c>
      <c r="AU33" s="216">
        <f>SUM(AU34:AU36)</f>
        <v>19</v>
      </c>
      <c r="AV33" s="216">
        <f>SUM(AV34:AV36)</f>
        <v>7</v>
      </c>
      <c r="AW33" s="216">
        <f>SUM(AW34:AW36)</f>
        <v>128</v>
      </c>
      <c r="AX33" s="216">
        <f t="shared" ref="AX33:BE33" si="24">SUM(AX34:AX36)</f>
        <v>40</v>
      </c>
      <c r="AY33" s="216">
        <f t="shared" si="24"/>
        <v>38</v>
      </c>
      <c r="AZ33" s="216">
        <f t="shared" si="24"/>
        <v>11</v>
      </c>
      <c r="BA33" s="216">
        <f t="shared" si="24"/>
        <v>112</v>
      </c>
      <c r="BB33" s="216">
        <f t="shared" si="24"/>
        <v>38</v>
      </c>
      <c r="BC33" s="216">
        <f t="shared" si="24"/>
        <v>32</v>
      </c>
      <c r="BD33" s="216">
        <f t="shared" si="24"/>
        <v>13</v>
      </c>
      <c r="BE33" s="216">
        <f t="shared" si="24"/>
        <v>113</v>
      </c>
      <c r="BF33" s="216">
        <f t="shared" ref="BF33:BY33" si="25">SUM(BF34:BF36)</f>
        <v>48</v>
      </c>
      <c r="BG33" s="216">
        <f t="shared" si="25"/>
        <v>47</v>
      </c>
      <c r="BH33" s="216">
        <f t="shared" si="25"/>
        <v>21</v>
      </c>
      <c r="BI33" s="216">
        <f t="shared" si="25"/>
        <v>111</v>
      </c>
      <c r="BJ33" s="216">
        <f t="shared" si="25"/>
        <v>18</v>
      </c>
      <c r="BK33" s="216">
        <f t="shared" si="25"/>
        <v>13</v>
      </c>
      <c r="BL33" s="216">
        <f t="shared" si="25"/>
        <v>5</v>
      </c>
      <c r="BM33" s="216">
        <f t="shared" si="25"/>
        <v>105</v>
      </c>
      <c r="BN33" s="216">
        <f t="shared" si="25"/>
        <v>26</v>
      </c>
      <c r="BO33" s="216">
        <f t="shared" si="25"/>
        <v>26</v>
      </c>
      <c r="BP33" s="216">
        <f t="shared" si="25"/>
        <v>10</v>
      </c>
      <c r="BQ33" s="216">
        <f t="shared" si="25"/>
        <v>98</v>
      </c>
      <c r="BR33" s="216">
        <f t="shared" si="25"/>
        <v>15</v>
      </c>
      <c r="BS33" s="216">
        <f t="shared" si="25"/>
        <v>15</v>
      </c>
      <c r="BT33" s="216">
        <f t="shared" si="25"/>
        <v>6</v>
      </c>
      <c r="BU33" s="216">
        <f t="shared" si="25"/>
        <v>95</v>
      </c>
      <c r="BV33" s="216">
        <f t="shared" si="25"/>
        <v>29</v>
      </c>
      <c r="BW33" s="216">
        <f t="shared" si="25"/>
        <v>29</v>
      </c>
      <c r="BX33" s="216">
        <f t="shared" si="25"/>
        <v>15</v>
      </c>
      <c r="BY33" s="216">
        <f t="shared" si="25"/>
        <v>98</v>
      </c>
    </row>
    <row r="34" spans="1:77" ht="17.25" customHeight="1" x14ac:dyDescent="0.2">
      <c r="A34" s="35" t="s">
        <v>56</v>
      </c>
      <c r="B34" s="36">
        <v>80</v>
      </c>
      <c r="C34" s="36">
        <v>65</v>
      </c>
      <c r="D34" s="36">
        <v>45</v>
      </c>
      <c r="E34" s="36">
        <v>200</v>
      </c>
      <c r="F34" s="36">
        <v>21</v>
      </c>
      <c r="G34" s="36">
        <v>19</v>
      </c>
      <c r="H34" s="36">
        <v>7</v>
      </c>
      <c r="I34" s="36">
        <v>177</v>
      </c>
      <c r="J34" s="36">
        <v>62</v>
      </c>
      <c r="K34" s="36">
        <v>60</v>
      </c>
      <c r="L34" s="36">
        <v>22</v>
      </c>
      <c r="M34" s="36">
        <v>177</v>
      </c>
      <c r="N34" s="36">
        <v>23</v>
      </c>
      <c r="O34" s="36">
        <v>21</v>
      </c>
      <c r="P34" s="36">
        <v>13</v>
      </c>
      <c r="Q34" s="36">
        <v>178</v>
      </c>
      <c r="R34" s="36">
        <v>60</v>
      </c>
      <c r="S34" s="36">
        <v>55</v>
      </c>
      <c r="T34" s="36">
        <v>27</v>
      </c>
      <c r="U34" s="36">
        <v>172</v>
      </c>
      <c r="V34" s="36">
        <v>17</v>
      </c>
      <c r="W34" s="36">
        <v>17</v>
      </c>
      <c r="X34" s="36">
        <v>10</v>
      </c>
      <c r="Y34" s="36">
        <v>155</v>
      </c>
      <c r="Z34" s="36">
        <v>43</v>
      </c>
      <c r="AA34" s="36">
        <v>42</v>
      </c>
      <c r="AB34" s="36">
        <v>23</v>
      </c>
      <c r="AC34" s="36">
        <v>142</v>
      </c>
      <c r="AD34" s="36">
        <v>20</v>
      </c>
      <c r="AE34" s="36">
        <v>19</v>
      </c>
      <c r="AF34" s="36">
        <v>12</v>
      </c>
      <c r="AG34" s="36">
        <v>141</v>
      </c>
      <c r="AH34" s="36">
        <v>37</v>
      </c>
      <c r="AI34" s="36">
        <v>37</v>
      </c>
      <c r="AJ34" s="36">
        <v>13</v>
      </c>
      <c r="AK34" s="36">
        <v>129</v>
      </c>
      <c r="AL34" s="36">
        <v>22</v>
      </c>
      <c r="AM34" s="36">
        <v>17</v>
      </c>
      <c r="AN34" s="36">
        <v>7</v>
      </c>
      <c r="AO34" s="36">
        <v>126</v>
      </c>
      <c r="AP34" s="36">
        <v>41</v>
      </c>
      <c r="AQ34" s="36">
        <v>37</v>
      </c>
      <c r="AR34" s="36">
        <v>13</v>
      </c>
      <c r="AS34" s="36">
        <v>114</v>
      </c>
      <c r="AT34" s="36">
        <v>22</v>
      </c>
      <c r="AU34" s="36">
        <v>19</v>
      </c>
      <c r="AV34" s="36">
        <v>7</v>
      </c>
      <c r="AW34" s="36">
        <v>118</v>
      </c>
      <c r="AX34" s="36">
        <v>40</v>
      </c>
      <c r="AY34" s="36">
        <v>38</v>
      </c>
      <c r="AZ34" s="36">
        <v>11</v>
      </c>
      <c r="BA34" s="36">
        <v>106</v>
      </c>
      <c r="BB34" s="36">
        <v>38</v>
      </c>
      <c r="BC34" s="36">
        <v>32</v>
      </c>
      <c r="BD34" s="36">
        <v>13</v>
      </c>
      <c r="BE34" s="36">
        <v>110</v>
      </c>
      <c r="BF34" s="36">
        <v>48</v>
      </c>
      <c r="BG34" s="36">
        <v>47</v>
      </c>
      <c r="BH34" s="36">
        <v>21</v>
      </c>
      <c r="BI34" s="36">
        <v>107</v>
      </c>
      <c r="BJ34" s="36">
        <v>18</v>
      </c>
      <c r="BK34" s="36">
        <v>13</v>
      </c>
      <c r="BL34" s="36">
        <v>5</v>
      </c>
      <c r="BM34" s="36">
        <v>100</v>
      </c>
      <c r="BN34" s="36">
        <v>26</v>
      </c>
      <c r="BO34" s="36">
        <v>26</v>
      </c>
      <c r="BP34" s="36">
        <v>10</v>
      </c>
      <c r="BQ34" s="36">
        <v>95</v>
      </c>
      <c r="BR34" s="36">
        <v>15</v>
      </c>
      <c r="BS34" s="36">
        <v>15</v>
      </c>
      <c r="BT34" s="36">
        <v>6</v>
      </c>
      <c r="BU34" s="36">
        <v>92</v>
      </c>
      <c r="BV34" s="36">
        <v>29</v>
      </c>
      <c r="BW34" s="36">
        <v>29</v>
      </c>
      <c r="BX34" s="36">
        <v>15</v>
      </c>
      <c r="BY34" s="36">
        <v>97</v>
      </c>
    </row>
    <row r="35" spans="1:77" ht="17.25" customHeight="1" x14ac:dyDescent="0.2">
      <c r="A35" s="46" t="s">
        <v>57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>
        <v>5</v>
      </c>
      <c r="S35" s="47">
        <v>5</v>
      </c>
      <c r="T35" s="47">
        <v>2</v>
      </c>
      <c r="U35" s="47">
        <v>2</v>
      </c>
      <c r="V35" s="47">
        <v>2</v>
      </c>
      <c r="W35" s="47">
        <v>2</v>
      </c>
      <c r="X35" s="47"/>
      <c r="Y35" s="47">
        <v>4</v>
      </c>
      <c r="Z35" s="47">
        <v>9</v>
      </c>
      <c r="AA35" s="47">
        <v>9</v>
      </c>
      <c r="AB35" s="47">
        <v>3</v>
      </c>
      <c r="AC35" s="47">
        <v>7</v>
      </c>
      <c r="AD35" s="47"/>
      <c r="AE35" s="47"/>
      <c r="AF35" s="47"/>
      <c r="AG35" s="47">
        <v>5</v>
      </c>
      <c r="AH35" s="47"/>
      <c r="AI35" s="47"/>
      <c r="AJ35" s="47"/>
      <c r="AK35" s="47">
        <v>5</v>
      </c>
      <c r="AL35" s="47"/>
      <c r="AM35" s="47"/>
      <c r="AN35" s="47"/>
      <c r="AO35" s="47">
        <v>5</v>
      </c>
      <c r="AP35" s="47">
        <v>0</v>
      </c>
      <c r="AQ35" s="47">
        <v>0</v>
      </c>
      <c r="AR35" s="47">
        <v>0</v>
      </c>
      <c r="AS35" s="47">
        <v>5</v>
      </c>
      <c r="AT35" s="47" t="s">
        <v>53</v>
      </c>
      <c r="AU35" s="47" t="s">
        <v>53</v>
      </c>
      <c r="AV35" s="47" t="s">
        <v>53</v>
      </c>
      <c r="AW35" s="47">
        <v>5</v>
      </c>
      <c r="AX35" s="47" t="s">
        <v>53</v>
      </c>
      <c r="AY35" s="47" t="s">
        <v>53</v>
      </c>
      <c r="AZ35" s="47" t="s">
        <v>53</v>
      </c>
      <c r="BA35" s="47">
        <v>3</v>
      </c>
      <c r="BB35" s="47" t="s">
        <v>53</v>
      </c>
      <c r="BC35" s="47" t="s">
        <v>53</v>
      </c>
      <c r="BD35" s="47" t="s">
        <v>53</v>
      </c>
      <c r="BE35" s="47">
        <v>1</v>
      </c>
      <c r="BF35" s="47" t="s">
        <v>53</v>
      </c>
      <c r="BG35" s="47" t="s">
        <v>53</v>
      </c>
      <c r="BH35" s="47" t="s">
        <v>53</v>
      </c>
      <c r="BI35" s="47">
        <v>2</v>
      </c>
      <c r="BJ35" s="47" t="s">
        <v>53</v>
      </c>
      <c r="BK35" s="47" t="s">
        <v>53</v>
      </c>
      <c r="BL35" s="47" t="s">
        <v>53</v>
      </c>
      <c r="BM35" s="47">
        <v>3</v>
      </c>
      <c r="BN35" s="47" t="s">
        <v>53</v>
      </c>
      <c r="BO35" s="47" t="s">
        <v>53</v>
      </c>
      <c r="BP35" s="47" t="s">
        <v>53</v>
      </c>
      <c r="BQ35" s="47">
        <v>1</v>
      </c>
      <c r="BR35" s="47" t="s">
        <v>53</v>
      </c>
      <c r="BS35" s="47" t="s">
        <v>53</v>
      </c>
      <c r="BT35" s="47" t="s">
        <v>53</v>
      </c>
      <c r="BU35" s="47">
        <v>2</v>
      </c>
      <c r="BV35" s="47" t="s">
        <v>53</v>
      </c>
      <c r="BW35" s="47" t="s">
        <v>53</v>
      </c>
      <c r="BX35" s="47" t="s">
        <v>53</v>
      </c>
      <c r="BY35" s="47" t="s">
        <v>53</v>
      </c>
    </row>
    <row r="36" spans="1:77" ht="17.25" customHeight="1" x14ac:dyDescent="0.2">
      <c r="A36" s="35" t="s">
        <v>58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>
        <v>11</v>
      </c>
      <c r="S36" s="36">
        <v>11</v>
      </c>
      <c r="T36" s="36">
        <v>7</v>
      </c>
      <c r="U36" s="36">
        <v>7</v>
      </c>
      <c r="V36" s="36"/>
      <c r="W36" s="36"/>
      <c r="X36" s="36"/>
      <c r="Y36" s="36">
        <v>6</v>
      </c>
      <c r="Z36" s="36">
        <v>7</v>
      </c>
      <c r="AA36" s="36">
        <v>7</v>
      </c>
      <c r="AB36" s="36">
        <v>3</v>
      </c>
      <c r="AC36" s="36">
        <v>8</v>
      </c>
      <c r="AD36" s="36"/>
      <c r="AE36" s="36"/>
      <c r="AF36" s="36"/>
      <c r="AG36" s="36">
        <v>7</v>
      </c>
      <c r="AH36" s="36"/>
      <c r="AI36" s="36"/>
      <c r="AJ36" s="36"/>
      <c r="AK36" s="36">
        <v>7</v>
      </c>
      <c r="AL36" s="36"/>
      <c r="AM36" s="36"/>
      <c r="AN36" s="36"/>
      <c r="AO36" s="36">
        <v>7</v>
      </c>
      <c r="AP36" s="36">
        <v>0</v>
      </c>
      <c r="AQ36" s="36">
        <v>0</v>
      </c>
      <c r="AR36" s="36">
        <v>0</v>
      </c>
      <c r="AS36" s="36">
        <v>6</v>
      </c>
      <c r="AT36" s="36" t="s">
        <v>53</v>
      </c>
      <c r="AU36" s="36" t="s">
        <v>53</v>
      </c>
      <c r="AV36" s="36" t="s">
        <v>53</v>
      </c>
      <c r="AW36" s="36">
        <v>5</v>
      </c>
      <c r="AX36" s="36" t="s">
        <v>53</v>
      </c>
      <c r="AY36" s="36" t="s">
        <v>53</v>
      </c>
      <c r="AZ36" s="36" t="s">
        <v>53</v>
      </c>
      <c r="BA36" s="36">
        <v>3</v>
      </c>
      <c r="BB36" s="36" t="s">
        <v>53</v>
      </c>
      <c r="BC36" s="36" t="s">
        <v>53</v>
      </c>
      <c r="BD36" s="36" t="s">
        <v>53</v>
      </c>
      <c r="BE36" s="36">
        <v>2</v>
      </c>
      <c r="BF36" s="36" t="s">
        <v>53</v>
      </c>
      <c r="BG36" s="36" t="s">
        <v>53</v>
      </c>
      <c r="BH36" s="36" t="s">
        <v>53</v>
      </c>
      <c r="BI36" s="36">
        <v>2</v>
      </c>
      <c r="BJ36" s="36" t="s">
        <v>53</v>
      </c>
      <c r="BK36" s="36" t="s">
        <v>53</v>
      </c>
      <c r="BL36" s="36" t="s">
        <v>53</v>
      </c>
      <c r="BM36" s="36">
        <v>2</v>
      </c>
      <c r="BN36" s="36" t="s">
        <v>53</v>
      </c>
      <c r="BO36" s="36" t="s">
        <v>53</v>
      </c>
      <c r="BP36" s="36" t="s">
        <v>53</v>
      </c>
      <c r="BQ36" s="36">
        <v>2</v>
      </c>
      <c r="BR36" s="36" t="s">
        <v>53</v>
      </c>
      <c r="BS36" s="36" t="s">
        <v>53</v>
      </c>
      <c r="BT36" s="36" t="s">
        <v>53</v>
      </c>
      <c r="BU36" s="36">
        <v>1</v>
      </c>
      <c r="BV36" s="36" t="s">
        <v>53</v>
      </c>
      <c r="BW36" s="36" t="s">
        <v>53</v>
      </c>
      <c r="BX36" s="36" t="s">
        <v>53</v>
      </c>
      <c r="BY36" s="36">
        <v>1</v>
      </c>
    </row>
    <row r="37" spans="1:77" ht="17.25" customHeight="1" x14ac:dyDescent="0.2">
      <c r="A37" s="215" t="s">
        <v>59</v>
      </c>
      <c r="B37" s="216">
        <f t="shared" ref="B37:Q37" si="26">SUM(B38)</f>
        <v>20</v>
      </c>
      <c r="C37" s="216">
        <f t="shared" si="26"/>
        <v>20</v>
      </c>
      <c r="D37" s="216">
        <f t="shared" si="26"/>
        <v>9</v>
      </c>
      <c r="E37" s="216">
        <f t="shared" si="26"/>
        <v>36</v>
      </c>
      <c r="F37" s="216">
        <f t="shared" si="26"/>
        <v>0</v>
      </c>
      <c r="G37" s="216">
        <f t="shared" si="26"/>
        <v>0</v>
      </c>
      <c r="H37" s="216">
        <f t="shared" si="26"/>
        <v>0</v>
      </c>
      <c r="I37" s="216">
        <f t="shared" si="26"/>
        <v>32</v>
      </c>
      <c r="J37" s="216">
        <f t="shared" si="26"/>
        <v>26</v>
      </c>
      <c r="K37" s="216">
        <f t="shared" si="26"/>
        <v>24</v>
      </c>
      <c r="L37" s="216">
        <f t="shared" si="26"/>
        <v>14</v>
      </c>
      <c r="M37" s="216">
        <f t="shared" si="26"/>
        <v>42</v>
      </c>
      <c r="N37" s="216">
        <f t="shared" si="26"/>
        <v>0</v>
      </c>
      <c r="O37" s="216">
        <f t="shared" si="26"/>
        <v>0</v>
      </c>
      <c r="P37" s="216">
        <f t="shared" si="26"/>
        <v>0</v>
      </c>
      <c r="Q37" s="216">
        <f t="shared" si="26"/>
        <v>34</v>
      </c>
      <c r="R37" s="216">
        <f>SUM(R38:R39)</f>
        <v>147</v>
      </c>
      <c r="S37" s="216">
        <f>SUM(S38:S39)</f>
        <v>145</v>
      </c>
      <c r="T37" s="216">
        <f>SUM(T38:T39)</f>
        <v>74</v>
      </c>
      <c r="U37" s="216">
        <f>SUM(U38:U39)</f>
        <v>104</v>
      </c>
      <c r="V37" s="216">
        <f>SUM(V38:V39)</f>
        <v>26</v>
      </c>
      <c r="W37" s="216">
        <f t="shared" ref="W37:AK37" si="27">SUM(W38:W39)</f>
        <v>26</v>
      </c>
      <c r="X37" s="216">
        <f t="shared" si="27"/>
        <v>16</v>
      </c>
      <c r="Y37" s="216">
        <f t="shared" si="27"/>
        <v>117</v>
      </c>
      <c r="Z37" s="216">
        <f t="shared" si="27"/>
        <v>230</v>
      </c>
      <c r="AA37" s="216">
        <f t="shared" si="27"/>
        <v>175</v>
      </c>
      <c r="AB37" s="216">
        <f t="shared" si="27"/>
        <v>60</v>
      </c>
      <c r="AC37" s="216">
        <f t="shared" si="27"/>
        <v>162</v>
      </c>
      <c r="AD37" s="216">
        <f t="shared" si="27"/>
        <v>61</v>
      </c>
      <c r="AE37" s="216">
        <f t="shared" si="27"/>
        <v>46</v>
      </c>
      <c r="AF37" s="216">
        <f t="shared" si="27"/>
        <v>29</v>
      </c>
      <c r="AG37" s="216">
        <f t="shared" si="27"/>
        <v>170</v>
      </c>
      <c r="AH37" s="216">
        <f t="shared" si="27"/>
        <v>175</v>
      </c>
      <c r="AI37" s="216">
        <f>+SUM(AI38:AI39)</f>
        <v>142</v>
      </c>
      <c r="AJ37" s="216">
        <f t="shared" si="27"/>
        <v>73</v>
      </c>
      <c r="AK37" s="216">
        <f t="shared" si="27"/>
        <v>223</v>
      </c>
      <c r="AL37" s="216">
        <f>SUM(AL38:AL39)</f>
        <v>56</v>
      </c>
      <c r="AM37" s="216">
        <f>+SUM(AM38:AM39)</f>
        <v>51</v>
      </c>
      <c r="AN37" s="216">
        <f t="shared" ref="AN37:AS37" si="28">SUM(AN38:AN39)</f>
        <v>28</v>
      </c>
      <c r="AO37" s="216">
        <f t="shared" si="28"/>
        <v>248</v>
      </c>
      <c r="AP37" s="216">
        <f t="shared" si="28"/>
        <v>154</v>
      </c>
      <c r="AQ37" s="216">
        <f t="shared" si="28"/>
        <v>151</v>
      </c>
      <c r="AR37" s="216">
        <f t="shared" si="28"/>
        <v>64</v>
      </c>
      <c r="AS37" s="216">
        <f t="shared" si="28"/>
        <v>292</v>
      </c>
      <c r="AT37" s="216">
        <f>SUM(AT38:AT39)</f>
        <v>36</v>
      </c>
      <c r="AU37" s="216">
        <f>SUM(AU38:AU39)</f>
        <v>32</v>
      </c>
      <c r="AV37" s="216">
        <f>SUM(AV38:AV39)</f>
        <v>14</v>
      </c>
      <c r="AW37" s="216">
        <f>SUM(AW38:AW39)</f>
        <v>289</v>
      </c>
      <c r="AX37" s="216">
        <f t="shared" ref="AX37:BE37" si="29">SUM(AX38:AX39)</f>
        <v>159</v>
      </c>
      <c r="AY37" s="216">
        <f t="shared" si="29"/>
        <v>155</v>
      </c>
      <c r="AZ37" s="216">
        <f t="shared" si="29"/>
        <v>69</v>
      </c>
      <c r="BA37" s="216">
        <f t="shared" si="29"/>
        <v>340</v>
      </c>
      <c r="BB37" s="216">
        <f t="shared" si="29"/>
        <v>35</v>
      </c>
      <c r="BC37" s="216">
        <f t="shared" si="29"/>
        <v>34</v>
      </c>
      <c r="BD37" s="216">
        <f t="shared" si="29"/>
        <v>15</v>
      </c>
      <c r="BE37" s="216">
        <f t="shared" si="29"/>
        <v>316</v>
      </c>
      <c r="BF37" s="216">
        <f>SUM(BF38:BF39)</f>
        <v>111</v>
      </c>
      <c r="BG37" s="216">
        <f>SUM(BG38:BG39)</f>
        <v>111</v>
      </c>
      <c r="BH37" s="216">
        <f>SUM(BH38:BH39)</f>
        <v>45</v>
      </c>
      <c r="BI37" s="216">
        <f>SUM(BI38:BI39)</f>
        <v>352</v>
      </c>
      <c r="BJ37" s="216">
        <f>SUM(BJ38:BJ40)</f>
        <v>46</v>
      </c>
      <c r="BK37" s="216">
        <f t="shared" ref="BK37:BM37" si="30">SUM(BK38:BK40)</f>
        <v>45</v>
      </c>
      <c r="BL37" s="216">
        <f t="shared" si="30"/>
        <v>26</v>
      </c>
      <c r="BM37" s="216">
        <f t="shared" si="30"/>
        <v>347</v>
      </c>
      <c r="BN37" s="216">
        <f>SUM(BN38:BN40)</f>
        <v>137</v>
      </c>
      <c r="BO37" s="216">
        <f t="shared" ref="BO37:BQ37" si="31">SUM(BO38:BO40)</f>
        <v>137</v>
      </c>
      <c r="BP37" s="216">
        <f t="shared" si="31"/>
        <v>69</v>
      </c>
      <c r="BQ37" s="216">
        <f t="shared" si="31"/>
        <v>381</v>
      </c>
      <c r="BR37" s="216">
        <f>SUM(BR38:BR40)</f>
        <v>52</v>
      </c>
      <c r="BS37" s="216">
        <f t="shared" ref="BS37:BU37" si="32">SUM(BS38:BS40)</f>
        <v>52</v>
      </c>
      <c r="BT37" s="216">
        <f t="shared" si="32"/>
        <v>34</v>
      </c>
      <c r="BU37" s="216">
        <f t="shared" si="32"/>
        <v>355</v>
      </c>
      <c r="BV37" s="216">
        <f>SUM(BV38:BV40)</f>
        <v>133</v>
      </c>
      <c r="BW37" s="216">
        <f t="shared" ref="BW37:BY37" si="33">SUM(BW38:BW40)</f>
        <v>133</v>
      </c>
      <c r="BX37" s="216">
        <f t="shared" si="33"/>
        <v>70</v>
      </c>
      <c r="BY37" s="216">
        <f t="shared" si="33"/>
        <v>387</v>
      </c>
    </row>
    <row r="38" spans="1:77" ht="17.25" customHeight="1" x14ac:dyDescent="0.2">
      <c r="A38" s="35" t="s">
        <v>60</v>
      </c>
      <c r="B38" s="36">
        <v>20</v>
      </c>
      <c r="C38" s="36">
        <v>20</v>
      </c>
      <c r="D38" s="36">
        <v>9</v>
      </c>
      <c r="E38" s="36">
        <v>36</v>
      </c>
      <c r="F38" s="36"/>
      <c r="G38" s="36"/>
      <c r="H38" s="36"/>
      <c r="I38" s="36">
        <v>32</v>
      </c>
      <c r="J38" s="36">
        <v>26</v>
      </c>
      <c r="K38" s="36">
        <v>24</v>
      </c>
      <c r="L38" s="36">
        <v>14</v>
      </c>
      <c r="M38" s="36">
        <v>42</v>
      </c>
      <c r="N38" s="36"/>
      <c r="O38" s="36"/>
      <c r="P38" s="36"/>
      <c r="Q38" s="36">
        <v>34</v>
      </c>
      <c r="R38" s="36">
        <v>31</v>
      </c>
      <c r="S38" s="36">
        <v>31</v>
      </c>
      <c r="T38" s="36">
        <v>20</v>
      </c>
      <c r="U38" s="36">
        <v>50</v>
      </c>
      <c r="V38" s="36"/>
      <c r="W38" s="36"/>
      <c r="X38" s="36"/>
      <c r="Y38" s="36">
        <v>48</v>
      </c>
      <c r="Z38" s="36">
        <v>29</v>
      </c>
      <c r="AA38" s="36">
        <v>29</v>
      </c>
      <c r="AB38" s="36">
        <v>13</v>
      </c>
      <c r="AC38" s="36">
        <v>56</v>
      </c>
      <c r="AD38" s="36"/>
      <c r="AE38" s="36"/>
      <c r="AF38" s="36"/>
      <c r="AG38" s="36">
        <v>50</v>
      </c>
      <c r="AH38" s="36">
        <v>23</v>
      </c>
      <c r="AI38" s="36">
        <v>23</v>
      </c>
      <c r="AJ38" s="36">
        <v>9</v>
      </c>
      <c r="AK38" s="36">
        <v>50</v>
      </c>
      <c r="AL38" s="36">
        <v>6</v>
      </c>
      <c r="AM38" s="36">
        <v>6</v>
      </c>
      <c r="AN38" s="36">
        <v>2</v>
      </c>
      <c r="AO38" s="36">
        <v>54</v>
      </c>
      <c r="AP38" s="36">
        <v>22</v>
      </c>
      <c r="AQ38" s="36">
        <v>22</v>
      </c>
      <c r="AR38" s="36">
        <v>11</v>
      </c>
      <c r="AS38" s="36">
        <v>59</v>
      </c>
      <c r="AT38" s="36">
        <v>5</v>
      </c>
      <c r="AU38" s="36">
        <v>3</v>
      </c>
      <c r="AV38" s="36">
        <v>1</v>
      </c>
      <c r="AW38" s="36">
        <v>53</v>
      </c>
      <c r="AX38" s="36">
        <v>24</v>
      </c>
      <c r="AY38" s="36">
        <v>23</v>
      </c>
      <c r="AZ38" s="36">
        <v>11</v>
      </c>
      <c r="BA38" s="36">
        <v>52</v>
      </c>
      <c r="BB38" s="36">
        <v>5</v>
      </c>
      <c r="BC38" s="36">
        <v>4</v>
      </c>
      <c r="BD38" s="36">
        <v>1</v>
      </c>
      <c r="BE38" s="36">
        <v>46</v>
      </c>
      <c r="BF38" s="36">
        <v>22</v>
      </c>
      <c r="BG38" s="36">
        <v>22</v>
      </c>
      <c r="BH38" s="36">
        <v>11</v>
      </c>
      <c r="BI38" s="36">
        <v>48</v>
      </c>
      <c r="BJ38" s="36">
        <v>5</v>
      </c>
      <c r="BK38" s="36">
        <v>5</v>
      </c>
      <c r="BL38" s="36">
        <v>4</v>
      </c>
      <c r="BM38" s="36">
        <v>51</v>
      </c>
      <c r="BN38" s="36">
        <v>13</v>
      </c>
      <c r="BO38" s="36">
        <v>13</v>
      </c>
      <c r="BP38" s="36">
        <v>6</v>
      </c>
      <c r="BQ38" s="36">
        <v>47</v>
      </c>
      <c r="BR38" s="36">
        <v>5</v>
      </c>
      <c r="BS38" s="36">
        <v>5</v>
      </c>
      <c r="BT38" s="36">
        <v>5</v>
      </c>
      <c r="BU38" s="36">
        <v>41</v>
      </c>
      <c r="BV38" s="36">
        <v>17</v>
      </c>
      <c r="BW38" s="36">
        <v>17</v>
      </c>
      <c r="BX38" s="36">
        <v>8</v>
      </c>
      <c r="BY38" s="36">
        <v>47</v>
      </c>
    </row>
    <row r="39" spans="1:77" ht="17.25" customHeight="1" x14ac:dyDescent="0.2">
      <c r="A39" s="46" t="s">
        <v>61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>
        <v>116</v>
      </c>
      <c r="S39" s="47">
        <v>114</v>
      </c>
      <c r="T39" s="47">
        <v>54</v>
      </c>
      <c r="U39" s="47">
        <v>54</v>
      </c>
      <c r="V39" s="47">
        <v>26</v>
      </c>
      <c r="W39" s="47">
        <v>26</v>
      </c>
      <c r="X39" s="47">
        <v>16</v>
      </c>
      <c r="Y39" s="47">
        <v>69</v>
      </c>
      <c r="Z39" s="47">
        <v>201</v>
      </c>
      <c r="AA39" s="47">
        <v>146</v>
      </c>
      <c r="AB39" s="47">
        <v>47</v>
      </c>
      <c r="AC39" s="47">
        <v>106</v>
      </c>
      <c r="AD39" s="47">
        <v>61</v>
      </c>
      <c r="AE39" s="47">
        <v>46</v>
      </c>
      <c r="AF39" s="47">
        <v>29</v>
      </c>
      <c r="AG39" s="47">
        <v>120</v>
      </c>
      <c r="AH39" s="47">
        <v>152</v>
      </c>
      <c r="AI39" s="47">
        <v>119</v>
      </c>
      <c r="AJ39" s="47">
        <v>64</v>
      </c>
      <c r="AK39" s="47">
        <v>173</v>
      </c>
      <c r="AL39" s="47">
        <v>50</v>
      </c>
      <c r="AM39" s="47">
        <v>45</v>
      </c>
      <c r="AN39" s="47">
        <v>26</v>
      </c>
      <c r="AO39" s="47">
        <v>194</v>
      </c>
      <c r="AP39" s="47">
        <v>132</v>
      </c>
      <c r="AQ39" s="47">
        <v>129</v>
      </c>
      <c r="AR39" s="47">
        <v>53</v>
      </c>
      <c r="AS39" s="47">
        <v>233</v>
      </c>
      <c r="AT39" s="47">
        <v>31</v>
      </c>
      <c r="AU39" s="47">
        <v>29</v>
      </c>
      <c r="AV39" s="47">
        <v>13</v>
      </c>
      <c r="AW39" s="47">
        <v>236</v>
      </c>
      <c r="AX39" s="47">
        <v>135</v>
      </c>
      <c r="AY39" s="47">
        <v>132</v>
      </c>
      <c r="AZ39" s="47">
        <v>58</v>
      </c>
      <c r="BA39" s="47">
        <v>288</v>
      </c>
      <c r="BB39" s="47">
        <v>30</v>
      </c>
      <c r="BC39" s="47">
        <v>30</v>
      </c>
      <c r="BD39" s="47">
        <v>14</v>
      </c>
      <c r="BE39" s="47">
        <v>270</v>
      </c>
      <c r="BF39" s="47">
        <v>89</v>
      </c>
      <c r="BG39" s="47">
        <v>89</v>
      </c>
      <c r="BH39" s="47">
        <v>34</v>
      </c>
      <c r="BI39" s="47">
        <v>304</v>
      </c>
      <c r="BJ39" s="47">
        <v>21</v>
      </c>
      <c r="BK39" s="47">
        <v>21</v>
      </c>
      <c r="BL39" s="47">
        <v>11</v>
      </c>
      <c r="BM39" s="47">
        <v>285</v>
      </c>
      <c r="BN39" s="47">
        <v>91</v>
      </c>
      <c r="BO39" s="47">
        <v>91</v>
      </c>
      <c r="BP39" s="47">
        <v>40</v>
      </c>
      <c r="BQ39" s="47">
        <v>298</v>
      </c>
      <c r="BR39" s="47">
        <v>21</v>
      </c>
      <c r="BS39" s="47">
        <v>21</v>
      </c>
      <c r="BT39" s="47">
        <v>10</v>
      </c>
      <c r="BU39" s="47">
        <v>264</v>
      </c>
      <c r="BV39" s="47">
        <v>58</v>
      </c>
      <c r="BW39" s="47">
        <v>58</v>
      </c>
      <c r="BX39" s="47">
        <v>30</v>
      </c>
      <c r="BY39" s="47">
        <v>257</v>
      </c>
    </row>
    <row r="40" spans="1:77" ht="17.25" customHeight="1" x14ac:dyDescent="0.2">
      <c r="A40" s="35" t="s">
        <v>62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>
        <v>20</v>
      </c>
      <c r="BK40" s="36">
        <v>19</v>
      </c>
      <c r="BL40" s="36">
        <v>11</v>
      </c>
      <c r="BM40" s="36">
        <v>11</v>
      </c>
      <c r="BN40" s="36">
        <v>33</v>
      </c>
      <c r="BO40" s="36">
        <v>33</v>
      </c>
      <c r="BP40" s="36">
        <v>23</v>
      </c>
      <c r="BQ40" s="36">
        <v>36</v>
      </c>
      <c r="BR40" s="36">
        <v>26</v>
      </c>
      <c r="BS40" s="36">
        <v>26</v>
      </c>
      <c r="BT40" s="36">
        <v>19</v>
      </c>
      <c r="BU40" s="36">
        <v>50</v>
      </c>
      <c r="BV40" s="36">
        <v>58</v>
      </c>
      <c r="BW40" s="36">
        <v>58</v>
      </c>
      <c r="BX40" s="36">
        <v>32</v>
      </c>
      <c r="BY40" s="36">
        <v>83</v>
      </c>
    </row>
    <row r="41" spans="1:77" ht="17.25" customHeight="1" x14ac:dyDescent="0.2">
      <c r="A41" s="215" t="s">
        <v>63</v>
      </c>
      <c r="B41" s="216">
        <f>+SUM(B42:B44)</f>
        <v>236</v>
      </c>
      <c r="C41" s="216">
        <f>SUM(C42:C44)</f>
        <v>230</v>
      </c>
      <c r="D41" s="216">
        <f>+SUM(D42:D44)</f>
        <v>118</v>
      </c>
      <c r="E41" s="216">
        <f>+SUM(E42:E44)</f>
        <v>612</v>
      </c>
      <c r="F41" s="216">
        <f>+SUM(F42:F44)</f>
        <v>90</v>
      </c>
      <c r="G41" s="216">
        <f>SUM(G42:G44)</f>
        <v>89</v>
      </c>
      <c r="H41" s="216">
        <f>+SUM(H42:H44)</f>
        <v>64</v>
      </c>
      <c r="I41" s="216">
        <f>+SUM(I42:I44)</f>
        <v>604</v>
      </c>
      <c r="J41" s="216">
        <f>+SUM(J42:J44)</f>
        <v>287</v>
      </c>
      <c r="K41" s="216">
        <f>SUM(K42:K44)</f>
        <v>271</v>
      </c>
      <c r="L41" s="216">
        <f>+SUM(L42:L44)</f>
        <v>129</v>
      </c>
      <c r="M41" s="216">
        <f>+SUM(M42:M44)</f>
        <v>669</v>
      </c>
      <c r="N41" s="216">
        <f>+SUM(N42:N44)</f>
        <v>107</v>
      </c>
      <c r="O41" s="216">
        <f>SUM(O42:O44)</f>
        <v>105</v>
      </c>
      <c r="P41" s="216">
        <f>+SUM(P42:P44)</f>
        <v>74</v>
      </c>
      <c r="Q41" s="216">
        <f>+SUM(Q42:Q44)</f>
        <v>690</v>
      </c>
      <c r="R41" s="216">
        <f>+SUM(R42:R44)</f>
        <v>333</v>
      </c>
      <c r="S41" s="216">
        <f>SUM(S42:S44)</f>
        <v>276</v>
      </c>
      <c r="T41" s="216">
        <f>+SUM(T42:T44)</f>
        <v>133</v>
      </c>
      <c r="U41" s="216">
        <f>+SUM(U42:U44)</f>
        <v>759</v>
      </c>
      <c r="V41" s="216">
        <f>+SUM(V42:V44)</f>
        <v>108</v>
      </c>
      <c r="W41" s="216">
        <f>SUM(W42:W44)</f>
        <v>108</v>
      </c>
      <c r="X41" s="216">
        <f>+SUM(X42:X44)</f>
        <v>70</v>
      </c>
      <c r="Y41" s="216">
        <f>+SUM(Y42:Y44)</f>
        <v>781</v>
      </c>
      <c r="Z41" s="216">
        <f t="shared" ref="Z41:AS41" si="34">+SUM(Z42:Z44)</f>
        <v>391</v>
      </c>
      <c r="AA41" s="216">
        <f t="shared" si="34"/>
        <v>292</v>
      </c>
      <c r="AB41" s="216">
        <f t="shared" si="34"/>
        <v>119</v>
      </c>
      <c r="AC41" s="216">
        <f t="shared" si="34"/>
        <v>822</v>
      </c>
      <c r="AD41" s="216">
        <f t="shared" si="34"/>
        <v>145</v>
      </c>
      <c r="AE41" s="216">
        <f t="shared" si="34"/>
        <v>114</v>
      </c>
      <c r="AF41" s="216">
        <f t="shared" si="34"/>
        <v>75</v>
      </c>
      <c r="AG41" s="216">
        <f t="shared" si="34"/>
        <v>821</v>
      </c>
      <c r="AH41" s="216">
        <f t="shared" si="34"/>
        <v>337</v>
      </c>
      <c r="AI41" s="216">
        <f t="shared" si="34"/>
        <v>296</v>
      </c>
      <c r="AJ41" s="216">
        <f t="shared" si="34"/>
        <v>100</v>
      </c>
      <c r="AK41" s="216">
        <f t="shared" si="34"/>
        <v>828</v>
      </c>
      <c r="AL41" s="216">
        <f t="shared" si="34"/>
        <v>134</v>
      </c>
      <c r="AM41" s="216">
        <f t="shared" si="34"/>
        <v>128</v>
      </c>
      <c r="AN41" s="216">
        <f t="shared" si="34"/>
        <v>65</v>
      </c>
      <c r="AO41" s="216">
        <f t="shared" si="34"/>
        <v>828</v>
      </c>
      <c r="AP41" s="216">
        <f t="shared" si="34"/>
        <v>344</v>
      </c>
      <c r="AQ41" s="216">
        <f t="shared" si="34"/>
        <v>332</v>
      </c>
      <c r="AR41" s="216">
        <f t="shared" si="34"/>
        <v>122</v>
      </c>
      <c r="AS41" s="216">
        <f t="shared" si="34"/>
        <v>866</v>
      </c>
      <c r="AT41" s="216">
        <f>+SUM(AT42:AT44)</f>
        <v>131</v>
      </c>
      <c r="AU41" s="216">
        <f>+SUM(AU42:AU44)</f>
        <v>126</v>
      </c>
      <c r="AV41" s="216">
        <f>+SUM(AV42:AV44)</f>
        <v>66</v>
      </c>
      <c r="AW41" s="216">
        <f>+SUM(AW42:AW44)</f>
        <v>870</v>
      </c>
      <c r="AX41" s="216">
        <f t="shared" ref="AX41:BE41" si="35">+SUM(AX42:AX44)</f>
        <v>347</v>
      </c>
      <c r="AY41" s="216">
        <f t="shared" si="35"/>
        <v>339</v>
      </c>
      <c r="AZ41" s="216">
        <f t="shared" si="35"/>
        <v>123</v>
      </c>
      <c r="BA41" s="216">
        <f t="shared" si="35"/>
        <v>858</v>
      </c>
      <c r="BB41" s="216">
        <f t="shared" si="35"/>
        <v>104</v>
      </c>
      <c r="BC41" s="216">
        <f t="shared" si="35"/>
        <v>104</v>
      </c>
      <c r="BD41" s="216">
        <f t="shared" si="35"/>
        <v>57</v>
      </c>
      <c r="BE41" s="216">
        <f t="shared" si="35"/>
        <v>778</v>
      </c>
      <c r="BF41" s="216">
        <f t="shared" ref="BF41:BY41" si="36">+SUM(BF42:BF44)</f>
        <v>366</v>
      </c>
      <c r="BG41" s="216">
        <f t="shared" si="36"/>
        <v>363</v>
      </c>
      <c r="BH41" s="216">
        <f t="shared" si="36"/>
        <v>140</v>
      </c>
      <c r="BI41" s="216">
        <f t="shared" si="36"/>
        <v>862</v>
      </c>
      <c r="BJ41" s="216">
        <f t="shared" si="36"/>
        <v>125</v>
      </c>
      <c r="BK41" s="216">
        <f t="shared" si="36"/>
        <v>118</v>
      </c>
      <c r="BL41" s="216">
        <f t="shared" si="36"/>
        <v>76</v>
      </c>
      <c r="BM41" s="216">
        <f t="shared" si="36"/>
        <v>816</v>
      </c>
      <c r="BN41" s="216">
        <f t="shared" si="36"/>
        <v>391</v>
      </c>
      <c r="BO41" s="216">
        <f t="shared" si="36"/>
        <v>390</v>
      </c>
      <c r="BP41" s="216">
        <f t="shared" si="36"/>
        <v>154</v>
      </c>
      <c r="BQ41" s="216">
        <f t="shared" si="36"/>
        <v>905</v>
      </c>
      <c r="BR41" s="216">
        <f t="shared" si="36"/>
        <v>148</v>
      </c>
      <c r="BS41" s="216">
        <f t="shared" si="36"/>
        <v>147</v>
      </c>
      <c r="BT41" s="216">
        <f t="shared" si="36"/>
        <v>76</v>
      </c>
      <c r="BU41" s="216">
        <f t="shared" si="36"/>
        <v>871</v>
      </c>
      <c r="BV41" s="216">
        <f t="shared" si="36"/>
        <v>333</v>
      </c>
      <c r="BW41" s="216">
        <f t="shared" si="36"/>
        <v>332</v>
      </c>
      <c r="BX41" s="216">
        <f t="shared" si="36"/>
        <v>118</v>
      </c>
      <c r="BY41" s="216">
        <f t="shared" si="36"/>
        <v>882</v>
      </c>
    </row>
    <row r="42" spans="1:77" ht="17.25" customHeight="1" x14ac:dyDescent="0.2">
      <c r="A42" s="35" t="s">
        <v>64</v>
      </c>
      <c r="B42" s="36">
        <v>83</v>
      </c>
      <c r="C42" s="36">
        <v>81</v>
      </c>
      <c r="D42" s="36">
        <v>35</v>
      </c>
      <c r="E42" s="36">
        <v>207</v>
      </c>
      <c r="F42" s="36">
        <v>45</v>
      </c>
      <c r="G42" s="36">
        <v>44</v>
      </c>
      <c r="H42" s="36">
        <v>34</v>
      </c>
      <c r="I42" s="36">
        <v>226</v>
      </c>
      <c r="J42" s="36">
        <v>161</v>
      </c>
      <c r="K42" s="36">
        <v>147</v>
      </c>
      <c r="L42" s="36">
        <v>65</v>
      </c>
      <c r="M42" s="36">
        <v>280</v>
      </c>
      <c r="N42" s="36">
        <v>70</v>
      </c>
      <c r="O42" s="36">
        <v>69</v>
      </c>
      <c r="P42" s="36">
        <v>53</v>
      </c>
      <c r="Q42" s="36">
        <v>316</v>
      </c>
      <c r="R42" s="36">
        <v>186</v>
      </c>
      <c r="S42" s="36">
        <v>129</v>
      </c>
      <c r="T42" s="36">
        <v>54</v>
      </c>
      <c r="U42" s="36">
        <v>347</v>
      </c>
      <c r="V42" s="36">
        <v>62</v>
      </c>
      <c r="W42" s="36">
        <v>62</v>
      </c>
      <c r="X42" s="36">
        <v>41</v>
      </c>
      <c r="Y42" s="36">
        <v>377</v>
      </c>
      <c r="Z42" s="36">
        <v>234</v>
      </c>
      <c r="AA42" s="36">
        <v>139</v>
      </c>
      <c r="AB42" s="36">
        <v>53</v>
      </c>
      <c r="AC42" s="36">
        <v>396</v>
      </c>
      <c r="AD42" s="36">
        <v>102</v>
      </c>
      <c r="AE42" s="36">
        <v>72</v>
      </c>
      <c r="AF42" s="36">
        <v>48</v>
      </c>
      <c r="AG42" s="36">
        <v>409</v>
      </c>
      <c r="AH42" s="36">
        <v>177</v>
      </c>
      <c r="AI42" s="36">
        <v>141</v>
      </c>
      <c r="AJ42" s="36">
        <v>54</v>
      </c>
      <c r="AK42" s="36">
        <v>417</v>
      </c>
      <c r="AL42" s="36">
        <v>66</v>
      </c>
      <c r="AM42" s="36">
        <v>63</v>
      </c>
      <c r="AN42" s="36">
        <v>30</v>
      </c>
      <c r="AO42" s="36">
        <v>430</v>
      </c>
      <c r="AP42" s="36">
        <v>185</v>
      </c>
      <c r="AQ42" s="36">
        <v>180</v>
      </c>
      <c r="AR42" s="36">
        <v>62</v>
      </c>
      <c r="AS42" s="36">
        <v>452</v>
      </c>
      <c r="AT42" s="36">
        <v>73</v>
      </c>
      <c r="AU42" s="36">
        <v>71</v>
      </c>
      <c r="AV42" s="36">
        <v>37</v>
      </c>
      <c r="AW42" s="36">
        <v>458</v>
      </c>
      <c r="AX42" s="36">
        <v>175</v>
      </c>
      <c r="AY42" s="36">
        <v>168</v>
      </c>
      <c r="AZ42" s="36">
        <v>61</v>
      </c>
      <c r="BA42" s="36">
        <v>459</v>
      </c>
      <c r="BB42" s="36">
        <v>54</v>
      </c>
      <c r="BC42" s="36">
        <v>54</v>
      </c>
      <c r="BD42" s="36">
        <v>30</v>
      </c>
      <c r="BE42" s="36">
        <v>426</v>
      </c>
      <c r="BF42" s="36">
        <v>176</v>
      </c>
      <c r="BG42" s="36">
        <v>174</v>
      </c>
      <c r="BH42" s="36">
        <v>68</v>
      </c>
      <c r="BI42" s="36">
        <v>457</v>
      </c>
      <c r="BJ42" s="36">
        <v>58</v>
      </c>
      <c r="BK42" s="36">
        <v>54</v>
      </c>
      <c r="BL42" s="36">
        <v>29</v>
      </c>
      <c r="BM42" s="36">
        <v>412</v>
      </c>
      <c r="BN42" s="36">
        <v>189</v>
      </c>
      <c r="BO42" s="36">
        <v>188</v>
      </c>
      <c r="BP42" s="36">
        <v>64</v>
      </c>
      <c r="BQ42" s="36">
        <v>439</v>
      </c>
      <c r="BR42" s="36">
        <v>56</v>
      </c>
      <c r="BS42" s="36">
        <v>56</v>
      </c>
      <c r="BT42" s="36">
        <v>30</v>
      </c>
      <c r="BU42" s="36">
        <v>401</v>
      </c>
      <c r="BV42" s="36">
        <v>147</v>
      </c>
      <c r="BW42" s="36">
        <v>146</v>
      </c>
      <c r="BX42" s="36">
        <v>38</v>
      </c>
      <c r="BY42" s="36">
        <v>395</v>
      </c>
    </row>
    <row r="43" spans="1:77" ht="17.25" customHeight="1" x14ac:dyDescent="0.2">
      <c r="A43" s="46" t="s">
        <v>65</v>
      </c>
      <c r="B43" s="47">
        <v>88</v>
      </c>
      <c r="C43" s="47">
        <v>86</v>
      </c>
      <c r="D43" s="47">
        <v>41</v>
      </c>
      <c r="E43" s="47">
        <v>238</v>
      </c>
      <c r="F43" s="47">
        <v>26</v>
      </c>
      <c r="G43" s="47">
        <v>26</v>
      </c>
      <c r="H43" s="47">
        <v>16</v>
      </c>
      <c r="I43" s="47">
        <v>236</v>
      </c>
      <c r="J43" s="47">
        <v>80</v>
      </c>
      <c r="K43" s="47">
        <v>78</v>
      </c>
      <c r="L43" s="47">
        <v>41</v>
      </c>
      <c r="M43" s="47">
        <v>242</v>
      </c>
      <c r="N43" s="47">
        <v>23</v>
      </c>
      <c r="O43" s="47">
        <v>22</v>
      </c>
      <c r="P43" s="47">
        <v>11</v>
      </c>
      <c r="Q43" s="47">
        <v>236</v>
      </c>
      <c r="R43" s="47">
        <v>93</v>
      </c>
      <c r="S43" s="47">
        <v>93</v>
      </c>
      <c r="T43" s="47">
        <v>46</v>
      </c>
      <c r="U43" s="47">
        <v>253</v>
      </c>
      <c r="V43" s="47">
        <v>21</v>
      </c>
      <c r="W43" s="47">
        <v>21</v>
      </c>
      <c r="X43" s="47">
        <v>13</v>
      </c>
      <c r="Y43" s="47">
        <v>253</v>
      </c>
      <c r="Z43" s="47">
        <v>105</v>
      </c>
      <c r="AA43" s="47">
        <v>101</v>
      </c>
      <c r="AB43" s="47">
        <v>42</v>
      </c>
      <c r="AC43" s="47">
        <v>273</v>
      </c>
      <c r="AD43" s="47">
        <v>20</v>
      </c>
      <c r="AE43" s="47">
        <v>19</v>
      </c>
      <c r="AF43" s="47">
        <v>16</v>
      </c>
      <c r="AG43" s="47">
        <v>273</v>
      </c>
      <c r="AH43" s="47">
        <v>108</v>
      </c>
      <c r="AI43" s="47">
        <v>103</v>
      </c>
      <c r="AJ43" s="47">
        <v>29</v>
      </c>
      <c r="AK43" s="47">
        <v>278</v>
      </c>
      <c r="AL43" s="47">
        <v>54</v>
      </c>
      <c r="AM43" s="47">
        <v>51</v>
      </c>
      <c r="AN43" s="47">
        <v>29</v>
      </c>
      <c r="AO43" s="47">
        <v>278</v>
      </c>
      <c r="AP43" s="47">
        <v>129</v>
      </c>
      <c r="AQ43" s="47">
        <v>123</v>
      </c>
      <c r="AR43" s="47">
        <v>44</v>
      </c>
      <c r="AS43" s="47">
        <v>297</v>
      </c>
      <c r="AT43" s="47">
        <v>38</v>
      </c>
      <c r="AU43" s="47">
        <v>37</v>
      </c>
      <c r="AV43" s="47">
        <v>18</v>
      </c>
      <c r="AW43" s="47">
        <v>291</v>
      </c>
      <c r="AX43" s="47">
        <v>123</v>
      </c>
      <c r="AY43" s="47">
        <v>122</v>
      </c>
      <c r="AZ43" s="47">
        <v>47</v>
      </c>
      <c r="BA43" s="47">
        <v>290</v>
      </c>
      <c r="BB43" s="47">
        <v>31</v>
      </c>
      <c r="BC43" s="47">
        <v>31</v>
      </c>
      <c r="BD43" s="47">
        <v>17</v>
      </c>
      <c r="BE43" s="47">
        <v>257</v>
      </c>
      <c r="BF43" s="47">
        <v>153</v>
      </c>
      <c r="BG43" s="47">
        <v>152</v>
      </c>
      <c r="BH43" s="47">
        <v>56</v>
      </c>
      <c r="BI43" s="47">
        <v>301</v>
      </c>
      <c r="BJ43" s="47">
        <v>54</v>
      </c>
      <c r="BK43" s="47">
        <v>52</v>
      </c>
      <c r="BL43" s="47">
        <v>37</v>
      </c>
      <c r="BM43" s="47">
        <v>308</v>
      </c>
      <c r="BN43" s="47">
        <v>170</v>
      </c>
      <c r="BO43" s="47">
        <v>170</v>
      </c>
      <c r="BP43" s="47">
        <v>74</v>
      </c>
      <c r="BQ43" s="47">
        <v>367</v>
      </c>
      <c r="BR43" s="47">
        <v>69</v>
      </c>
      <c r="BS43" s="47">
        <v>68</v>
      </c>
      <c r="BT43" s="47">
        <v>36</v>
      </c>
      <c r="BU43" s="47">
        <v>374</v>
      </c>
      <c r="BV43" s="47">
        <v>145</v>
      </c>
      <c r="BW43" s="47">
        <v>145</v>
      </c>
      <c r="BX43" s="47">
        <v>57</v>
      </c>
      <c r="BY43" s="47">
        <v>380</v>
      </c>
    </row>
    <row r="44" spans="1:77" ht="17.25" customHeight="1" x14ac:dyDescent="0.2">
      <c r="A44" s="35" t="s">
        <v>66</v>
      </c>
      <c r="B44" s="36">
        <v>65</v>
      </c>
      <c r="C44" s="36">
        <v>63</v>
      </c>
      <c r="D44" s="36">
        <v>42</v>
      </c>
      <c r="E44" s="36">
        <v>167</v>
      </c>
      <c r="F44" s="36">
        <v>19</v>
      </c>
      <c r="G44" s="36">
        <v>19</v>
      </c>
      <c r="H44" s="36">
        <v>14</v>
      </c>
      <c r="I44" s="36">
        <v>142</v>
      </c>
      <c r="J44" s="36">
        <v>46</v>
      </c>
      <c r="K44" s="36">
        <v>46</v>
      </c>
      <c r="L44" s="36">
        <v>23</v>
      </c>
      <c r="M44" s="36">
        <v>147</v>
      </c>
      <c r="N44" s="36">
        <v>14</v>
      </c>
      <c r="O44" s="36">
        <v>14</v>
      </c>
      <c r="P44" s="36">
        <v>10</v>
      </c>
      <c r="Q44" s="36">
        <v>138</v>
      </c>
      <c r="R44" s="36">
        <v>54</v>
      </c>
      <c r="S44" s="36">
        <v>54</v>
      </c>
      <c r="T44" s="36">
        <v>33</v>
      </c>
      <c r="U44" s="36">
        <v>159</v>
      </c>
      <c r="V44" s="36">
        <v>25</v>
      </c>
      <c r="W44" s="36">
        <v>25</v>
      </c>
      <c r="X44" s="36">
        <v>16</v>
      </c>
      <c r="Y44" s="36">
        <v>151</v>
      </c>
      <c r="Z44" s="36">
        <v>52</v>
      </c>
      <c r="AA44" s="36">
        <v>52</v>
      </c>
      <c r="AB44" s="36">
        <v>24</v>
      </c>
      <c r="AC44" s="36">
        <v>153</v>
      </c>
      <c r="AD44" s="36">
        <v>23</v>
      </c>
      <c r="AE44" s="36">
        <v>23</v>
      </c>
      <c r="AF44" s="36">
        <v>11</v>
      </c>
      <c r="AG44" s="36">
        <v>139</v>
      </c>
      <c r="AH44" s="36">
        <v>52</v>
      </c>
      <c r="AI44" s="36">
        <v>52</v>
      </c>
      <c r="AJ44" s="36">
        <v>17</v>
      </c>
      <c r="AK44" s="36">
        <v>133</v>
      </c>
      <c r="AL44" s="36">
        <v>14</v>
      </c>
      <c r="AM44" s="36">
        <v>14</v>
      </c>
      <c r="AN44" s="36">
        <v>6</v>
      </c>
      <c r="AO44" s="36">
        <v>120</v>
      </c>
      <c r="AP44" s="36">
        <v>30</v>
      </c>
      <c r="AQ44" s="36">
        <v>29</v>
      </c>
      <c r="AR44" s="36">
        <v>16</v>
      </c>
      <c r="AS44" s="36">
        <v>117</v>
      </c>
      <c r="AT44" s="36">
        <v>20</v>
      </c>
      <c r="AU44" s="36">
        <v>18</v>
      </c>
      <c r="AV44" s="36">
        <v>11</v>
      </c>
      <c r="AW44" s="36">
        <v>121</v>
      </c>
      <c r="AX44" s="36">
        <v>49</v>
      </c>
      <c r="AY44" s="36">
        <v>49</v>
      </c>
      <c r="AZ44" s="36">
        <v>15</v>
      </c>
      <c r="BA44" s="36">
        <v>109</v>
      </c>
      <c r="BB44" s="36">
        <v>19</v>
      </c>
      <c r="BC44" s="36">
        <v>19</v>
      </c>
      <c r="BD44" s="36">
        <v>10</v>
      </c>
      <c r="BE44" s="36">
        <v>95</v>
      </c>
      <c r="BF44" s="36">
        <v>37</v>
      </c>
      <c r="BG44" s="36">
        <v>37</v>
      </c>
      <c r="BH44" s="36">
        <v>16</v>
      </c>
      <c r="BI44" s="36">
        <v>104</v>
      </c>
      <c r="BJ44" s="36">
        <v>13</v>
      </c>
      <c r="BK44" s="36">
        <v>12</v>
      </c>
      <c r="BL44" s="36">
        <v>10</v>
      </c>
      <c r="BM44" s="36">
        <v>96</v>
      </c>
      <c r="BN44" s="36">
        <v>32</v>
      </c>
      <c r="BO44" s="36">
        <v>32</v>
      </c>
      <c r="BP44" s="36">
        <v>16</v>
      </c>
      <c r="BQ44" s="36">
        <v>99</v>
      </c>
      <c r="BR44" s="36">
        <v>23</v>
      </c>
      <c r="BS44" s="36">
        <v>23</v>
      </c>
      <c r="BT44" s="36">
        <v>10</v>
      </c>
      <c r="BU44" s="36">
        <v>96</v>
      </c>
      <c r="BV44" s="36">
        <v>41</v>
      </c>
      <c r="BW44" s="36">
        <v>41</v>
      </c>
      <c r="BX44" s="36">
        <v>23</v>
      </c>
      <c r="BY44" s="36">
        <v>107</v>
      </c>
    </row>
    <row r="45" spans="1:77" ht="17.25" customHeight="1" x14ac:dyDescent="0.2">
      <c r="A45" s="215" t="s">
        <v>67</v>
      </c>
      <c r="B45" s="216">
        <f t="shared" ref="B45:AH45" si="37">SUM(B46)</f>
        <v>34</v>
      </c>
      <c r="C45" s="216">
        <f t="shared" si="37"/>
        <v>25</v>
      </c>
      <c r="D45" s="216">
        <f t="shared" si="37"/>
        <v>17</v>
      </c>
      <c r="E45" s="216">
        <f t="shared" si="37"/>
        <v>70</v>
      </c>
      <c r="F45" s="216">
        <f t="shared" si="37"/>
        <v>22</v>
      </c>
      <c r="G45" s="216">
        <f t="shared" si="37"/>
        <v>14</v>
      </c>
      <c r="H45" s="216">
        <f t="shared" si="37"/>
        <v>10</v>
      </c>
      <c r="I45" s="216">
        <f t="shared" si="37"/>
        <v>71</v>
      </c>
      <c r="J45" s="216">
        <f t="shared" si="37"/>
        <v>62</v>
      </c>
      <c r="K45" s="216">
        <f t="shared" si="37"/>
        <v>46</v>
      </c>
      <c r="L45" s="216">
        <f t="shared" si="37"/>
        <v>28</v>
      </c>
      <c r="M45" s="216">
        <f t="shared" si="37"/>
        <v>97</v>
      </c>
      <c r="N45" s="216">
        <f t="shared" si="37"/>
        <v>23</v>
      </c>
      <c r="O45" s="216">
        <f t="shared" si="37"/>
        <v>16</v>
      </c>
      <c r="P45" s="216">
        <f t="shared" si="37"/>
        <v>12</v>
      </c>
      <c r="Q45" s="216">
        <f t="shared" si="37"/>
        <v>97</v>
      </c>
      <c r="R45" s="216">
        <f t="shared" si="37"/>
        <v>66</v>
      </c>
      <c r="S45" s="216">
        <f t="shared" si="37"/>
        <v>45</v>
      </c>
      <c r="T45" s="216">
        <f t="shared" si="37"/>
        <v>30</v>
      </c>
      <c r="U45" s="216">
        <f t="shared" si="37"/>
        <v>120</v>
      </c>
      <c r="V45" s="216">
        <f t="shared" si="37"/>
        <v>16</v>
      </c>
      <c r="W45" s="216">
        <f t="shared" si="37"/>
        <v>12</v>
      </c>
      <c r="X45" s="216">
        <f t="shared" si="37"/>
        <v>11</v>
      </c>
      <c r="Y45" s="216">
        <f t="shared" si="37"/>
        <v>119</v>
      </c>
      <c r="Z45" s="216">
        <f t="shared" si="37"/>
        <v>48</v>
      </c>
      <c r="AA45" s="216">
        <f t="shared" si="37"/>
        <v>29</v>
      </c>
      <c r="AB45" s="216">
        <f t="shared" si="37"/>
        <v>11</v>
      </c>
      <c r="AC45" s="216">
        <f t="shared" si="37"/>
        <v>112</v>
      </c>
      <c r="AD45" s="216">
        <f t="shared" si="37"/>
        <v>24</v>
      </c>
      <c r="AE45" s="216">
        <f t="shared" si="37"/>
        <v>17</v>
      </c>
      <c r="AF45" s="216">
        <f t="shared" si="37"/>
        <v>10</v>
      </c>
      <c r="AG45" s="216">
        <f t="shared" si="37"/>
        <v>113</v>
      </c>
      <c r="AH45" s="216">
        <f t="shared" si="37"/>
        <v>48</v>
      </c>
      <c r="AI45" s="216">
        <f>+SUM(AI46)</f>
        <v>27</v>
      </c>
      <c r="AJ45" s="216">
        <f>SUM(AJ46)</f>
        <v>14</v>
      </c>
      <c r="AK45" s="216">
        <f>SUM(AK46)</f>
        <v>116</v>
      </c>
      <c r="AL45" s="216">
        <f>SUM(AL46)</f>
        <v>28</v>
      </c>
      <c r="AM45" s="216">
        <f>+SUM(AM46)</f>
        <v>18</v>
      </c>
      <c r="AN45" s="216">
        <f t="shared" ref="AN45:BY47" si="38">SUM(AN46)</f>
        <v>14</v>
      </c>
      <c r="AO45" s="216">
        <f t="shared" si="38"/>
        <v>126</v>
      </c>
      <c r="AP45" s="216">
        <f t="shared" si="38"/>
        <v>42</v>
      </c>
      <c r="AQ45" s="216">
        <f t="shared" si="38"/>
        <v>24</v>
      </c>
      <c r="AR45" s="216">
        <f t="shared" si="38"/>
        <v>16</v>
      </c>
      <c r="AS45" s="216">
        <f t="shared" si="38"/>
        <v>122</v>
      </c>
      <c r="AT45" s="216">
        <f t="shared" si="38"/>
        <v>16</v>
      </c>
      <c r="AU45" s="216">
        <f t="shared" si="38"/>
        <v>9</v>
      </c>
      <c r="AV45" s="216">
        <f t="shared" si="38"/>
        <v>6</v>
      </c>
      <c r="AW45" s="216">
        <f t="shared" si="38"/>
        <v>111</v>
      </c>
      <c r="AX45" s="216">
        <f t="shared" si="38"/>
        <v>57</v>
      </c>
      <c r="AY45" s="216">
        <f t="shared" si="38"/>
        <v>30</v>
      </c>
      <c r="AZ45" s="216">
        <f t="shared" si="38"/>
        <v>19</v>
      </c>
      <c r="BA45" s="216">
        <f t="shared" si="38"/>
        <v>120</v>
      </c>
      <c r="BB45" s="216">
        <f t="shared" si="38"/>
        <v>24</v>
      </c>
      <c r="BC45" s="216">
        <f t="shared" si="38"/>
        <v>22</v>
      </c>
      <c r="BD45" s="216">
        <f t="shared" si="38"/>
        <v>14</v>
      </c>
      <c r="BE45" s="216">
        <f t="shared" si="38"/>
        <v>105</v>
      </c>
      <c r="BF45" s="216">
        <f t="shared" si="38"/>
        <v>46</v>
      </c>
      <c r="BG45" s="216">
        <f t="shared" si="38"/>
        <v>33</v>
      </c>
      <c r="BH45" s="216">
        <f t="shared" si="38"/>
        <v>15</v>
      </c>
      <c r="BI45" s="216">
        <f t="shared" si="38"/>
        <v>103</v>
      </c>
      <c r="BJ45" s="216">
        <f t="shared" si="38"/>
        <v>19</v>
      </c>
      <c r="BK45" s="216">
        <f t="shared" si="38"/>
        <v>15</v>
      </c>
      <c r="BL45" s="216">
        <f t="shared" si="38"/>
        <v>10</v>
      </c>
      <c r="BM45" s="216">
        <f t="shared" si="38"/>
        <v>107</v>
      </c>
      <c r="BN45" s="216">
        <f t="shared" si="38"/>
        <v>30</v>
      </c>
      <c r="BO45" s="216">
        <f t="shared" si="38"/>
        <v>19</v>
      </c>
      <c r="BP45" s="216">
        <f t="shared" si="38"/>
        <v>12</v>
      </c>
      <c r="BQ45" s="216">
        <f t="shared" si="38"/>
        <v>102</v>
      </c>
      <c r="BR45" s="216">
        <f t="shared" si="38"/>
        <v>18</v>
      </c>
      <c r="BS45" s="216">
        <f t="shared" si="38"/>
        <v>14</v>
      </c>
      <c r="BT45" s="216">
        <f t="shared" si="38"/>
        <v>11</v>
      </c>
      <c r="BU45" s="216">
        <f t="shared" si="38"/>
        <v>101</v>
      </c>
      <c r="BV45" s="216">
        <f t="shared" si="38"/>
        <v>32</v>
      </c>
      <c r="BW45" s="216">
        <f t="shared" si="38"/>
        <v>26</v>
      </c>
      <c r="BX45" s="216">
        <f t="shared" si="38"/>
        <v>18</v>
      </c>
      <c r="BY45" s="216">
        <f t="shared" si="38"/>
        <v>106</v>
      </c>
    </row>
    <row r="46" spans="1:77" ht="17.25" customHeight="1" x14ac:dyDescent="0.2">
      <c r="A46" s="35" t="s">
        <v>67</v>
      </c>
      <c r="B46" s="36">
        <v>34</v>
      </c>
      <c r="C46" s="36">
        <v>25</v>
      </c>
      <c r="D46" s="36">
        <v>17</v>
      </c>
      <c r="E46" s="36">
        <v>70</v>
      </c>
      <c r="F46" s="36">
        <v>22</v>
      </c>
      <c r="G46" s="36">
        <v>14</v>
      </c>
      <c r="H46" s="36">
        <v>10</v>
      </c>
      <c r="I46" s="36">
        <v>71</v>
      </c>
      <c r="J46" s="36">
        <v>62</v>
      </c>
      <c r="K46" s="36">
        <v>46</v>
      </c>
      <c r="L46" s="36">
        <v>28</v>
      </c>
      <c r="M46" s="36">
        <v>97</v>
      </c>
      <c r="N46" s="36">
        <v>23</v>
      </c>
      <c r="O46" s="36">
        <v>16</v>
      </c>
      <c r="P46" s="36">
        <v>12</v>
      </c>
      <c r="Q46" s="36">
        <v>97</v>
      </c>
      <c r="R46" s="36">
        <v>66</v>
      </c>
      <c r="S46" s="36">
        <v>45</v>
      </c>
      <c r="T46" s="36">
        <v>30</v>
      </c>
      <c r="U46" s="36">
        <v>120</v>
      </c>
      <c r="V46" s="36">
        <v>16</v>
      </c>
      <c r="W46" s="36">
        <v>12</v>
      </c>
      <c r="X46" s="36">
        <v>11</v>
      </c>
      <c r="Y46" s="36">
        <v>119</v>
      </c>
      <c r="Z46" s="36">
        <v>48</v>
      </c>
      <c r="AA46" s="36">
        <v>29</v>
      </c>
      <c r="AB46" s="36">
        <v>11</v>
      </c>
      <c r="AC46" s="36">
        <v>112</v>
      </c>
      <c r="AD46" s="36">
        <v>24</v>
      </c>
      <c r="AE46" s="36">
        <v>17</v>
      </c>
      <c r="AF46" s="36">
        <v>10</v>
      </c>
      <c r="AG46" s="36">
        <v>113</v>
      </c>
      <c r="AH46" s="36">
        <v>48</v>
      </c>
      <c r="AI46" s="36">
        <v>27</v>
      </c>
      <c r="AJ46" s="36">
        <v>14</v>
      </c>
      <c r="AK46" s="36">
        <v>116</v>
      </c>
      <c r="AL46" s="36">
        <v>28</v>
      </c>
      <c r="AM46" s="36">
        <v>18</v>
      </c>
      <c r="AN46" s="36">
        <v>14</v>
      </c>
      <c r="AO46" s="36">
        <v>126</v>
      </c>
      <c r="AP46" s="36">
        <v>42</v>
      </c>
      <c r="AQ46" s="36">
        <v>24</v>
      </c>
      <c r="AR46" s="36">
        <v>16</v>
      </c>
      <c r="AS46" s="36">
        <v>122</v>
      </c>
      <c r="AT46" s="36">
        <v>16</v>
      </c>
      <c r="AU46" s="36">
        <v>9</v>
      </c>
      <c r="AV46" s="36">
        <v>6</v>
      </c>
      <c r="AW46" s="36">
        <v>111</v>
      </c>
      <c r="AX46" s="36">
        <v>57</v>
      </c>
      <c r="AY46" s="36">
        <v>30</v>
      </c>
      <c r="AZ46" s="36">
        <v>19</v>
      </c>
      <c r="BA46" s="36">
        <v>120</v>
      </c>
      <c r="BB46" s="36">
        <v>24</v>
      </c>
      <c r="BC46" s="36">
        <v>22</v>
      </c>
      <c r="BD46" s="36">
        <v>14</v>
      </c>
      <c r="BE46" s="36">
        <v>105</v>
      </c>
      <c r="BF46" s="36">
        <v>46</v>
      </c>
      <c r="BG46" s="36">
        <v>33</v>
      </c>
      <c r="BH46" s="36">
        <v>15</v>
      </c>
      <c r="BI46" s="36">
        <v>103</v>
      </c>
      <c r="BJ46" s="36">
        <v>19</v>
      </c>
      <c r="BK46" s="36">
        <v>15</v>
      </c>
      <c r="BL46" s="36">
        <v>10</v>
      </c>
      <c r="BM46" s="36">
        <v>107</v>
      </c>
      <c r="BN46" s="36">
        <v>30</v>
      </c>
      <c r="BO46" s="36">
        <v>19</v>
      </c>
      <c r="BP46" s="36">
        <v>12</v>
      </c>
      <c r="BQ46" s="36">
        <v>102</v>
      </c>
      <c r="BR46" s="36">
        <v>18</v>
      </c>
      <c r="BS46" s="36">
        <v>14</v>
      </c>
      <c r="BT46" s="36">
        <v>11</v>
      </c>
      <c r="BU46" s="36">
        <v>101</v>
      </c>
      <c r="BV46" s="36">
        <v>32</v>
      </c>
      <c r="BW46" s="36">
        <v>26</v>
      </c>
      <c r="BX46" s="36">
        <v>18</v>
      </c>
      <c r="BY46" s="36">
        <v>106</v>
      </c>
    </row>
    <row r="47" spans="1:77" ht="17.25" customHeight="1" x14ac:dyDescent="0.2">
      <c r="A47" s="215" t="s">
        <v>68</v>
      </c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>
        <f t="shared" ref="AP47:BU47" si="39">SUM(AP48)</f>
        <v>216</v>
      </c>
      <c r="AQ47" s="216">
        <f t="shared" si="39"/>
        <v>89</v>
      </c>
      <c r="AR47" s="216">
        <f t="shared" si="39"/>
        <v>49</v>
      </c>
      <c r="AS47" s="216">
        <f t="shared" si="39"/>
        <v>49</v>
      </c>
      <c r="AT47" s="216">
        <f t="shared" si="39"/>
        <v>64</v>
      </c>
      <c r="AU47" s="216">
        <f t="shared" si="39"/>
        <v>41</v>
      </c>
      <c r="AV47" s="216">
        <f t="shared" si="39"/>
        <v>30</v>
      </c>
      <c r="AW47" s="216">
        <f t="shared" si="39"/>
        <v>82</v>
      </c>
      <c r="AX47" s="216">
        <f t="shared" si="39"/>
        <v>209</v>
      </c>
      <c r="AY47" s="216">
        <f t="shared" si="39"/>
        <v>102</v>
      </c>
      <c r="AZ47" s="216">
        <f t="shared" si="39"/>
        <v>61</v>
      </c>
      <c r="BA47" s="216">
        <f t="shared" si="39"/>
        <v>145</v>
      </c>
      <c r="BB47" s="216">
        <f t="shared" si="39"/>
        <v>43</v>
      </c>
      <c r="BC47" s="216">
        <f t="shared" si="39"/>
        <v>32</v>
      </c>
      <c r="BD47" s="216">
        <f t="shared" si="39"/>
        <v>21</v>
      </c>
      <c r="BE47" s="216">
        <f t="shared" si="39"/>
        <v>156</v>
      </c>
      <c r="BF47" s="216">
        <f t="shared" si="39"/>
        <v>154</v>
      </c>
      <c r="BG47" s="216">
        <f t="shared" si="39"/>
        <v>115</v>
      </c>
      <c r="BH47" s="216">
        <f t="shared" si="39"/>
        <v>58</v>
      </c>
      <c r="BI47" s="216">
        <f t="shared" si="39"/>
        <v>211</v>
      </c>
      <c r="BJ47" s="216">
        <f t="shared" si="39"/>
        <v>57</v>
      </c>
      <c r="BK47" s="216">
        <f t="shared" si="39"/>
        <v>39</v>
      </c>
      <c r="BL47" s="216">
        <f t="shared" si="39"/>
        <v>27</v>
      </c>
      <c r="BM47" s="216">
        <f t="shared" si="39"/>
        <v>240</v>
      </c>
      <c r="BN47" s="216">
        <f t="shared" si="39"/>
        <v>145</v>
      </c>
      <c r="BO47" s="216">
        <f t="shared" si="39"/>
        <v>104</v>
      </c>
      <c r="BP47" s="216">
        <f t="shared" si="39"/>
        <v>48</v>
      </c>
      <c r="BQ47" s="216">
        <f t="shared" si="39"/>
        <v>278</v>
      </c>
      <c r="BR47" s="216">
        <f t="shared" si="39"/>
        <v>72</v>
      </c>
      <c r="BS47" s="216">
        <f t="shared" si="39"/>
        <v>55</v>
      </c>
      <c r="BT47" s="216">
        <f t="shared" si="39"/>
        <v>26</v>
      </c>
      <c r="BU47" s="216">
        <f t="shared" si="39"/>
        <v>297</v>
      </c>
      <c r="BV47" s="216">
        <f t="shared" si="38"/>
        <v>141</v>
      </c>
      <c r="BW47" s="216">
        <f t="shared" si="38"/>
        <v>76</v>
      </c>
      <c r="BX47" s="216">
        <f t="shared" si="38"/>
        <v>34</v>
      </c>
      <c r="BY47" s="216">
        <f t="shared" si="38"/>
        <v>295</v>
      </c>
    </row>
    <row r="48" spans="1:77" ht="17.25" customHeight="1" x14ac:dyDescent="0.2">
      <c r="A48" s="35" t="s">
        <v>69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>
        <v>216</v>
      </c>
      <c r="AQ48" s="36">
        <v>89</v>
      </c>
      <c r="AR48" s="36">
        <v>49</v>
      </c>
      <c r="AS48" s="36">
        <v>49</v>
      </c>
      <c r="AT48" s="36">
        <v>64</v>
      </c>
      <c r="AU48" s="36">
        <v>41</v>
      </c>
      <c r="AV48" s="36">
        <v>30</v>
      </c>
      <c r="AW48" s="36">
        <v>82</v>
      </c>
      <c r="AX48" s="36">
        <v>209</v>
      </c>
      <c r="AY48" s="36">
        <v>102</v>
      </c>
      <c r="AZ48" s="36">
        <v>61</v>
      </c>
      <c r="BA48" s="36">
        <v>145</v>
      </c>
      <c r="BB48" s="36">
        <v>43</v>
      </c>
      <c r="BC48" s="36">
        <v>32</v>
      </c>
      <c r="BD48" s="36">
        <v>21</v>
      </c>
      <c r="BE48" s="36">
        <v>156</v>
      </c>
      <c r="BF48" s="36">
        <v>154</v>
      </c>
      <c r="BG48" s="36">
        <v>115</v>
      </c>
      <c r="BH48" s="36">
        <v>58</v>
      </c>
      <c r="BI48" s="36">
        <v>211</v>
      </c>
      <c r="BJ48" s="36">
        <v>57</v>
      </c>
      <c r="BK48" s="36">
        <v>39</v>
      </c>
      <c r="BL48" s="36">
        <v>27</v>
      </c>
      <c r="BM48" s="36">
        <v>240</v>
      </c>
      <c r="BN48" s="36">
        <v>145</v>
      </c>
      <c r="BO48" s="36">
        <v>104</v>
      </c>
      <c r="BP48" s="36">
        <v>48</v>
      </c>
      <c r="BQ48" s="36">
        <v>278</v>
      </c>
      <c r="BR48" s="36">
        <v>72</v>
      </c>
      <c r="BS48" s="36">
        <v>55</v>
      </c>
      <c r="BT48" s="36">
        <v>26</v>
      </c>
      <c r="BU48" s="36">
        <v>297</v>
      </c>
      <c r="BV48" s="36">
        <v>141</v>
      </c>
      <c r="BW48" s="36">
        <v>76</v>
      </c>
      <c r="BX48" s="36">
        <v>34</v>
      </c>
      <c r="BY48" s="36">
        <v>295</v>
      </c>
    </row>
    <row r="49" spans="1:77" ht="17.25" customHeight="1" x14ac:dyDescent="0.2">
      <c r="A49" s="213" t="s">
        <v>70</v>
      </c>
      <c r="B49" s="217">
        <f>+SUM(B45,B41,B37,B33,B28,B21,B17,B13,B9)</f>
        <v>3799</v>
      </c>
      <c r="C49" s="217">
        <f t="shared" ref="C49:AO49" si="40">+SUM(C45,C41,C37,C33,C28,C21,C17,C13,C9)</f>
        <v>3275</v>
      </c>
      <c r="D49" s="217">
        <f t="shared" si="40"/>
        <v>1712</v>
      </c>
      <c r="E49" s="217">
        <f t="shared" si="40"/>
        <v>10194</v>
      </c>
      <c r="F49" s="217">
        <f t="shared" si="40"/>
        <v>1436</v>
      </c>
      <c r="G49" s="217">
        <f t="shared" si="40"/>
        <v>1264</v>
      </c>
      <c r="H49" s="217">
        <f t="shared" si="40"/>
        <v>868</v>
      </c>
      <c r="I49" s="217">
        <f t="shared" si="40"/>
        <v>9931</v>
      </c>
      <c r="J49" s="217">
        <f t="shared" si="40"/>
        <v>5945</v>
      </c>
      <c r="K49" s="217">
        <f t="shared" si="40"/>
        <v>4383</v>
      </c>
      <c r="L49" s="217">
        <f t="shared" si="40"/>
        <v>2268</v>
      </c>
      <c r="M49" s="217">
        <f t="shared" si="40"/>
        <v>11129</v>
      </c>
      <c r="N49" s="217">
        <f t="shared" si="40"/>
        <v>1859</v>
      </c>
      <c r="O49" s="217">
        <f t="shared" si="40"/>
        <v>1516</v>
      </c>
      <c r="P49" s="217">
        <f t="shared" si="40"/>
        <v>961</v>
      </c>
      <c r="Q49" s="217">
        <f t="shared" si="40"/>
        <v>11099</v>
      </c>
      <c r="R49" s="217">
        <f t="shared" si="40"/>
        <v>6461</v>
      </c>
      <c r="S49" s="217">
        <f t="shared" si="40"/>
        <v>4415</v>
      </c>
      <c r="T49" s="217">
        <f t="shared" si="40"/>
        <v>2360</v>
      </c>
      <c r="U49" s="217">
        <f t="shared" si="40"/>
        <v>12316</v>
      </c>
      <c r="V49" s="217">
        <f t="shared" si="40"/>
        <v>1887</v>
      </c>
      <c r="W49" s="217">
        <f t="shared" si="40"/>
        <v>1590</v>
      </c>
      <c r="X49" s="217">
        <f t="shared" si="40"/>
        <v>987</v>
      </c>
      <c r="Y49" s="217">
        <f t="shared" si="40"/>
        <v>12288</v>
      </c>
      <c r="Z49" s="217">
        <f t="shared" si="40"/>
        <v>7050</v>
      </c>
      <c r="AA49" s="217">
        <f t="shared" si="40"/>
        <v>4863</v>
      </c>
      <c r="AB49" s="217">
        <f t="shared" si="40"/>
        <v>1991</v>
      </c>
      <c r="AC49" s="217">
        <f t="shared" si="40"/>
        <v>13058</v>
      </c>
      <c r="AD49" s="217">
        <f t="shared" si="40"/>
        <v>2112</v>
      </c>
      <c r="AE49" s="217">
        <f t="shared" si="40"/>
        <v>1649</v>
      </c>
      <c r="AF49" s="217">
        <f t="shared" si="40"/>
        <v>1073</v>
      </c>
      <c r="AG49" s="217">
        <f t="shared" si="40"/>
        <v>12986</v>
      </c>
      <c r="AH49" s="217">
        <f t="shared" si="40"/>
        <v>5405</v>
      </c>
      <c r="AI49" s="217">
        <f t="shared" si="40"/>
        <v>4423</v>
      </c>
      <c r="AJ49" s="217">
        <f t="shared" si="40"/>
        <v>1925</v>
      </c>
      <c r="AK49" s="217">
        <f t="shared" si="40"/>
        <v>13604</v>
      </c>
      <c r="AL49" s="217">
        <f t="shared" si="40"/>
        <v>2191</v>
      </c>
      <c r="AM49" s="217">
        <f t="shared" si="40"/>
        <v>1876</v>
      </c>
      <c r="AN49" s="217">
        <f t="shared" si="40"/>
        <v>927</v>
      </c>
      <c r="AO49" s="217">
        <f t="shared" si="40"/>
        <v>13426</v>
      </c>
      <c r="AP49" s="217">
        <f t="shared" ref="AP49:BM49" si="41">+SUM(AP45,AP41,AP37,AP33,AP28,AP21,AP17,AP13,AP9,AP47)</f>
        <v>5324</v>
      </c>
      <c r="AQ49" s="217">
        <f t="shared" si="41"/>
        <v>4197</v>
      </c>
      <c r="AR49" s="217">
        <f t="shared" si="41"/>
        <v>1615</v>
      </c>
      <c r="AS49" s="217">
        <f t="shared" si="41"/>
        <v>13562</v>
      </c>
      <c r="AT49" s="217">
        <f t="shared" si="41"/>
        <v>1858</v>
      </c>
      <c r="AU49" s="217">
        <f t="shared" si="41"/>
        <v>1477</v>
      </c>
      <c r="AV49" s="217">
        <f t="shared" si="41"/>
        <v>815</v>
      </c>
      <c r="AW49" s="217">
        <f t="shared" si="41"/>
        <v>13256</v>
      </c>
      <c r="AX49" s="217">
        <f t="shared" si="41"/>
        <v>5283</v>
      </c>
      <c r="AY49" s="217">
        <f t="shared" si="41"/>
        <v>4178</v>
      </c>
      <c r="AZ49" s="217">
        <f t="shared" si="41"/>
        <v>1603</v>
      </c>
      <c r="BA49" s="217">
        <f t="shared" si="41"/>
        <v>13137</v>
      </c>
      <c r="BB49" s="217">
        <f t="shared" si="41"/>
        <v>1583</v>
      </c>
      <c r="BC49" s="217">
        <f t="shared" si="41"/>
        <v>1428</v>
      </c>
      <c r="BD49" s="217">
        <f t="shared" si="41"/>
        <v>765</v>
      </c>
      <c r="BE49" s="217">
        <f t="shared" si="41"/>
        <v>12368</v>
      </c>
      <c r="BF49" s="217">
        <f t="shared" si="41"/>
        <v>4298</v>
      </c>
      <c r="BG49" s="217">
        <f t="shared" si="41"/>
        <v>3725</v>
      </c>
      <c r="BH49" s="217">
        <f t="shared" si="41"/>
        <v>1562</v>
      </c>
      <c r="BI49" s="217">
        <f t="shared" si="41"/>
        <v>12645</v>
      </c>
      <c r="BJ49" s="217">
        <f t="shared" si="41"/>
        <v>1704</v>
      </c>
      <c r="BK49" s="217">
        <f t="shared" si="41"/>
        <v>1397</v>
      </c>
      <c r="BL49" s="217">
        <f t="shared" si="41"/>
        <v>815</v>
      </c>
      <c r="BM49" s="217">
        <f t="shared" si="41"/>
        <v>12195</v>
      </c>
      <c r="BN49" s="217">
        <f t="shared" ref="BN49:BY49" si="42">+SUM(BN45,BN41,BN37,BN33,BN28,BN21,BN17,BN13,BN9,BN47)</f>
        <v>4127</v>
      </c>
      <c r="BO49" s="217">
        <f t="shared" si="42"/>
        <v>3463</v>
      </c>
      <c r="BP49" s="217">
        <f t="shared" si="42"/>
        <v>1490</v>
      </c>
      <c r="BQ49" s="217">
        <f t="shared" si="42"/>
        <v>12045</v>
      </c>
      <c r="BR49" s="217">
        <f t="shared" si="42"/>
        <v>1723</v>
      </c>
      <c r="BS49" s="217">
        <f t="shared" si="42"/>
        <v>1525</v>
      </c>
      <c r="BT49" s="217">
        <f t="shared" si="42"/>
        <v>886</v>
      </c>
      <c r="BU49" s="217">
        <f t="shared" si="42"/>
        <v>11594</v>
      </c>
      <c r="BV49" s="217">
        <f t="shared" si="42"/>
        <v>3577</v>
      </c>
      <c r="BW49" s="217">
        <f t="shared" si="42"/>
        <v>3182</v>
      </c>
      <c r="BX49" s="217">
        <f t="shared" si="42"/>
        <v>1272</v>
      </c>
      <c r="BY49" s="217">
        <f t="shared" si="42"/>
        <v>11202</v>
      </c>
    </row>
    <row r="50" spans="1:77" ht="18" customHeight="1" x14ac:dyDescent="0.2">
      <c r="A50" s="214" t="s">
        <v>71</v>
      </c>
      <c r="B50" s="36">
        <v>71</v>
      </c>
      <c r="C50" s="36">
        <v>55</v>
      </c>
      <c r="D50" s="36">
        <v>38</v>
      </c>
      <c r="E50" s="36">
        <v>38</v>
      </c>
      <c r="F50" s="36"/>
      <c r="G50" s="36"/>
      <c r="H50" s="36"/>
      <c r="I50" s="36"/>
      <c r="J50" s="36">
        <v>92</v>
      </c>
      <c r="K50" s="36">
        <v>92</v>
      </c>
      <c r="L50" s="36">
        <v>37</v>
      </c>
      <c r="M50" s="36">
        <v>37</v>
      </c>
      <c r="N50" s="36"/>
      <c r="O50" s="36"/>
      <c r="P50" s="36"/>
      <c r="Q50" s="36"/>
      <c r="R50" s="36">
        <v>49</v>
      </c>
      <c r="S50" s="36">
        <v>49</v>
      </c>
      <c r="T50" s="36">
        <v>17</v>
      </c>
      <c r="U50" s="36">
        <v>17</v>
      </c>
      <c r="V50" s="36"/>
      <c r="W50" s="36"/>
      <c r="X50" s="36"/>
      <c r="Y50" s="36"/>
      <c r="Z50" s="36">
        <v>11</v>
      </c>
      <c r="AA50" s="36">
        <v>11</v>
      </c>
      <c r="AB50" s="36">
        <v>10</v>
      </c>
      <c r="AC50" s="36">
        <v>10</v>
      </c>
      <c r="AD50" s="36"/>
      <c r="AE50" s="36"/>
      <c r="AF50" s="36"/>
      <c r="AG50" s="36"/>
      <c r="AH50" s="36">
        <v>32</v>
      </c>
      <c r="AI50" s="36">
        <v>32</v>
      </c>
      <c r="AJ50" s="36">
        <v>20</v>
      </c>
      <c r="AK50" s="36">
        <v>20</v>
      </c>
      <c r="AL50" s="36"/>
      <c r="AM50" s="36"/>
      <c r="AN50" s="36"/>
      <c r="AO50" s="36"/>
      <c r="AP50" s="36">
        <v>81</v>
      </c>
      <c r="AQ50" s="36">
        <v>81</v>
      </c>
      <c r="AR50" s="36">
        <v>17</v>
      </c>
      <c r="AS50" s="36">
        <v>17</v>
      </c>
      <c r="AT50" s="36">
        <v>37</v>
      </c>
      <c r="AU50" s="36">
        <v>37</v>
      </c>
      <c r="AV50" s="36">
        <v>22</v>
      </c>
      <c r="AW50" s="36">
        <v>22</v>
      </c>
      <c r="AX50" s="36">
        <v>103</v>
      </c>
      <c r="AY50" s="36">
        <v>97</v>
      </c>
      <c r="AZ50" s="36">
        <v>31</v>
      </c>
      <c r="BA50" s="36">
        <v>50</v>
      </c>
      <c r="BB50" s="36">
        <v>54</v>
      </c>
      <c r="BC50" s="36">
        <v>54</v>
      </c>
      <c r="BD50" s="36">
        <v>19</v>
      </c>
      <c r="BE50" s="36">
        <v>48</v>
      </c>
      <c r="BF50" s="36">
        <v>100</v>
      </c>
      <c r="BG50" s="36">
        <v>100</v>
      </c>
      <c r="BH50" s="36">
        <v>21</v>
      </c>
      <c r="BI50" s="36">
        <v>37</v>
      </c>
      <c r="BJ50" s="36">
        <v>104</v>
      </c>
      <c r="BK50" s="36">
        <v>104</v>
      </c>
      <c r="BL50" s="36">
        <v>22</v>
      </c>
      <c r="BM50" s="36">
        <v>39</v>
      </c>
      <c r="BN50" s="36">
        <v>144</v>
      </c>
      <c r="BO50" s="36">
        <v>144</v>
      </c>
      <c r="BP50" s="36">
        <v>30</v>
      </c>
      <c r="BQ50" s="36">
        <v>47</v>
      </c>
      <c r="BR50" s="36">
        <v>121</v>
      </c>
      <c r="BS50" s="36">
        <v>121</v>
      </c>
      <c r="BT50" s="36">
        <v>29</v>
      </c>
      <c r="BU50" s="36">
        <v>51</v>
      </c>
      <c r="BV50" s="36">
        <v>218</v>
      </c>
      <c r="BW50" s="36">
        <v>216</v>
      </c>
      <c r="BX50" s="36">
        <v>27</v>
      </c>
      <c r="BY50" s="36">
        <v>54</v>
      </c>
    </row>
    <row r="51" spans="1:77" ht="18" customHeight="1" x14ac:dyDescent="0.2">
      <c r="A51" s="46" t="s">
        <v>72</v>
      </c>
      <c r="B51" s="47">
        <v>16</v>
      </c>
      <c r="C51" s="47">
        <v>16</v>
      </c>
      <c r="D51" s="47">
        <v>12</v>
      </c>
      <c r="E51" s="47">
        <v>12</v>
      </c>
      <c r="F51" s="47"/>
      <c r="G51" s="47"/>
      <c r="H51" s="47"/>
      <c r="I51" s="47"/>
      <c r="J51" s="47">
        <v>28</v>
      </c>
      <c r="K51" s="47">
        <v>28</v>
      </c>
      <c r="L51" s="47">
        <v>10</v>
      </c>
      <c r="M51" s="47">
        <v>10</v>
      </c>
      <c r="N51" s="47"/>
      <c r="O51" s="47"/>
      <c r="P51" s="47"/>
      <c r="Q51" s="47"/>
      <c r="R51" s="47">
        <v>10</v>
      </c>
      <c r="S51" s="47">
        <v>10</v>
      </c>
      <c r="T51" s="47">
        <v>9</v>
      </c>
      <c r="U51" s="47">
        <v>9</v>
      </c>
      <c r="V51" s="47"/>
      <c r="W51" s="47"/>
      <c r="X51" s="47"/>
      <c r="Y51" s="47"/>
      <c r="Z51" s="47">
        <v>12</v>
      </c>
      <c r="AA51" s="47">
        <v>12</v>
      </c>
      <c r="AB51" s="47">
        <v>9</v>
      </c>
      <c r="AC51" s="47">
        <v>9</v>
      </c>
      <c r="AD51" s="47"/>
      <c r="AE51" s="47"/>
      <c r="AF51" s="47"/>
      <c r="AG51" s="47"/>
      <c r="AH51" s="47">
        <v>14</v>
      </c>
      <c r="AI51" s="47">
        <v>14</v>
      </c>
      <c r="AJ51" s="47">
        <v>7</v>
      </c>
      <c r="AK51" s="47">
        <v>7</v>
      </c>
      <c r="AL51" s="47"/>
      <c r="AM51" s="47"/>
      <c r="AN51" s="47"/>
      <c r="AO51" s="47"/>
      <c r="AP51" s="47">
        <v>12</v>
      </c>
      <c r="AQ51" s="47">
        <v>12</v>
      </c>
      <c r="AR51" s="47">
        <v>5</v>
      </c>
      <c r="AS51" s="47">
        <v>5</v>
      </c>
      <c r="AT51" s="47">
        <v>1</v>
      </c>
      <c r="AU51" s="47">
        <v>1</v>
      </c>
      <c r="AV51" s="47">
        <v>1</v>
      </c>
      <c r="AW51" s="47">
        <v>1</v>
      </c>
      <c r="AX51" s="47">
        <v>11</v>
      </c>
      <c r="AY51" s="47">
        <v>11</v>
      </c>
      <c r="AZ51" s="47" t="s">
        <v>53</v>
      </c>
      <c r="BA51" s="47" t="s">
        <v>53</v>
      </c>
      <c r="BB51" s="47" t="s">
        <v>53</v>
      </c>
      <c r="BC51" s="47" t="s">
        <v>53</v>
      </c>
      <c r="BD51" s="47" t="s">
        <v>53</v>
      </c>
      <c r="BE51" s="47" t="s">
        <v>53</v>
      </c>
      <c r="BF51" s="47">
        <v>30</v>
      </c>
      <c r="BG51" s="47">
        <v>30</v>
      </c>
      <c r="BH51" s="47">
        <v>7</v>
      </c>
      <c r="BI51" s="47">
        <v>7</v>
      </c>
      <c r="BJ51" s="47" t="s">
        <v>53</v>
      </c>
      <c r="BK51" s="47" t="s">
        <v>53</v>
      </c>
      <c r="BL51" s="47" t="s">
        <v>53</v>
      </c>
      <c r="BM51" s="47" t="s">
        <v>53</v>
      </c>
      <c r="BN51" s="47">
        <v>29</v>
      </c>
      <c r="BO51" s="47">
        <v>29</v>
      </c>
      <c r="BP51" s="47">
        <v>8</v>
      </c>
      <c r="BQ51" s="47">
        <v>8</v>
      </c>
      <c r="BR51" s="47">
        <v>1</v>
      </c>
      <c r="BS51" s="47">
        <v>1</v>
      </c>
      <c r="BT51" s="47">
        <v>1</v>
      </c>
      <c r="BU51" s="47">
        <v>1</v>
      </c>
      <c r="BV51" s="47">
        <v>23</v>
      </c>
      <c r="BW51" s="47">
        <v>23</v>
      </c>
      <c r="BX51" s="47">
        <v>9</v>
      </c>
      <c r="BY51" s="47">
        <v>9</v>
      </c>
    </row>
    <row r="52" spans="1:77" ht="18" customHeight="1" x14ac:dyDescent="0.2">
      <c r="A52" s="214" t="s">
        <v>73</v>
      </c>
      <c r="B52" s="36">
        <v>8</v>
      </c>
      <c r="C52" s="36">
        <v>5</v>
      </c>
      <c r="D52" s="36">
        <v>5</v>
      </c>
      <c r="E52" s="36">
        <v>5</v>
      </c>
      <c r="F52" s="36">
        <v>12</v>
      </c>
      <c r="G52" s="36">
        <v>6</v>
      </c>
      <c r="H52" s="36">
        <v>6</v>
      </c>
      <c r="I52" s="36">
        <v>6</v>
      </c>
      <c r="J52" s="36">
        <v>13</v>
      </c>
      <c r="K52" s="36">
        <v>13</v>
      </c>
      <c r="L52" s="36">
        <v>8</v>
      </c>
      <c r="M52" s="36">
        <v>8</v>
      </c>
      <c r="N52" s="36">
        <v>9</v>
      </c>
      <c r="O52" s="36">
        <v>9</v>
      </c>
      <c r="P52" s="36">
        <v>4</v>
      </c>
      <c r="Q52" s="36">
        <v>4</v>
      </c>
      <c r="R52" s="36">
        <v>10</v>
      </c>
      <c r="S52" s="36">
        <v>9</v>
      </c>
      <c r="T52" s="36">
        <v>8</v>
      </c>
      <c r="U52" s="36">
        <v>8</v>
      </c>
      <c r="V52" s="36">
        <v>15</v>
      </c>
      <c r="W52" s="36">
        <v>15</v>
      </c>
      <c r="X52" s="36">
        <v>12</v>
      </c>
      <c r="Y52" s="36">
        <v>12</v>
      </c>
      <c r="Z52" s="36">
        <v>7</v>
      </c>
      <c r="AA52" s="36">
        <v>6</v>
      </c>
      <c r="AB52" s="36">
        <v>5</v>
      </c>
      <c r="AC52" s="36">
        <v>5</v>
      </c>
      <c r="AD52" s="36">
        <v>24</v>
      </c>
      <c r="AE52" s="36">
        <v>23</v>
      </c>
      <c r="AF52" s="36">
        <v>20</v>
      </c>
      <c r="AG52" s="36">
        <v>20</v>
      </c>
      <c r="AH52" s="36"/>
      <c r="AI52" s="36"/>
      <c r="AJ52" s="36"/>
      <c r="AK52" s="36"/>
      <c r="AL52" s="36">
        <v>10</v>
      </c>
      <c r="AM52" s="36">
        <v>9</v>
      </c>
      <c r="AN52" s="36">
        <v>5</v>
      </c>
      <c r="AO52" s="36">
        <v>5</v>
      </c>
      <c r="AP52" s="36">
        <v>9</v>
      </c>
      <c r="AQ52" s="36">
        <v>8</v>
      </c>
      <c r="AR52" s="36">
        <v>4</v>
      </c>
      <c r="AS52" s="36">
        <v>4</v>
      </c>
      <c r="AT52" s="36" t="s">
        <v>53</v>
      </c>
      <c r="AU52" s="36" t="s">
        <v>53</v>
      </c>
      <c r="AV52" s="36">
        <v>0</v>
      </c>
      <c r="AW52" s="36">
        <v>0</v>
      </c>
      <c r="AX52" s="36">
        <v>1</v>
      </c>
      <c r="AY52" s="36">
        <v>1</v>
      </c>
      <c r="AZ52" s="36">
        <v>1</v>
      </c>
      <c r="BA52" s="36">
        <v>1</v>
      </c>
      <c r="BB52" s="36" t="s">
        <v>53</v>
      </c>
      <c r="BC52" s="36" t="s">
        <v>53</v>
      </c>
      <c r="BD52" s="36" t="s">
        <v>53</v>
      </c>
      <c r="BE52" s="36" t="s">
        <v>53</v>
      </c>
      <c r="BF52" s="36" t="s">
        <v>53</v>
      </c>
      <c r="BG52" s="36" t="s">
        <v>53</v>
      </c>
      <c r="BH52" s="36" t="s">
        <v>53</v>
      </c>
      <c r="BI52" s="36" t="s">
        <v>53</v>
      </c>
      <c r="BJ52" s="36">
        <v>3</v>
      </c>
      <c r="BK52" s="36">
        <v>3</v>
      </c>
      <c r="BL52" s="36">
        <v>2</v>
      </c>
      <c r="BM52" s="36">
        <v>2</v>
      </c>
      <c r="BN52" s="36" t="s">
        <v>53</v>
      </c>
      <c r="BO52" s="36" t="s">
        <v>53</v>
      </c>
      <c r="BP52" s="36" t="s">
        <v>53</v>
      </c>
      <c r="BQ52" s="36" t="s">
        <v>53</v>
      </c>
      <c r="BR52" s="36">
        <v>2</v>
      </c>
      <c r="BS52" s="36">
        <v>2</v>
      </c>
      <c r="BT52" s="36">
        <v>2</v>
      </c>
      <c r="BU52" s="36">
        <v>2</v>
      </c>
      <c r="BV52" s="36">
        <v>8</v>
      </c>
      <c r="BW52" s="36">
        <v>8</v>
      </c>
      <c r="BX52" s="36">
        <v>5</v>
      </c>
      <c r="BY52" s="36">
        <v>5</v>
      </c>
    </row>
    <row r="53" spans="1:77" ht="18" customHeight="1" x14ac:dyDescent="0.2">
      <c r="A53" s="46" t="s">
        <v>74</v>
      </c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>
        <v>2</v>
      </c>
      <c r="BK53" s="47">
        <v>2</v>
      </c>
      <c r="BL53" s="47">
        <v>2</v>
      </c>
      <c r="BM53" s="47">
        <v>2</v>
      </c>
      <c r="BN53" s="36" t="s">
        <v>53</v>
      </c>
      <c r="BO53" s="36" t="s">
        <v>53</v>
      </c>
      <c r="BP53" s="36" t="s">
        <v>53</v>
      </c>
      <c r="BQ53" s="36" t="s">
        <v>53</v>
      </c>
      <c r="BR53" s="36" t="s">
        <v>53</v>
      </c>
      <c r="BS53" s="36" t="s">
        <v>53</v>
      </c>
      <c r="BT53" s="36" t="s">
        <v>53</v>
      </c>
      <c r="BU53" s="36" t="s">
        <v>53</v>
      </c>
      <c r="BV53" s="36" t="s">
        <v>53</v>
      </c>
      <c r="BW53" s="36" t="s">
        <v>53</v>
      </c>
      <c r="BX53" s="36" t="s">
        <v>53</v>
      </c>
      <c r="BY53" s="36" t="s">
        <v>53</v>
      </c>
    </row>
    <row r="54" spans="1:77" ht="28.5" customHeight="1" x14ac:dyDescent="0.2">
      <c r="A54" s="218" t="s">
        <v>75</v>
      </c>
      <c r="B54" s="219">
        <f t="shared" ref="B54:U54" si="43">+SUM(B49:B52)</f>
        <v>3894</v>
      </c>
      <c r="C54" s="219">
        <f t="shared" si="43"/>
        <v>3351</v>
      </c>
      <c r="D54" s="219">
        <f t="shared" si="43"/>
        <v>1767</v>
      </c>
      <c r="E54" s="219">
        <f t="shared" si="43"/>
        <v>10249</v>
      </c>
      <c r="F54" s="219">
        <f t="shared" si="43"/>
        <v>1448</v>
      </c>
      <c r="G54" s="219">
        <f t="shared" si="43"/>
        <v>1270</v>
      </c>
      <c r="H54" s="219">
        <f t="shared" si="43"/>
        <v>874</v>
      </c>
      <c r="I54" s="219">
        <f t="shared" si="43"/>
        <v>9937</v>
      </c>
      <c r="J54" s="219">
        <f t="shared" si="43"/>
        <v>6078</v>
      </c>
      <c r="K54" s="219">
        <f t="shared" si="43"/>
        <v>4516</v>
      </c>
      <c r="L54" s="219">
        <f t="shared" si="43"/>
        <v>2323</v>
      </c>
      <c r="M54" s="219">
        <f t="shared" si="43"/>
        <v>11184</v>
      </c>
      <c r="N54" s="219">
        <f t="shared" si="43"/>
        <v>1868</v>
      </c>
      <c r="O54" s="219">
        <f t="shared" si="43"/>
        <v>1525</v>
      </c>
      <c r="P54" s="219">
        <f t="shared" si="43"/>
        <v>965</v>
      </c>
      <c r="Q54" s="219">
        <f t="shared" si="43"/>
        <v>11103</v>
      </c>
      <c r="R54" s="219">
        <f t="shared" si="43"/>
        <v>6530</v>
      </c>
      <c r="S54" s="219">
        <f t="shared" si="43"/>
        <v>4483</v>
      </c>
      <c r="T54" s="219">
        <f t="shared" si="43"/>
        <v>2394</v>
      </c>
      <c r="U54" s="219">
        <f t="shared" si="43"/>
        <v>12350</v>
      </c>
      <c r="V54" s="219">
        <f>+SUM(V49:V52)</f>
        <v>1902</v>
      </c>
      <c r="W54" s="219">
        <f>+SUM(W49:W52)</f>
        <v>1605</v>
      </c>
      <c r="X54" s="219">
        <f>+SUM(X49:X52)</f>
        <v>999</v>
      </c>
      <c r="Y54" s="219">
        <f>+SUM(Y49:Y52)</f>
        <v>12300</v>
      </c>
      <c r="Z54" s="219">
        <f t="shared" ref="Z54:AS54" si="44">+SUM(Z49:Z52)</f>
        <v>7080</v>
      </c>
      <c r="AA54" s="219">
        <f t="shared" si="44"/>
        <v>4892</v>
      </c>
      <c r="AB54" s="219">
        <f t="shared" si="44"/>
        <v>2015</v>
      </c>
      <c r="AC54" s="219">
        <f t="shared" si="44"/>
        <v>13082</v>
      </c>
      <c r="AD54" s="219">
        <f t="shared" si="44"/>
        <v>2136</v>
      </c>
      <c r="AE54" s="219">
        <f t="shared" si="44"/>
        <v>1672</v>
      </c>
      <c r="AF54" s="219">
        <f t="shared" si="44"/>
        <v>1093</v>
      </c>
      <c r="AG54" s="219">
        <f t="shared" si="44"/>
        <v>13006</v>
      </c>
      <c r="AH54" s="219">
        <f t="shared" si="44"/>
        <v>5451</v>
      </c>
      <c r="AI54" s="219">
        <f t="shared" si="44"/>
        <v>4469</v>
      </c>
      <c r="AJ54" s="219">
        <f t="shared" si="44"/>
        <v>1952</v>
      </c>
      <c r="AK54" s="219">
        <f t="shared" si="44"/>
        <v>13631</v>
      </c>
      <c r="AL54" s="219">
        <f t="shared" si="44"/>
        <v>2201</v>
      </c>
      <c r="AM54" s="219">
        <f t="shared" si="44"/>
        <v>1885</v>
      </c>
      <c r="AN54" s="219">
        <f t="shared" si="44"/>
        <v>932</v>
      </c>
      <c r="AO54" s="219">
        <f t="shared" si="44"/>
        <v>13431</v>
      </c>
      <c r="AP54" s="219">
        <f t="shared" si="44"/>
        <v>5426</v>
      </c>
      <c r="AQ54" s="219">
        <f t="shared" si="44"/>
        <v>4298</v>
      </c>
      <c r="AR54" s="219">
        <f t="shared" si="44"/>
        <v>1641</v>
      </c>
      <c r="AS54" s="219">
        <f t="shared" si="44"/>
        <v>13588</v>
      </c>
      <c r="AT54" s="219">
        <f>+SUM(AT49:AT52)</f>
        <v>1896</v>
      </c>
      <c r="AU54" s="219">
        <f>+SUM(AU49:AU52)</f>
        <v>1515</v>
      </c>
      <c r="AV54" s="219">
        <f>+SUM(AV49:AV52)</f>
        <v>838</v>
      </c>
      <c r="AW54" s="219">
        <f>+SUM(AW49:AW52)</f>
        <v>13279</v>
      </c>
      <c r="AX54" s="219">
        <f t="shared" ref="AX54:BE54" si="45">+SUM(AX49:AX52)</f>
        <v>5398</v>
      </c>
      <c r="AY54" s="219">
        <f t="shared" si="45"/>
        <v>4287</v>
      </c>
      <c r="AZ54" s="219">
        <f t="shared" si="45"/>
        <v>1635</v>
      </c>
      <c r="BA54" s="219">
        <f t="shared" si="45"/>
        <v>13188</v>
      </c>
      <c r="BB54" s="219">
        <f t="shared" si="45"/>
        <v>1637</v>
      </c>
      <c r="BC54" s="219">
        <f t="shared" si="45"/>
        <v>1482</v>
      </c>
      <c r="BD54" s="219">
        <f t="shared" si="45"/>
        <v>784</v>
      </c>
      <c r="BE54" s="219">
        <f t="shared" si="45"/>
        <v>12416</v>
      </c>
      <c r="BF54" s="219">
        <f>+SUM(BF49:BF52)</f>
        <v>4428</v>
      </c>
      <c r="BG54" s="219">
        <f>+SUM(BG49:BG52)</f>
        <v>3855</v>
      </c>
      <c r="BH54" s="219">
        <f>+SUM(BH49:BH52)</f>
        <v>1590</v>
      </c>
      <c r="BI54" s="219">
        <f>+SUM(BI49:BI52)</f>
        <v>12689</v>
      </c>
      <c r="BJ54" s="219">
        <f>+SUM(BJ49:BJ53)</f>
        <v>1813</v>
      </c>
      <c r="BK54" s="219">
        <f t="shared" ref="BK54:BM54" si="46">+SUM(BK49:BK53)</f>
        <v>1506</v>
      </c>
      <c r="BL54" s="219">
        <f t="shared" si="46"/>
        <v>841</v>
      </c>
      <c r="BM54" s="219">
        <f t="shared" si="46"/>
        <v>12238</v>
      </c>
      <c r="BN54" s="219">
        <f t="shared" ref="BN54:BY54" si="47">+SUM(BN49:BN52)</f>
        <v>4300</v>
      </c>
      <c r="BO54" s="219">
        <f t="shared" si="47"/>
        <v>3636</v>
      </c>
      <c r="BP54" s="219">
        <f t="shared" si="47"/>
        <v>1528</v>
      </c>
      <c r="BQ54" s="219">
        <f t="shared" si="47"/>
        <v>12100</v>
      </c>
      <c r="BR54" s="219">
        <f t="shared" si="47"/>
        <v>1847</v>
      </c>
      <c r="BS54" s="219">
        <f t="shared" si="47"/>
        <v>1649</v>
      </c>
      <c r="BT54" s="219">
        <f t="shared" si="47"/>
        <v>918</v>
      </c>
      <c r="BU54" s="219">
        <f t="shared" si="47"/>
        <v>11648</v>
      </c>
      <c r="BV54" s="219">
        <f t="shared" si="47"/>
        <v>3826</v>
      </c>
      <c r="BW54" s="219">
        <f t="shared" si="47"/>
        <v>3429</v>
      </c>
      <c r="BX54" s="219">
        <f t="shared" si="47"/>
        <v>1313</v>
      </c>
      <c r="BY54" s="219">
        <f t="shared" si="47"/>
        <v>11270</v>
      </c>
    </row>
    <row r="55" spans="1:77" ht="30" customHeight="1" x14ac:dyDescent="0.2">
      <c r="A55" s="48" t="s">
        <v>76</v>
      </c>
    </row>
    <row r="56" spans="1:77" ht="18.75" customHeight="1" x14ac:dyDescent="0.2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  <c r="AU56" s="343"/>
      <c r="AV56" s="343"/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  <c r="BR56" s="343"/>
      <c r="BS56" s="343"/>
      <c r="BT56" s="343"/>
      <c r="BU56" s="343"/>
    </row>
    <row r="57" spans="1:77" ht="18.75" customHeight="1" x14ac:dyDescent="0.2"/>
    <row r="58" spans="1:77" ht="18.75" customHeight="1" x14ac:dyDescent="0.2"/>
    <row r="59" spans="1:77" ht="18.75" customHeight="1" x14ac:dyDescent="0.2"/>
    <row r="60" spans="1:77" ht="18.75" customHeight="1" x14ac:dyDescent="0.2"/>
    <row r="61" spans="1:77" ht="18.75" customHeight="1" x14ac:dyDescent="0.2"/>
    <row r="62" spans="1:77" ht="18.75" customHeight="1" x14ac:dyDescent="0.2"/>
    <row r="63" spans="1:77" ht="18.75" customHeight="1" x14ac:dyDescent="0.2"/>
    <row r="64" spans="1:77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312:7312" ht="44.25" customHeight="1" x14ac:dyDescent="0.2">
      <c r="JUF1999" s="25" t="s">
        <v>1</v>
      </c>
    </row>
  </sheetData>
  <mergeCells count="20">
    <mergeCell ref="A7:A8"/>
    <mergeCell ref="Z7:AC7"/>
    <mergeCell ref="B7:E7"/>
    <mergeCell ref="F7:I7"/>
    <mergeCell ref="J7:M7"/>
    <mergeCell ref="N7:Q7"/>
    <mergeCell ref="R7:U7"/>
    <mergeCell ref="V7:Y7"/>
    <mergeCell ref="AD7:AG7"/>
    <mergeCell ref="AH7:AK7"/>
    <mergeCell ref="AL7:AO7"/>
    <mergeCell ref="AP7:AS7"/>
    <mergeCell ref="BV7:BY7"/>
    <mergeCell ref="BR7:BU7"/>
    <mergeCell ref="BN7:BQ7"/>
    <mergeCell ref="BJ7:BM7"/>
    <mergeCell ref="BB7:BE7"/>
    <mergeCell ref="BF7:BI7"/>
    <mergeCell ref="AX7:BA7"/>
    <mergeCell ref="AT7:AW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/>
  <dimension ref="B2:U45"/>
  <sheetViews>
    <sheetView topLeftCell="A4"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11" width="11.42578125" style="4" customWidth="1"/>
    <col min="12" max="12" width="14" style="4" customWidth="1"/>
    <col min="13" max="13" width="11.5703125" style="4" customWidth="1"/>
    <col min="14" max="14" width="12.7109375" style="4" customWidth="1"/>
    <col min="15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198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1"/>
      <c r="F13" s="41"/>
      <c r="G13" s="41"/>
      <c r="H13" s="41"/>
      <c r="I13" s="41"/>
      <c r="J13" s="41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2">
      <c r="B14" s="207"/>
      <c r="C14" s="40"/>
      <c r="D14" s="40"/>
      <c r="E14" s="41">
        <v>2014</v>
      </c>
      <c r="F14" s="41">
        <v>2015</v>
      </c>
      <c r="G14" s="41">
        <v>2016</v>
      </c>
      <c r="H14" s="41">
        <v>2017</v>
      </c>
      <c r="I14" s="41">
        <v>2018</v>
      </c>
      <c r="J14" s="41">
        <v>2019</v>
      </c>
      <c r="K14" s="41">
        <v>2020</v>
      </c>
      <c r="L14" s="41">
        <v>2021</v>
      </c>
      <c r="M14" s="41">
        <v>2022</v>
      </c>
      <c r="N14" s="41">
        <v>2023</v>
      </c>
      <c r="O14" s="43"/>
      <c r="P14" s="43"/>
      <c r="Q14" s="43"/>
      <c r="R14" s="43"/>
      <c r="S14" s="40"/>
      <c r="T14" s="40"/>
      <c r="U14" s="207"/>
    </row>
    <row r="15" spans="2:21" ht="13.5" customHeight="1" x14ac:dyDescent="0.25">
      <c r="B15" s="207"/>
      <c r="C15" s="40"/>
      <c r="D15" s="40"/>
      <c r="E15" s="156">
        <v>3351</v>
      </c>
      <c r="F15" s="156">
        <v>4516</v>
      </c>
      <c r="G15" s="156">
        <v>4483</v>
      </c>
      <c r="H15" s="156">
        <v>4892</v>
      </c>
      <c r="I15" s="156">
        <v>4469</v>
      </c>
      <c r="J15" s="156">
        <v>4298</v>
      </c>
      <c r="K15" s="156">
        <v>4287</v>
      </c>
      <c r="L15" s="40">
        <v>3855</v>
      </c>
      <c r="M15" s="40">
        <v>3636</v>
      </c>
      <c r="N15" s="40">
        <v>3429</v>
      </c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/>
  <dimension ref="A1:AE57"/>
  <sheetViews>
    <sheetView zoomScale="70" zoomScaleNormal="70" workbookViewId="0"/>
  </sheetViews>
  <sheetFormatPr baseColWidth="10" defaultColWidth="11.42578125" defaultRowHeight="12.75" x14ac:dyDescent="0.2"/>
  <cols>
    <col min="1" max="1" width="3.5703125" style="14" customWidth="1"/>
    <col min="2" max="2" width="2.42578125" style="14" customWidth="1"/>
    <col min="3" max="20" width="11.5703125" style="14" customWidth="1"/>
    <col min="21" max="21" width="2.5703125" style="14" customWidth="1"/>
    <col min="22" max="26" width="11.42578125" style="14"/>
    <col min="27" max="27" width="27.85546875" style="14" customWidth="1"/>
    <col min="28" max="28" width="28.7109375" style="14" bestFit="1" customWidth="1"/>
    <col min="29" max="16384" width="11.42578125" style="14"/>
  </cols>
  <sheetData>
    <row r="1" spans="1:21" x14ac:dyDescent="0.2">
      <c r="A1" s="25" t="s">
        <v>199</v>
      </c>
    </row>
    <row r="2" spans="1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1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1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1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1:21" ht="13.5" customHeight="1" x14ac:dyDescent="0.2">
      <c r="B6" s="207"/>
      <c r="C6" s="379" t="s">
        <v>200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1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1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1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1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1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1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1:21" ht="13.5" customHeight="1" x14ac:dyDescent="0.2">
      <c r="B13" s="207"/>
      <c r="C13" s="40"/>
      <c r="D13" s="77"/>
      <c r="E13" s="78"/>
      <c r="F13" s="78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1:21" ht="13.5" customHeight="1" x14ac:dyDescent="0.2">
      <c r="B14" s="207"/>
      <c r="C14" s="40"/>
      <c r="D14" s="77"/>
      <c r="E14" s="78"/>
      <c r="F14" s="79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1:21" ht="13.5" customHeight="1" x14ac:dyDescent="0.2">
      <c r="B15" s="207"/>
      <c r="C15" s="40"/>
      <c r="D15" s="77"/>
      <c r="E15" s="77"/>
      <c r="F15" s="8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1:21" ht="13.5" customHeight="1" x14ac:dyDescent="0.2">
      <c r="B16" s="207"/>
      <c r="C16" s="40"/>
      <c r="D16" s="77"/>
      <c r="E16" s="77"/>
      <c r="F16" s="8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31" ht="13.5" customHeight="1" x14ac:dyDescent="0.2">
      <c r="B17" s="207"/>
      <c r="C17" s="40"/>
      <c r="D17" s="77"/>
      <c r="E17" s="77"/>
      <c r="F17" s="8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31" ht="13.5" customHeight="1" x14ac:dyDescent="0.2">
      <c r="B18" s="207"/>
      <c r="C18" s="40"/>
      <c r="D18" s="77"/>
      <c r="E18" s="77"/>
      <c r="F18" s="8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31" ht="13.5" customHeight="1" x14ac:dyDescent="0.2">
      <c r="B19" s="207"/>
      <c r="C19" s="40"/>
      <c r="D19" s="77"/>
      <c r="E19" s="77"/>
      <c r="F19" s="8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31" ht="13.5" customHeight="1" x14ac:dyDescent="0.2">
      <c r="B20" s="207"/>
      <c r="C20" s="40"/>
      <c r="D20" s="77"/>
      <c r="E20" s="77"/>
      <c r="F20" s="8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31" ht="13.5" customHeight="1" x14ac:dyDescent="0.2">
      <c r="B21" s="207"/>
      <c r="C21" s="40"/>
      <c r="D21" s="77"/>
      <c r="E21" s="77"/>
      <c r="F21" s="8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31" ht="13.5" customHeight="1" x14ac:dyDescent="0.2">
      <c r="B22" s="207"/>
      <c r="C22" s="40"/>
      <c r="D22" s="77"/>
      <c r="E22" s="77"/>
      <c r="F22" s="8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31" ht="13.5" customHeight="1" x14ac:dyDescent="0.2">
      <c r="B23" s="207"/>
      <c r="C23" s="74"/>
      <c r="D23" s="81"/>
      <c r="E23" s="81"/>
      <c r="F23" s="82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31" ht="13.5" customHeight="1" x14ac:dyDescent="0.2">
      <c r="B24" s="207"/>
      <c r="C24" s="75"/>
      <c r="D24" s="81"/>
      <c r="E24" s="81"/>
      <c r="F24" s="82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31" ht="13.5" customHeight="1" x14ac:dyDescent="0.2">
      <c r="B25" s="207"/>
      <c r="C25" s="75"/>
      <c r="D25" s="81"/>
      <c r="E25" s="81"/>
      <c r="F25" s="82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3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3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  <c r="V27" s="16"/>
      <c r="W27" s="16"/>
      <c r="X27" s="16"/>
      <c r="Y27" s="16"/>
      <c r="Z27" s="16"/>
      <c r="AA27" s="16"/>
      <c r="AB27" s="16"/>
      <c r="AC27" s="16"/>
      <c r="AD27" s="16"/>
    </row>
    <row r="28" spans="2:3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  <c r="V28" s="16"/>
      <c r="W28" s="16"/>
      <c r="X28" s="16"/>
      <c r="Y28" s="16"/>
      <c r="Z28" s="16"/>
      <c r="AA28" s="16"/>
      <c r="AB28" s="16"/>
      <c r="AC28" s="16"/>
      <c r="AD28" s="16"/>
    </row>
    <row r="29" spans="2:3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  <c r="V29" s="16"/>
      <c r="W29" s="16"/>
      <c r="X29" s="16"/>
      <c r="Y29" s="16"/>
      <c r="Z29" s="16"/>
      <c r="AA29" s="16"/>
      <c r="AB29" s="16"/>
      <c r="AC29" s="16"/>
      <c r="AD29" s="16"/>
    </row>
    <row r="30" spans="2:3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  <c r="V30" s="16"/>
      <c r="W30" s="16"/>
      <c r="X30" s="16"/>
      <c r="Y30" s="16"/>
      <c r="Z30" s="16"/>
      <c r="AA30" s="16"/>
      <c r="AB30" s="16"/>
      <c r="AC30" s="16"/>
      <c r="AD30" s="16"/>
    </row>
    <row r="31" spans="2:3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  <c r="V31" s="16"/>
      <c r="W31" s="16"/>
      <c r="X31" s="16"/>
      <c r="Y31" s="16"/>
      <c r="Z31" s="16"/>
      <c r="AA31" s="16"/>
      <c r="AB31" s="16"/>
      <c r="AC31" s="16"/>
      <c r="AD31" s="16"/>
      <c r="AE31" s="16"/>
    </row>
    <row r="32" spans="2:3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V32" s="16"/>
      <c r="W32" s="16"/>
      <c r="X32" s="150"/>
      <c r="Y32" s="150"/>
      <c r="Z32" s="150"/>
      <c r="AA32" s="150"/>
      <c r="AB32" s="150"/>
      <c r="AC32" s="150"/>
      <c r="AD32" s="150"/>
      <c r="AE32" s="150"/>
    </row>
    <row r="33" spans="2:3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V33" s="16"/>
      <c r="W33" s="16"/>
      <c r="X33" s="16"/>
      <c r="Y33" s="16"/>
      <c r="Z33" s="16"/>
      <c r="AA33" s="16"/>
      <c r="AB33" s="16"/>
      <c r="AC33" s="150"/>
      <c r="AD33" s="150"/>
      <c r="AE33" s="150"/>
    </row>
    <row r="34" spans="2:3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V34" s="16"/>
      <c r="W34" s="16"/>
      <c r="X34" s="16"/>
      <c r="Y34" s="288"/>
      <c r="Z34" s="288" t="s">
        <v>81</v>
      </c>
      <c r="AA34" s="289" t="s">
        <v>85</v>
      </c>
      <c r="AB34" s="289" t="s">
        <v>201</v>
      </c>
      <c r="AC34" s="150"/>
      <c r="AD34" s="150"/>
      <c r="AE34" s="150"/>
    </row>
    <row r="35" spans="2:3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V35" s="16"/>
      <c r="W35" s="16"/>
      <c r="X35" s="16"/>
      <c r="Y35" s="290" t="s">
        <v>7</v>
      </c>
      <c r="Z35" s="291">
        <v>3351</v>
      </c>
      <c r="AA35" s="291">
        <v>1767</v>
      </c>
      <c r="AB35" s="69">
        <f t="shared" ref="AB35:AB44" si="0">+AA35/Z35</f>
        <v>0.52730528200537152</v>
      </c>
      <c r="AC35" s="150"/>
      <c r="AD35" s="150"/>
      <c r="AE35" s="150"/>
    </row>
    <row r="36" spans="2:3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V36" s="16"/>
      <c r="W36" s="16"/>
      <c r="X36" s="16"/>
      <c r="Y36" s="290" t="s">
        <v>9</v>
      </c>
      <c r="Z36" s="291">
        <v>4516</v>
      </c>
      <c r="AA36" s="291">
        <v>2323</v>
      </c>
      <c r="AB36" s="69">
        <f t="shared" si="0"/>
        <v>0.51439326837909649</v>
      </c>
      <c r="AC36" s="150"/>
      <c r="AD36" s="150"/>
      <c r="AE36" s="150"/>
    </row>
    <row r="37" spans="2:3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  <c r="V37" s="16"/>
      <c r="W37" s="16"/>
      <c r="X37" s="16"/>
      <c r="Y37" s="290" t="s">
        <v>11</v>
      </c>
      <c r="Z37" s="291">
        <v>4483</v>
      </c>
      <c r="AA37" s="291">
        <v>2394</v>
      </c>
      <c r="AB37" s="69">
        <f t="shared" si="0"/>
        <v>0.5340173990631274</v>
      </c>
      <c r="AC37" s="150"/>
      <c r="AD37" s="150"/>
      <c r="AE37" s="150"/>
    </row>
    <row r="38" spans="2:3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  <c r="V38" s="16"/>
      <c r="W38" s="16"/>
      <c r="X38" s="16"/>
      <c r="Y38" s="290" t="s">
        <v>13</v>
      </c>
      <c r="Z38" s="291">
        <v>4892</v>
      </c>
      <c r="AA38" s="291">
        <v>2015</v>
      </c>
      <c r="AB38" s="69">
        <f t="shared" si="0"/>
        <v>0.41189697465249386</v>
      </c>
      <c r="AC38" s="150"/>
      <c r="AD38" s="150"/>
      <c r="AE38" s="150"/>
    </row>
    <row r="39" spans="2:3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  <c r="V39" s="16"/>
      <c r="W39" s="16"/>
      <c r="X39" s="16"/>
      <c r="Y39" s="13" t="s">
        <v>15</v>
      </c>
      <c r="Z39" s="70">
        <v>4469</v>
      </c>
      <c r="AA39" s="70">
        <v>1952</v>
      </c>
      <c r="AB39" s="69">
        <f t="shared" si="0"/>
        <v>0.4367867531886328</v>
      </c>
      <c r="AC39" s="150"/>
      <c r="AD39" s="150"/>
      <c r="AE39" s="150"/>
    </row>
    <row r="40" spans="2:3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  <c r="V40" s="16"/>
      <c r="W40" s="16"/>
      <c r="X40" s="16"/>
      <c r="Y40" s="13" t="s">
        <v>17</v>
      </c>
      <c r="Z40" s="70">
        <v>4298</v>
      </c>
      <c r="AA40" s="70">
        <v>1641</v>
      </c>
      <c r="AB40" s="69">
        <f t="shared" si="0"/>
        <v>0.38180549092601213</v>
      </c>
      <c r="AC40" s="150"/>
      <c r="AD40" s="150"/>
      <c r="AE40" s="150"/>
    </row>
    <row r="41" spans="2:3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  <c r="V41" s="16"/>
      <c r="W41" s="16"/>
      <c r="X41" s="16"/>
      <c r="Y41" s="13" t="s">
        <v>19</v>
      </c>
      <c r="Z41" s="70">
        <v>4287</v>
      </c>
      <c r="AA41" s="70">
        <v>1635</v>
      </c>
      <c r="AB41" s="69">
        <f t="shared" si="0"/>
        <v>0.3813855843247026</v>
      </c>
      <c r="AC41" s="150"/>
      <c r="AD41" s="150"/>
      <c r="AE41" s="150"/>
    </row>
    <row r="42" spans="2:3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  <c r="V42" s="16"/>
      <c r="W42" s="16"/>
      <c r="X42" s="16"/>
      <c r="Y42" s="13" t="s">
        <v>21</v>
      </c>
      <c r="Z42" s="70">
        <v>3855</v>
      </c>
      <c r="AA42" s="70">
        <v>1590</v>
      </c>
      <c r="AB42" s="69">
        <f t="shared" si="0"/>
        <v>0.41245136186770426</v>
      </c>
      <c r="AC42" s="150"/>
      <c r="AD42" s="150"/>
      <c r="AE42" s="150"/>
    </row>
    <row r="43" spans="2:31" ht="13.5" customHeight="1" x14ac:dyDescent="0.2">
      <c r="B43" s="207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  <c r="V43" s="16"/>
      <c r="W43" s="16"/>
      <c r="X43" s="16"/>
      <c r="Y43" s="13" t="s">
        <v>23</v>
      </c>
      <c r="Z43" s="70">
        <v>3636</v>
      </c>
      <c r="AA43" s="70">
        <v>1528</v>
      </c>
      <c r="AB43" s="69">
        <f t="shared" si="0"/>
        <v>0.42024202420242024</v>
      </c>
      <c r="AC43" s="150"/>
      <c r="AD43" s="150"/>
      <c r="AE43" s="150"/>
    </row>
    <row r="44" spans="2:3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  <c r="V44" s="16"/>
      <c r="W44" s="16"/>
      <c r="X44" s="16"/>
      <c r="Y44" s="13" t="s">
        <v>25</v>
      </c>
      <c r="Z44" s="70">
        <v>3429</v>
      </c>
      <c r="AA44" s="70">
        <v>1313</v>
      </c>
      <c r="AB44" s="69">
        <f t="shared" si="0"/>
        <v>0.38291046952464275</v>
      </c>
      <c r="AC44" s="150"/>
      <c r="AD44" s="150"/>
      <c r="AE44" s="150"/>
    </row>
    <row r="45" spans="2:3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  <c r="V45" s="16"/>
      <c r="W45" s="16"/>
      <c r="X45" s="16"/>
      <c r="Y45" s="16"/>
      <c r="Z45" s="16"/>
      <c r="AA45" s="16"/>
      <c r="AB45" s="16"/>
      <c r="AC45" s="150"/>
      <c r="AD45" s="150"/>
      <c r="AE45" s="150"/>
    </row>
    <row r="46" spans="2:31" x14ac:dyDescent="0.2">
      <c r="L46" s="8"/>
      <c r="Q46" s="8"/>
      <c r="V46" s="16"/>
      <c r="W46" s="16"/>
      <c r="X46" s="16"/>
      <c r="Y46" s="16"/>
      <c r="Z46" s="16"/>
      <c r="AA46" s="16"/>
      <c r="AB46" s="16"/>
      <c r="AC46" s="150"/>
      <c r="AD46" s="150"/>
      <c r="AE46" s="150"/>
    </row>
    <row r="47" spans="2:31" x14ac:dyDescent="0.2">
      <c r="L47" s="8"/>
      <c r="Q47" s="8"/>
      <c r="V47" s="16"/>
      <c r="W47" s="16"/>
      <c r="X47" s="16"/>
      <c r="Y47" s="16"/>
      <c r="Z47" s="16"/>
      <c r="AA47" s="16"/>
      <c r="AB47" s="16"/>
      <c r="AC47" s="150"/>
      <c r="AD47" s="150"/>
      <c r="AE47" s="150"/>
    </row>
    <row r="48" spans="2:31" x14ac:dyDescent="0.2">
      <c r="L48" s="8"/>
      <c r="M48" s="8"/>
      <c r="N48" s="8"/>
      <c r="Q48" s="8"/>
      <c r="V48" s="16"/>
      <c r="W48" s="16"/>
      <c r="X48" s="16"/>
      <c r="Y48" s="16"/>
      <c r="Z48" s="16"/>
      <c r="AA48" s="16"/>
      <c r="AB48" s="16"/>
      <c r="AC48" s="83"/>
      <c r="AD48" s="16"/>
    </row>
    <row r="49" spans="12:30" x14ac:dyDescent="0.2">
      <c r="L49" s="8"/>
      <c r="M49" s="8"/>
      <c r="N49" s="8"/>
      <c r="O49" s="8"/>
      <c r="P49" s="20"/>
      <c r="Q49" s="8"/>
      <c r="V49" s="16"/>
      <c r="W49" s="16"/>
      <c r="X49" s="16"/>
      <c r="Y49" s="16"/>
      <c r="Z49" s="16"/>
      <c r="AA49" s="16"/>
      <c r="AB49" s="16"/>
      <c r="AC49" s="83"/>
      <c r="AD49" s="16"/>
    </row>
    <row r="50" spans="12:30" x14ac:dyDescent="0.2">
      <c r="L50" s="8"/>
      <c r="M50" s="8"/>
      <c r="N50" s="8"/>
      <c r="O50" s="8"/>
      <c r="P50" s="8"/>
      <c r="Q50" s="8"/>
      <c r="V50" s="16"/>
      <c r="W50" s="16"/>
      <c r="X50" s="16"/>
      <c r="Y50" s="16"/>
      <c r="Z50" s="16"/>
      <c r="AA50" s="16"/>
      <c r="AB50" s="16"/>
      <c r="AC50" s="83"/>
      <c r="AD50" s="16"/>
    </row>
    <row r="51" spans="12:30" x14ac:dyDescent="0.2">
      <c r="L51" s="8"/>
      <c r="M51" s="8"/>
      <c r="N51" s="8"/>
      <c r="O51" s="8"/>
      <c r="P51" s="8"/>
      <c r="Q51" s="8"/>
      <c r="V51" s="16"/>
      <c r="W51" s="16"/>
      <c r="X51" s="16"/>
      <c r="Y51" s="16"/>
      <c r="Z51" s="16"/>
      <c r="AA51" s="16"/>
      <c r="AB51" s="16"/>
      <c r="AC51" s="83"/>
      <c r="AD51" s="16"/>
    </row>
    <row r="52" spans="12:30" x14ac:dyDescent="0.2">
      <c r="L52" s="8"/>
      <c r="M52" s="8"/>
      <c r="N52" s="8"/>
      <c r="O52" s="8"/>
      <c r="P52" s="8"/>
      <c r="Q52" s="8"/>
      <c r="V52" s="16"/>
      <c r="W52" s="16"/>
      <c r="X52" s="16"/>
      <c r="Y52" s="16"/>
      <c r="Z52" s="16"/>
      <c r="AA52" s="16"/>
      <c r="AB52" s="16"/>
      <c r="AC52" s="83"/>
      <c r="AD52" s="16"/>
    </row>
    <row r="53" spans="12:30" x14ac:dyDescent="0.2">
      <c r="L53" s="8"/>
      <c r="M53" s="8"/>
      <c r="N53" s="8"/>
      <c r="O53" s="8"/>
      <c r="P53" s="8"/>
      <c r="Q53" s="8"/>
      <c r="V53" s="16"/>
      <c r="W53" s="16"/>
      <c r="X53" s="16"/>
      <c r="AC53" s="83"/>
      <c r="AD53" s="16"/>
    </row>
    <row r="54" spans="12:30" x14ac:dyDescent="0.2">
      <c r="L54" s="8"/>
      <c r="O54" s="8"/>
      <c r="P54" s="8"/>
      <c r="Q54" s="8"/>
      <c r="V54" s="16"/>
      <c r="W54" s="16"/>
      <c r="X54" s="16"/>
      <c r="AC54" s="83"/>
      <c r="AD54" s="16"/>
    </row>
    <row r="55" spans="12:30" x14ac:dyDescent="0.2">
      <c r="Q55" s="8"/>
      <c r="V55" s="16"/>
      <c r="W55" s="16"/>
      <c r="X55" s="16"/>
      <c r="AC55" s="83"/>
      <c r="AD55" s="16"/>
    </row>
    <row r="56" spans="12:30" x14ac:dyDescent="0.2">
      <c r="V56" s="16"/>
      <c r="W56" s="16"/>
      <c r="X56" s="16"/>
      <c r="AC56" s="16"/>
      <c r="AD56" s="16"/>
    </row>
    <row r="57" spans="12:30" x14ac:dyDescent="0.2">
      <c r="V57" s="16"/>
      <c r="W57" s="16"/>
      <c r="X57" s="16"/>
      <c r="AC57" s="16"/>
      <c r="AD57" s="16"/>
    </row>
  </sheetData>
  <mergeCells count="2">
    <mergeCell ref="C6:T9"/>
    <mergeCell ref="C42:T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UF1999"/>
  <sheetViews>
    <sheetView zoomScale="90" zoomScaleNormal="90" workbookViewId="0">
      <pane xSplit="1" ySplit="8" topLeftCell="BH42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44.25" customHeight="1" x14ac:dyDescent="0.2"/>
  <cols>
    <col min="1" max="1" width="52.42578125" style="26" customWidth="1"/>
    <col min="2" max="25" width="8.140625" style="26" customWidth="1"/>
    <col min="26" max="41" width="8.140625" style="28" customWidth="1"/>
    <col min="42" max="42" width="7.140625" style="28" customWidth="1"/>
    <col min="43" max="43" width="6.140625" style="28" bestFit="1" customWidth="1"/>
    <col min="44" max="45" width="8.140625" style="28" customWidth="1"/>
    <col min="46" max="46" width="7.140625" style="28" customWidth="1"/>
    <col min="47" max="47" width="6.140625" style="28" bestFit="1" customWidth="1"/>
    <col min="48" max="49" width="8.140625" style="28" customWidth="1"/>
    <col min="50" max="50" width="7.140625" style="28" customWidth="1"/>
    <col min="51" max="51" width="6.140625" style="28" bestFit="1" customWidth="1"/>
    <col min="52" max="53" width="8.140625" style="28" customWidth="1"/>
    <col min="54" max="54" width="7.140625" style="28" customWidth="1"/>
    <col min="55" max="55" width="6.140625" style="28" bestFit="1" customWidth="1"/>
    <col min="56" max="57" width="8.140625" style="28" customWidth="1"/>
    <col min="58" max="58" width="7.140625" style="28" customWidth="1"/>
    <col min="59" max="59" width="6.140625" style="28" bestFit="1" customWidth="1"/>
    <col min="60" max="61" width="8.140625" style="28" customWidth="1"/>
    <col min="62" max="62" width="7.140625" style="28" customWidth="1"/>
    <col min="63" max="63" width="6.140625" style="28" bestFit="1" customWidth="1"/>
    <col min="64" max="65" width="8.140625" style="28" customWidth="1"/>
    <col min="66" max="66" width="7.140625" style="28" customWidth="1"/>
    <col min="67" max="67" width="6.140625" style="28" bestFit="1" customWidth="1"/>
    <col min="68" max="69" width="8.140625" style="28" customWidth="1"/>
    <col min="70" max="71" width="6.140625" style="28" bestFit="1" customWidth="1"/>
    <col min="72" max="72" width="7.5703125" style="28" bestFit="1" customWidth="1"/>
    <col min="73" max="73" width="11.42578125" style="28"/>
    <col min="74" max="75" width="6.140625" style="28" bestFit="1" customWidth="1"/>
    <col min="76" max="76" width="7.5703125" style="28" bestFit="1" customWidth="1"/>
    <col min="77" max="186" width="11.42578125" style="28"/>
    <col min="187" max="187" width="47.7109375" style="28" customWidth="1"/>
    <col min="188" max="217" width="7.85546875" style="28" customWidth="1"/>
    <col min="218" max="442" width="11.42578125" style="28"/>
    <col min="443" max="443" width="47.7109375" style="28" customWidth="1"/>
    <col min="444" max="473" width="7.85546875" style="28" customWidth="1"/>
    <col min="474" max="698" width="11.42578125" style="28"/>
    <col min="699" max="699" width="47.7109375" style="28" customWidth="1"/>
    <col min="700" max="729" width="7.85546875" style="28" customWidth="1"/>
    <col min="730" max="954" width="11.42578125" style="28"/>
    <col min="955" max="955" width="47.7109375" style="28" customWidth="1"/>
    <col min="956" max="985" width="7.85546875" style="28" customWidth="1"/>
    <col min="986" max="1210" width="11.42578125" style="28"/>
    <col min="1211" max="1211" width="47.7109375" style="28" customWidth="1"/>
    <col min="1212" max="1241" width="7.85546875" style="28" customWidth="1"/>
    <col min="1242" max="1466" width="11.42578125" style="28"/>
    <col min="1467" max="1467" width="47.7109375" style="28" customWidth="1"/>
    <col min="1468" max="1497" width="7.85546875" style="28" customWidth="1"/>
    <col min="1498" max="1722" width="11.42578125" style="28"/>
    <col min="1723" max="1723" width="47.7109375" style="28" customWidth="1"/>
    <col min="1724" max="1753" width="7.85546875" style="28" customWidth="1"/>
    <col min="1754" max="1978" width="11.42578125" style="28"/>
    <col min="1979" max="1979" width="47.7109375" style="28" customWidth="1"/>
    <col min="1980" max="2009" width="7.85546875" style="28" customWidth="1"/>
    <col min="2010" max="2234" width="11.42578125" style="28"/>
    <col min="2235" max="2235" width="47.7109375" style="28" customWidth="1"/>
    <col min="2236" max="2265" width="7.85546875" style="28" customWidth="1"/>
    <col min="2266" max="2490" width="11.42578125" style="28"/>
    <col min="2491" max="2491" width="47.7109375" style="28" customWidth="1"/>
    <col min="2492" max="2521" width="7.85546875" style="28" customWidth="1"/>
    <col min="2522" max="2746" width="11.42578125" style="28"/>
    <col min="2747" max="2747" width="47.7109375" style="28" customWidth="1"/>
    <col min="2748" max="2777" width="7.85546875" style="28" customWidth="1"/>
    <col min="2778" max="3002" width="11.42578125" style="28"/>
    <col min="3003" max="3003" width="47.7109375" style="28" customWidth="1"/>
    <col min="3004" max="3033" width="7.85546875" style="28" customWidth="1"/>
    <col min="3034" max="3258" width="11.42578125" style="28"/>
    <col min="3259" max="3259" width="47.7109375" style="28" customWidth="1"/>
    <col min="3260" max="3289" width="7.85546875" style="28" customWidth="1"/>
    <col min="3290" max="3514" width="11.42578125" style="28"/>
    <col min="3515" max="3515" width="47.7109375" style="28" customWidth="1"/>
    <col min="3516" max="3545" width="7.85546875" style="28" customWidth="1"/>
    <col min="3546" max="3770" width="11.42578125" style="28"/>
    <col min="3771" max="3771" width="47.7109375" style="28" customWidth="1"/>
    <col min="3772" max="3801" width="7.85546875" style="28" customWidth="1"/>
    <col min="3802" max="4026" width="11.42578125" style="28"/>
    <col min="4027" max="4027" width="47.7109375" style="28" customWidth="1"/>
    <col min="4028" max="4057" width="7.85546875" style="28" customWidth="1"/>
    <col min="4058" max="4282" width="11.42578125" style="28"/>
    <col min="4283" max="4283" width="47.7109375" style="28" customWidth="1"/>
    <col min="4284" max="4313" width="7.85546875" style="28" customWidth="1"/>
    <col min="4314" max="4538" width="11.42578125" style="28"/>
    <col min="4539" max="4539" width="47.7109375" style="28" customWidth="1"/>
    <col min="4540" max="4569" width="7.85546875" style="28" customWidth="1"/>
    <col min="4570" max="4794" width="11.42578125" style="28"/>
    <col min="4795" max="4795" width="47.7109375" style="28" customWidth="1"/>
    <col min="4796" max="4825" width="7.85546875" style="28" customWidth="1"/>
    <col min="4826" max="5050" width="11.42578125" style="28"/>
    <col min="5051" max="5051" width="47.7109375" style="28" customWidth="1"/>
    <col min="5052" max="5081" width="7.85546875" style="28" customWidth="1"/>
    <col min="5082" max="5306" width="11.42578125" style="28"/>
    <col min="5307" max="5307" width="47.7109375" style="28" customWidth="1"/>
    <col min="5308" max="5337" width="7.85546875" style="28" customWidth="1"/>
    <col min="5338" max="5562" width="11.42578125" style="28"/>
    <col min="5563" max="5563" width="47.7109375" style="28" customWidth="1"/>
    <col min="5564" max="5593" width="7.85546875" style="28" customWidth="1"/>
    <col min="5594" max="5818" width="11.42578125" style="28"/>
    <col min="5819" max="5819" width="47.7109375" style="28" customWidth="1"/>
    <col min="5820" max="5849" width="7.85546875" style="28" customWidth="1"/>
    <col min="5850" max="6074" width="11.42578125" style="28"/>
    <col min="6075" max="6075" width="47.7109375" style="28" customWidth="1"/>
    <col min="6076" max="6105" width="7.85546875" style="28" customWidth="1"/>
    <col min="6106" max="6330" width="11.42578125" style="28"/>
    <col min="6331" max="6331" width="47.7109375" style="28" customWidth="1"/>
    <col min="6332" max="6361" width="7.85546875" style="28" customWidth="1"/>
    <col min="6362" max="6586" width="11.42578125" style="28"/>
    <col min="6587" max="6587" width="47.7109375" style="28" customWidth="1"/>
    <col min="6588" max="6617" width="7.85546875" style="28" customWidth="1"/>
    <col min="6618" max="6842" width="11.42578125" style="28"/>
    <col min="6843" max="6843" width="47.7109375" style="28" customWidth="1"/>
    <col min="6844" max="6873" width="7.85546875" style="28" customWidth="1"/>
    <col min="6874" max="7098" width="11.42578125" style="28"/>
    <col min="7099" max="7099" width="47.7109375" style="28" customWidth="1"/>
    <col min="7100" max="7129" width="7.85546875" style="28" customWidth="1"/>
    <col min="7130" max="7354" width="11.42578125" style="28"/>
    <col min="7355" max="7355" width="47.7109375" style="28" customWidth="1"/>
    <col min="7356" max="7385" width="7.85546875" style="28" customWidth="1"/>
    <col min="7386" max="7610" width="11.42578125" style="28"/>
    <col min="7611" max="7611" width="47.7109375" style="28" customWidth="1"/>
    <col min="7612" max="7641" width="7.85546875" style="28" customWidth="1"/>
    <col min="7642" max="7866" width="11.42578125" style="28"/>
    <col min="7867" max="7867" width="47.7109375" style="28" customWidth="1"/>
    <col min="7868" max="7897" width="7.85546875" style="28" customWidth="1"/>
    <col min="7898" max="8122" width="11.42578125" style="28"/>
    <col min="8123" max="8123" width="47.7109375" style="28" customWidth="1"/>
    <col min="8124" max="8153" width="7.85546875" style="28" customWidth="1"/>
    <col min="8154" max="8378" width="11.42578125" style="28"/>
    <col min="8379" max="8379" width="47.7109375" style="28" customWidth="1"/>
    <col min="8380" max="8409" width="7.85546875" style="28" customWidth="1"/>
    <col min="8410" max="8634" width="11.42578125" style="28"/>
    <col min="8635" max="8635" width="47.7109375" style="28" customWidth="1"/>
    <col min="8636" max="8665" width="7.85546875" style="28" customWidth="1"/>
    <col min="8666" max="8890" width="11.42578125" style="28"/>
    <col min="8891" max="8891" width="47.7109375" style="28" customWidth="1"/>
    <col min="8892" max="8921" width="7.85546875" style="28" customWidth="1"/>
    <col min="8922" max="9146" width="11.42578125" style="28"/>
    <col min="9147" max="9147" width="47.7109375" style="28" customWidth="1"/>
    <col min="9148" max="9177" width="7.85546875" style="28" customWidth="1"/>
    <col min="9178" max="9402" width="11.42578125" style="28"/>
    <col min="9403" max="9403" width="47.7109375" style="28" customWidth="1"/>
    <col min="9404" max="9433" width="7.85546875" style="28" customWidth="1"/>
    <col min="9434" max="9658" width="11.42578125" style="28"/>
    <col min="9659" max="9659" width="47.7109375" style="28" customWidth="1"/>
    <col min="9660" max="9689" width="7.85546875" style="28" customWidth="1"/>
    <col min="9690" max="9914" width="11.42578125" style="28"/>
    <col min="9915" max="9915" width="47.7109375" style="28" customWidth="1"/>
    <col min="9916" max="9945" width="7.85546875" style="28" customWidth="1"/>
    <col min="9946" max="10170" width="11.42578125" style="28"/>
    <col min="10171" max="10171" width="47.7109375" style="28" customWidth="1"/>
    <col min="10172" max="10201" width="7.85546875" style="28" customWidth="1"/>
    <col min="10202" max="10426" width="11.42578125" style="28"/>
    <col min="10427" max="10427" width="47.7109375" style="28" customWidth="1"/>
    <col min="10428" max="10457" width="7.85546875" style="28" customWidth="1"/>
    <col min="10458" max="10682" width="11.42578125" style="28"/>
    <col min="10683" max="10683" width="47.7109375" style="28" customWidth="1"/>
    <col min="10684" max="10713" width="7.85546875" style="28" customWidth="1"/>
    <col min="10714" max="10938" width="11.42578125" style="28"/>
    <col min="10939" max="10939" width="47.7109375" style="28" customWidth="1"/>
    <col min="10940" max="10969" width="7.85546875" style="28" customWidth="1"/>
    <col min="10970" max="11194" width="11.42578125" style="28"/>
    <col min="11195" max="11195" width="47.7109375" style="28" customWidth="1"/>
    <col min="11196" max="11225" width="7.85546875" style="28" customWidth="1"/>
    <col min="11226" max="11450" width="11.42578125" style="28"/>
    <col min="11451" max="11451" width="47.7109375" style="28" customWidth="1"/>
    <col min="11452" max="11481" width="7.85546875" style="28" customWidth="1"/>
    <col min="11482" max="11706" width="11.42578125" style="28"/>
    <col min="11707" max="11707" width="47.7109375" style="28" customWidth="1"/>
    <col min="11708" max="11737" width="7.85546875" style="28" customWidth="1"/>
    <col min="11738" max="11962" width="11.42578125" style="28"/>
    <col min="11963" max="11963" width="47.7109375" style="28" customWidth="1"/>
    <col min="11964" max="11993" width="7.85546875" style="28" customWidth="1"/>
    <col min="11994" max="12218" width="11.42578125" style="28"/>
    <col min="12219" max="12219" width="47.7109375" style="28" customWidth="1"/>
    <col min="12220" max="12249" width="7.85546875" style="28" customWidth="1"/>
    <col min="12250" max="12474" width="11.42578125" style="28"/>
    <col min="12475" max="12475" width="47.7109375" style="28" customWidth="1"/>
    <col min="12476" max="12505" width="7.85546875" style="28" customWidth="1"/>
    <col min="12506" max="12730" width="11.42578125" style="28"/>
    <col min="12731" max="12731" width="47.7109375" style="28" customWidth="1"/>
    <col min="12732" max="12761" width="7.85546875" style="28" customWidth="1"/>
    <col min="12762" max="12986" width="11.42578125" style="28"/>
    <col min="12987" max="12987" width="47.7109375" style="28" customWidth="1"/>
    <col min="12988" max="13017" width="7.85546875" style="28" customWidth="1"/>
    <col min="13018" max="13242" width="11.42578125" style="28"/>
    <col min="13243" max="13243" width="47.7109375" style="28" customWidth="1"/>
    <col min="13244" max="13273" width="7.85546875" style="28" customWidth="1"/>
    <col min="13274" max="13498" width="11.42578125" style="28"/>
    <col min="13499" max="13499" width="47.7109375" style="28" customWidth="1"/>
    <col min="13500" max="13529" width="7.85546875" style="28" customWidth="1"/>
    <col min="13530" max="13754" width="11.42578125" style="28"/>
    <col min="13755" max="13755" width="47.7109375" style="28" customWidth="1"/>
    <col min="13756" max="13785" width="7.85546875" style="28" customWidth="1"/>
    <col min="13786" max="14010" width="11.42578125" style="28"/>
    <col min="14011" max="14011" width="47.7109375" style="28" customWidth="1"/>
    <col min="14012" max="14041" width="7.85546875" style="28" customWidth="1"/>
    <col min="14042" max="14266" width="11.42578125" style="28"/>
    <col min="14267" max="14267" width="47.7109375" style="28" customWidth="1"/>
    <col min="14268" max="14297" width="7.85546875" style="28" customWidth="1"/>
    <col min="14298" max="14522" width="11.42578125" style="28"/>
    <col min="14523" max="14523" width="47.7109375" style="28" customWidth="1"/>
    <col min="14524" max="14553" width="7.85546875" style="28" customWidth="1"/>
    <col min="14554" max="14778" width="11.42578125" style="28"/>
    <col min="14779" max="14779" width="47.7109375" style="28" customWidth="1"/>
    <col min="14780" max="14809" width="7.85546875" style="28" customWidth="1"/>
    <col min="14810" max="15034" width="11.42578125" style="28"/>
    <col min="15035" max="15035" width="47.7109375" style="28" customWidth="1"/>
    <col min="15036" max="15065" width="7.85546875" style="28" customWidth="1"/>
    <col min="15066" max="15290" width="11.42578125" style="28"/>
    <col min="15291" max="15291" width="47.7109375" style="28" customWidth="1"/>
    <col min="15292" max="15321" width="7.85546875" style="28" customWidth="1"/>
    <col min="15322" max="15546" width="11.42578125" style="28"/>
    <col min="15547" max="15547" width="47.7109375" style="28" customWidth="1"/>
    <col min="15548" max="15577" width="7.85546875" style="28" customWidth="1"/>
    <col min="15578" max="15802" width="11.42578125" style="28"/>
    <col min="15803" max="15803" width="47.7109375" style="28" customWidth="1"/>
    <col min="15804" max="15833" width="7.85546875" style="28" customWidth="1"/>
    <col min="15834" max="16058" width="11.42578125" style="28"/>
    <col min="16059" max="16059" width="47.7109375" style="28" customWidth="1"/>
    <col min="16060" max="16089" width="7.85546875" style="28" customWidth="1"/>
    <col min="16090" max="16384" width="11.42578125" style="28"/>
  </cols>
  <sheetData>
    <row r="1" spans="1:77" ht="12" x14ac:dyDescent="0.2"/>
    <row r="2" spans="1:77" ht="21" customHeight="1" x14ac:dyDescent="0.2">
      <c r="A2" s="45" t="s">
        <v>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77" ht="21" customHeight="1" x14ac:dyDescent="0.2">
      <c r="A3" s="45" t="s">
        <v>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77" ht="21" customHeight="1" x14ac:dyDescent="0.2">
      <c r="A4" s="45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spans="1:77" ht="21" customHeight="1" x14ac:dyDescent="0.2">
      <c r="A5" s="45" t="s">
        <v>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77" ht="19.5" customHeight="1" x14ac:dyDescent="0.2">
      <c r="A6" s="27"/>
    </row>
    <row r="7" spans="1:77" ht="21.75" customHeight="1" x14ac:dyDescent="0.2">
      <c r="A7" s="374" t="s">
        <v>6</v>
      </c>
      <c r="B7" s="375" t="s">
        <v>7</v>
      </c>
      <c r="C7" s="375"/>
      <c r="D7" s="375"/>
      <c r="E7" s="375"/>
      <c r="F7" s="375" t="s">
        <v>8</v>
      </c>
      <c r="G7" s="375"/>
      <c r="H7" s="375"/>
      <c r="I7" s="375"/>
      <c r="J7" s="375" t="s">
        <v>9</v>
      </c>
      <c r="K7" s="375"/>
      <c r="L7" s="375"/>
      <c r="M7" s="375"/>
      <c r="N7" s="375" t="s">
        <v>10</v>
      </c>
      <c r="O7" s="375"/>
      <c r="P7" s="375"/>
      <c r="Q7" s="375"/>
      <c r="R7" s="375" t="s">
        <v>11</v>
      </c>
      <c r="S7" s="375"/>
      <c r="T7" s="375"/>
      <c r="U7" s="375"/>
      <c r="V7" s="376" t="s">
        <v>12</v>
      </c>
      <c r="W7" s="377"/>
      <c r="X7" s="377"/>
      <c r="Y7" s="378"/>
      <c r="Z7" s="375" t="s">
        <v>13</v>
      </c>
      <c r="AA7" s="375"/>
      <c r="AB7" s="375"/>
      <c r="AC7" s="375"/>
      <c r="AD7" s="375" t="s">
        <v>14</v>
      </c>
      <c r="AE7" s="375"/>
      <c r="AF7" s="375"/>
      <c r="AG7" s="375"/>
      <c r="AH7" s="375" t="s">
        <v>15</v>
      </c>
      <c r="AI7" s="375"/>
      <c r="AJ7" s="375"/>
      <c r="AK7" s="375"/>
      <c r="AL7" s="375" t="s">
        <v>16</v>
      </c>
      <c r="AM7" s="375"/>
      <c r="AN7" s="375"/>
      <c r="AO7" s="375"/>
      <c r="AP7" s="375" t="s">
        <v>17</v>
      </c>
      <c r="AQ7" s="375"/>
      <c r="AR7" s="375"/>
      <c r="AS7" s="375"/>
      <c r="AT7" s="375" t="s">
        <v>18</v>
      </c>
      <c r="AU7" s="375"/>
      <c r="AV7" s="375"/>
      <c r="AW7" s="375"/>
      <c r="AX7" s="375" t="s">
        <v>19</v>
      </c>
      <c r="AY7" s="375"/>
      <c r="AZ7" s="375"/>
      <c r="BA7" s="375"/>
      <c r="BB7" s="375" t="s">
        <v>20</v>
      </c>
      <c r="BC7" s="375"/>
      <c r="BD7" s="375"/>
      <c r="BE7" s="375"/>
      <c r="BF7" s="375" t="s">
        <v>21</v>
      </c>
      <c r="BG7" s="375"/>
      <c r="BH7" s="375"/>
      <c r="BI7" s="375"/>
      <c r="BJ7" s="375" t="s">
        <v>22</v>
      </c>
      <c r="BK7" s="375"/>
      <c r="BL7" s="375"/>
      <c r="BM7" s="375"/>
      <c r="BN7" s="375" t="s">
        <v>23</v>
      </c>
      <c r="BO7" s="375"/>
      <c r="BP7" s="375"/>
      <c r="BQ7" s="375"/>
      <c r="BR7" s="375" t="s">
        <v>24</v>
      </c>
      <c r="BS7" s="375"/>
      <c r="BT7" s="375"/>
      <c r="BU7" s="375"/>
      <c r="BV7" s="375" t="s">
        <v>25</v>
      </c>
      <c r="BW7" s="375"/>
      <c r="BX7" s="375"/>
      <c r="BY7" s="375"/>
    </row>
    <row r="8" spans="1:77" ht="24" x14ac:dyDescent="0.2">
      <c r="A8" s="374"/>
      <c r="B8" s="212" t="s">
        <v>26</v>
      </c>
      <c r="C8" s="213" t="s">
        <v>27</v>
      </c>
      <c r="D8" s="213" t="s">
        <v>28</v>
      </c>
      <c r="E8" s="213" t="s">
        <v>29</v>
      </c>
      <c r="F8" s="212" t="s">
        <v>26</v>
      </c>
      <c r="G8" s="213" t="s">
        <v>27</v>
      </c>
      <c r="H8" s="213" t="s">
        <v>28</v>
      </c>
      <c r="I8" s="213" t="s">
        <v>29</v>
      </c>
      <c r="J8" s="212" t="s">
        <v>26</v>
      </c>
      <c r="K8" s="213" t="s">
        <v>27</v>
      </c>
      <c r="L8" s="213" t="s">
        <v>28</v>
      </c>
      <c r="M8" s="213" t="s">
        <v>29</v>
      </c>
      <c r="N8" s="212" t="s">
        <v>26</v>
      </c>
      <c r="O8" s="213" t="s">
        <v>27</v>
      </c>
      <c r="P8" s="213" t="s">
        <v>28</v>
      </c>
      <c r="Q8" s="213" t="s">
        <v>29</v>
      </c>
      <c r="R8" s="212" t="s">
        <v>26</v>
      </c>
      <c r="S8" s="213" t="s">
        <v>27</v>
      </c>
      <c r="T8" s="213" t="s">
        <v>28</v>
      </c>
      <c r="U8" s="213" t="s">
        <v>29</v>
      </c>
      <c r="V8" s="212" t="s">
        <v>26</v>
      </c>
      <c r="W8" s="213" t="s">
        <v>27</v>
      </c>
      <c r="X8" s="213" t="s">
        <v>28</v>
      </c>
      <c r="Y8" s="213" t="s">
        <v>29</v>
      </c>
      <c r="Z8" s="212" t="s">
        <v>26</v>
      </c>
      <c r="AA8" s="213" t="s">
        <v>27</v>
      </c>
      <c r="AB8" s="213" t="s">
        <v>28</v>
      </c>
      <c r="AC8" s="213" t="s">
        <v>29</v>
      </c>
      <c r="AD8" s="212" t="s">
        <v>26</v>
      </c>
      <c r="AE8" s="213" t="s">
        <v>27</v>
      </c>
      <c r="AF8" s="213" t="s">
        <v>28</v>
      </c>
      <c r="AG8" s="213" t="s">
        <v>29</v>
      </c>
      <c r="AH8" s="212" t="s">
        <v>26</v>
      </c>
      <c r="AI8" s="213" t="s">
        <v>27</v>
      </c>
      <c r="AJ8" s="213" t="s">
        <v>28</v>
      </c>
      <c r="AK8" s="213" t="s">
        <v>29</v>
      </c>
      <c r="AL8" s="212" t="s">
        <v>26</v>
      </c>
      <c r="AM8" s="213" t="s">
        <v>27</v>
      </c>
      <c r="AN8" s="213" t="s">
        <v>28</v>
      </c>
      <c r="AO8" s="213" t="s">
        <v>29</v>
      </c>
      <c r="AP8" s="212" t="s">
        <v>26</v>
      </c>
      <c r="AQ8" s="213" t="s">
        <v>27</v>
      </c>
      <c r="AR8" s="213" t="s">
        <v>28</v>
      </c>
      <c r="AS8" s="213" t="s">
        <v>29</v>
      </c>
      <c r="AT8" s="212" t="s">
        <v>26</v>
      </c>
      <c r="AU8" s="213" t="s">
        <v>27</v>
      </c>
      <c r="AV8" s="213" t="s">
        <v>28</v>
      </c>
      <c r="AW8" s="213" t="s">
        <v>29</v>
      </c>
      <c r="AX8" s="212" t="s">
        <v>26</v>
      </c>
      <c r="AY8" s="213" t="s">
        <v>27</v>
      </c>
      <c r="AZ8" s="213" t="s">
        <v>28</v>
      </c>
      <c r="BA8" s="213" t="s">
        <v>29</v>
      </c>
      <c r="BB8" s="212" t="s">
        <v>26</v>
      </c>
      <c r="BC8" s="213" t="s">
        <v>27</v>
      </c>
      <c r="BD8" s="213" t="s">
        <v>28</v>
      </c>
      <c r="BE8" s="213" t="s">
        <v>29</v>
      </c>
      <c r="BF8" s="212" t="s">
        <v>26</v>
      </c>
      <c r="BG8" s="213" t="s">
        <v>27</v>
      </c>
      <c r="BH8" s="213" t="s">
        <v>28</v>
      </c>
      <c r="BI8" s="213" t="s">
        <v>29</v>
      </c>
      <c r="BJ8" s="212" t="s">
        <v>26</v>
      </c>
      <c r="BK8" s="213" t="s">
        <v>27</v>
      </c>
      <c r="BL8" s="213" t="s">
        <v>28</v>
      </c>
      <c r="BM8" s="213" t="s">
        <v>29</v>
      </c>
      <c r="BN8" s="212" t="s">
        <v>26</v>
      </c>
      <c r="BO8" s="213" t="s">
        <v>27</v>
      </c>
      <c r="BP8" s="213" t="s">
        <v>28</v>
      </c>
      <c r="BQ8" s="213" t="s">
        <v>29</v>
      </c>
      <c r="BR8" s="212" t="s">
        <v>26</v>
      </c>
      <c r="BS8" s="213" t="s">
        <v>27</v>
      </c>
      <c r="BT8" s="213" t="s">
        <v>28</v>
      </c>
      <c r="BU8" s="213" t="s">
        <v>29</v>
      </c>
      <c r="BV8" s="212" t="s">
        <v>26</v>
      </c>
      <c r="BW8" s="213" t="s">
        <v>27</v>
      </c>
      <c r="BX8" s="213" t="s">
        <v>28</v>
      </c>
      <c r="BY8" s="213" t="s">
        <v>29</v>
      </c>
    </row>
    <row r="9" spans="1:77" ht="17.25" customHeight="1" x14ac:dyDescent="0.2">
      <c r="A9" s="215" t="s">
        <v>30</v>
      </c>
      <c r="B9" s="216">
        <f>SUM(B10:B12)</f>
        <v>641</v>
      </c>
      <c r="C9" s="216">
        <f>SUM(C10:C12)</f>
        <v>509</v>
      </c>
      <c r="D9" s="216">
        <f t="shared" ref="D9:AK9" si="0">SUM(D10:D12)</f>
        <v>311</v>
      </c>
      <c r="E9" s="216">
        <f t="shared" si="0"/>
        <v>2064</v>
      </c>
      <c r="F9" s="216">
        <f t="shared" si="0"/>
        <v>323</v>
      </c>
      <c r="G9" s="216">
        <f t="shared" si="0"/>
        <v>292</v>
      </c>
      <c r="H9" s="216">
        <f t="shared" si="0"/>
        <v>222</v>
      </c>
      <c r="I9" s="216">
        <f t="shared" si="0"/>
        <v>2097</v>
      </c>
      <c r="J9" s="216">
        <f t="shared" si="0"/>
        <v>810</v>
      </c>
      <c r="K9" s="216">
        <f t="shared" si="0"/>
        <v>667</v>
      </c>
      <c r="L9" s="216">
        <f t="shared" si="0"/>
        <v>374</v>
      </c>
      <c r="M9" s="216">
        <f t="shared" si="0"/>
        <v>2306</v>
      </c>
      <c r="N9" s="216">
        <f t="shared" si="0"/>
        <v>284</v>
      </c>
      <c r="O9" s="216">
        <f t="shared" si="0"/>
        <v>256</v>
      </c>
      <c r="P9" s="216">
        <f t="shared" si="0"/>
        <v>183</v>
      </c>
      <c r="Q9" s="216">
        <f t="shared" si="0"/>
        <v>2282</v>
      </c>
      <c r="R9" s="216">
        <f t="shared" si="0"/>
        <v>860</v>
      </c>
      <c r="S9" s="216">
        <f t="shared" si="0"/>
        <v>692</v>
      </c>
      <c r="T9" s="216">
        <f t="shared" si="0"/>
        <v>426</v>
      </c>
      <c r="U9" s="216">
        <f t="shared" si="0"/>
        <v>2489</v>
      </c>
      <c r="V9" s="216">
        <f t="shared" si="0"/>
        <v>322</v>
      </c>
      <c r="W9" s="216">
        <f t="shared" si="0"/>
        <v>306</v>
      </c>
      <c r="X9" s="216">
        <f t="shared" si="0"/>
        <v>205</v>
      </c>
      <c r="Y9" s="216">
        <f t="shared" si="0"/>
        <v>2538</v>
      </c>
      <c r="Z9" s="216">
        <f t="shared" si="0"/>
        <v>935</v>
      </c>
      <c r="AA9" s="216">
        <f t="shared" si="0"/>
        <v>680</v>
      </c>
      <c r="AB9" s="216">
        <f t="shared" si="0"/>
        <v>315</v>
      </c>
      <c r="AC9" s="216">
        <f t="shared" si="0"/>
        <v>2627</v>
      </c>
      <c r="AD9" s="216">
        <f t="shared" si="0"/>
        <v>295</v>
      </c>
      <c r="AE9" s="216">
        <f>SUM(AE10:AE12)</f>
        <v>265</v>
      </c>
      <c r="AF9" s="216">
        <f t="shared" si="0"/>
        <v>177</v>
      </c>
      <c r="AG9" s="216">
        <f t="shared" si="0"/>
        <v>2656</v>
      </c>
      <c r="AH9" s="216">
        <f t="shared" si="0"/>
        <v>756</v>
      </c>
      <c r="AI9" s="216">
        <f>+SUM(AI10:AI12)</f>
        <v>604</v>
      </c>
      <c r="AJ9" s="216">
        <f t="shared" si="0"/>
        <v>293</v>
      </c>
      <c r="AK9" s="216">
        <f t="shared" si="0"/>
        <v>2684</v>
      </c>
      <c r="AL9" s="216">
        <f>SUM(AL10:AL12)</f>
        <v>371</v>
      </c>
      <c r="AM9" s="216">
        <f>+SUM(AM10:AM12)</f>
        <v>312</v>
      </c>
      <c r="AN9" s="216">
        <f t="shared" ref="AN9:AS9" si="1">SUM(AN10:AN12)</f>
        <v>195</v>
      </c>
      <c r="AO9" s="216">
        <f t="shared" si="1"/>
        <v>2648</v>
      </c>
      <c r="AP9" s="216">
        <f t="shared" si="1"/>
        <v>773</v>
      </c>
      <c r="AQ9" s="216">
        <f t="shared" si="1"/>
        <v>600</v>
      </c>
      <c r="AR9" s="216">
        <f t="shared" si="1"/>
        <v>247</v>
      </c>
      <c r="AS9" s="216">
        <f t="shared" si="1"/>
        <v>2535</v>
      </c>
      <c r="AT9" s="216">
        <f>SUM(AT10:AT12)</f>
        <v>310</v>
      </c>
      <c r="AU9" s="216">
        <f>SUM(AU10:AU12)</f>
        <v>271</v>
      </c>
      <c r="AV9" s="216">
        <f>SUM(AV10:AV12)</f>
        <v>173</v>
      </c>
      <c r="AW9" s="216">
        <f>SUM(AW10:AW12)</f>
        <v>2469</v>
      </c>
      <c r="AX9" s="216">
        <f t="shared" ref="AX9:BQ9" si="2">SUM(AX10:AX12)</f>
        <v>709</v>
      </c>
      <c r="AY9" s="216">
        <f t="shared" si="2"/>
        <v>564</v>
      </c>
      <c r="AZ9" s="216">
        <f t="shared" si="2"/>
        <v>231</v>
      </c>
      <c r="BA9" s="216">
        <f t="shared" si="2"/>
        <v>2334</v>
      </c>
      <c r="BB9" s="216">
        <f t="shared" si="2"/>
        <v>289</v>
      </c>
      <c r="BC9" s="216">
        <f t="shared" si="2"/>
        <v>284</v>
      </c>
      <c r="BD9" s="216">
        <f t="shared" si="2"/>
        <v>142</v>
      </c>
      <c r="BE9" s="216">
        <f t="shared" si="2"/>
        <v>2185</v>
      </c>
      <c r="BF9" s="216">
        <f t="shared" si="2"/>
        <v>605</v>
      </c>
      <c r="BG9" s="216">
        <f t="shared" si="2"/>
        <v>541</v>
      </c>
      <c r="BH9" s="216">
        <f t="shared" si="2"/>
        <v>227</v>
      </c>
      <c r="BI9" s="216">
        <f t="shared" si="2"/>
        <v>2185</v>
      </c>
      <c r="BJ9" s="216">
        <f t="shared" si="2"/>
        <v>239</v>
      </c>
      <c r="BK9" s="216">
        <f t="shared" si="2"/>
        <v>218</v>
      </c>
      <c r="BL9" s="216">
        <f t="shared" si="2"/>
        <v>135</v>
      </c>
      <c r="BM9" s="216">
        <f t="shared" si="2"/>
        <v>2079</v>
      </c>
      <c r="BN9" s="216">
        <f t="shared" si="2"/>
        <v>498</v>
      </c>
      <c r="BO9" s="216">
        <f t="shared" si="2"/>
        <v>429</v>
      </c>
      <c r="BP9" s="216">
        <f t="shared" si="2"/>
        <v>195</v>
      </c>
      <c r="BQ9" s="216">
        <f t="shared" si="2"/>
        <v>1919</v>
      </c>
      <c r="BR9" s="216">
        <f t="shared" ref="BR9:BY9" si="3">SUM(BR10:BR12)</f>
        <v>241</v>
      </c>
      <c r="BS9" s="216">
        <f t="shared" si="3"/>
        <v>223</v>
      </c>
      <c r="BT9" s="216">
        <f t="shared" si="3"/>
        <v>140</v>
      </c>
      <c r="BU9" s="216">
        <f t="shared" si="3"/>
        <v>1848</v>
      </c>
      <c r="BV9" s="216">
        <f t="shared" si="3"/>
        <v>443</v>
      </c>
      <c r="BW9" s="216">
        <f t="shared" si="3"/>
        <v>357</v>
      </c>
      <c r="BX9" s="216">
        <f t="shared" si="3"/>
        <v>160</v>
      </c>
      <c r="BY9" s="216">
        <f t="shared" si="3"/>
        <v>1731</v>
      </c>
    </row>
    <row r="10" spans="1:77" ht="17.25" customHeight="1" x14ac:dyDescent="0.2">
      <c r="A10" s="35" t="s">
        <v>31</v>
      </c>
      <c r="B10" s="36">
        <v>204</v>
      </c>
      <c r="C10" s="36">
        <v>202</v>
      </c>
      <c r="D10" s="36">
        <v>108</v>
      </c>
      <c r="E10" s="36">
        <v>1050</v>
      </c>
      <c r="F10" s="36">
        <v>149</v>
      </c>
      <c r="G10" s="36">
        <v>145</v>
      </c>
      <c r="H10" s="36">
        <v>115</v>
      </c>
      <c r="I10" s="36">
        <v>1064</v>
      </c>
      <c r="J10" s="36">
        <v>289</v>
      </c>
      <c r="K10" s="36">
        <v>285</v>
      </c>
      <c r="L10" s="36">
        <v>143</v>
      </c>
      <c r="M10" s="36">
        <v>1128</v>
      </c>
      <c r="N10" s="36">
        <v>146</v>
      </c>
      <c r="O10" s="36">
        <v>143</v>
      </c>
      <c r="P10" s="36">
        <v>102</v>
      </c>
      <c r="Q10" s="36">
        <v>1120</v>
      </c>
      <c r="R10" s="36">
        <v>321</v>
      </c>
      <c r="S10" s="36">
        <v>315</v>
      </c>
      <c r="T10" s="36">
        <v>190</v>
      </c>
      <c r="U10" s="36">
        <v>1191</v>
      </c>
      <c r="V10" s="36">
        <v>191</v>
      </c>
      <c r="W10" s="36">
        <v>191</v>
      </c>
      <c r="X10" s="36">
        <v>123</v>
      </c>
      <c r="Y10" s="36">
        <v>1229</v>
      </c>
      <c r="Z10" s="36">
        <v>313</v>
      </c>
      <c r="AA10" s="36">
        <v>295</v>
      </c>
      <c r="AB10" s="36">
        <v>131</v>
      </c>
      <c r="AC10" s="36">
        <v>1269</v>
      </c>
      <c r="AD10" s="36">
        <v>150</v>
      </c>
      <c r="AE10" s="36">
        <v>147</v>
      </c>
      <c r="AF10" s="36">
        <v>101</v>
      </c>
      <c r="AG10" s="36">
        <v>1300</v>
      </c>
      <c r="AH10" s="36">
        <v>263</v>
      </c>
      <c r="AI10" s="36">
        <v>253</v>
      </c>
      <c r="AJ10" s="36">
        <v>118</v>
      </c>
      <c r="AK10" s="36">
        <v>1325</v>
      </c>
      <c r="AL10" s="36">
        <v>183</v>
      </c>
      <c r="AM10" s="36">
        <v>171</v>
      </c>
      <c r="AN10" s="36">
        <v>106</v>
      </c>
      <c r="AO10" s="36">
        <v>1292</v>
      </c>
      <c r="AP10" s="36">
        <v>270</v>
      </c>
      <c r="AQ10" s="36">
        <v>245</v>
      </c>
      <c r="AR10" s="36">
        <v>94</v>
      </c>
      <c r="AS10" s="36">
        <v>1261</v>
      </c>
      <c r="AT10" s="36">
        <v>146</v>
      </c>
      <c r="AU10" s="36">
        <v>140</v>
      </c>
      <c r="AV10" s="36">
        <v>93</v>
      </c>
      <c r="AW10" s="36">
        <v>1246</v>
      </c>
      <c r="AX10" s="36">
        <v>245</v>
      </c>
      <c r="AY10" s="36">
        <v>226</v>
      </c>
      <c r="AZ10" s="36">
        <v>78</v>
      </c>
      <c r="BA10" s="36">
        <v>1179</v>
      </c>
      <c r="BB10" s="36">
        <v>134</v>
      </c>
      <c r="BC10" s="36">
        <v>133</v>
      </c>
      <c r="BD10" s="36">
        <v>72</v>
      </c>
      <c r="BE10" s="36">
        <v>1097</v>
      </c>
      <c r="BF10" s="36">
        <v>225</v>
      </c>
      <c r="BG10" s="36">
        <v>223</v>
      </c>
      <c r="BH10" s="36">
        <v>85</v>
      </c>
      <c r="BI10" s="36">
        <v>1087</v>
      </c>
      <c r="BJ10" s="36">
        <v>108</v>
      </c>
      <c r="BK10" s="36">
        <v>105</v>
      </c>
      <c r="BL10" s="36">
        <v>62</v>
      </c>
      <c r="BM10" s="36">
        <v>1002</v>
      </c>
      <c r="BN10" s="36">
        <v>197</v>
      </c>
      <c r="BO10" s="36">
        <v>193</v>
      </c>
      <c r="BP10" s="36">
        <v>75</v>
      </c>
      <c r="BQ10" s="36">
        <v>917</v>
      </c>
      <c r="BR10" s="36">
        <v>100</v>
      </c>
      <c r="BS10" s="36">
        <v>100</v>
      </c>
      <c r="BT10" s="36">
        <v>65</v>
      </c>
      <c r="BU10" s="36">
        <v>868</v>
      </c>
      <c r="BV10" s="36">
        <v>137</v>
      </c>
      <c r="BW10" s="36">
        <v>135</v>
      </c>
      <c r="BX10" s="36">
        <v>59</v>
      </c>
      <c r="BY10" s="36">
        <v>800</v>
      </c>
    </row>
    <row r="11" spans="1:77" ht="17.25" customHeight="1" x14ac:dyDescent="0.2">
      <c r="A11" s="46" t="s">
        <v>32</v>
      </c>
      <c r="B11" s="47">
        <v>287</v>
      </c>
      <c r="C11" s="47">
        <v>159</v>
      </c>
      <c r="D11" s="47">
        <v>137</v>
      </c>
      <c r="E11" s="47">
        <v>857</v>
      </c>
      <c r="F11" s="47">
        <v>108</v>
      </c>
      <c r="G11" s="47">
        <v>84</v>
      </c>
      <c r="H11" s="47">
        <v>76</v>
      </c>
      <c r="I11" s="47">
        <v>864</v>
      </c>
      <c r="J11" s="47">
        <v>327</v>
      </c>
      <c r="K11" s="47">
        <v>190</v>
      </c>
      <c r="L11" s="47">
        <v>132</v>
      </c>
      <c r="M11" s="47">
        <v>916</v>
      </c>
      <c r="N11" s="47">
        <v>92</v>
      </c>
      <c r="O11" s="47">
        <v>71</v>
      </c>
      <c r="P11" s="47">
        <v>60</v>
      </c>
      <c r="Q11" s="47">
        <v>878</v>
      </c>
      <c r="R11" s="47">
        <v>306</v>
      </c>
      <c r="S11" s="47">
        <v>159</v>
      </c>
      <c r="T11" s="47">
        <v>113</v>
      </c>
      <c r="U11" s="47">
        <v>899</v>
      </c>
      <c r="V11" s="47">
        <v>83</v>
      </c>
      <c r="W11" s="47">
        <v>67</v>
      </c>
      <c r="X11" s="47">
        <v>59</v>
      </c>
      <c r="Y11" s="47">
        <v>889</v>
      </c>
      <c r="Z11" s="47">
        <v>389</v>
      </c>
      <c r="AA11" s="47">
        <v>153</v>
      </c>
      <c r="AB11" s="47">
        <v>113</v>
      </c>
      <c r="AC11" s="47">
        <v>892</v>
      </c>
      <c r="AD11" s="47">
        <v>95</v>
      </c>
      <c r="AE11" s="47">
        <v>70</v>
      </c>
      <c r="AF11" s="47">
        <v>58</v>
      </c>
      <c r="AG11" s="47">
        <v>885</v>
      </c>
      <c r="AH11" s="47">
        <v>294</v>
      </c>
      <c r="AI11" s="47">
        <v>154</v>
      </c>
      <c r="AJ11" s="47">
        <v>105</v>
      </c>
      <c r="AK11" s="47">
        <v>867</v>
      </c>
      <c r="AL11" s="47">
        <v>105</v>
      </c>
      <c r="AM11" s="47">
        <v>61</v>
      </c>
      <c r="AN11" s="47">
        <v>46</v>
      </c>
      <c r="AO11" s="47">
        <v>840</v>
      </c>
      <c r="AP11" s="47">
        <v>316</v>
      </c>
      <c r="AQ11" s="47">
        <v>171</v>
      </c>
      <c r="AR11" s="47">
        <v>98</v>
      </c>
      <c r="AS11" s="47">
        <v>802</v>
      </c>
      <c r="AT11" s="47">
        <v>95</v>
      </c>
      <c r="AU11" s="47">
        <v>65</v>
      </c>
      <c r="AV11" s="47">
        <v>48</v>
      </c>
      <c r="AW11" s="47">
        <v>766</v>
      </c>
      <c r="AX11" s="47">
        <v>280</v>
      </c>
      <c r="AY11" s="47">
        <v>158</v>
      </c>
      <c r="AZ11" s="47">
        <v>113</v>
      </c>
      <c r="BA11" s="47">
        <v>754</v>
      </c>
      <c r="BB11" s="47">
        <v>92</v>
      </c>
      <c r="BC11" s="47">
        <v>88</v>
      </c>
      <c r="BD11" s="47">
        <v>54</v>
      </c>
      <c r="BE11" s="47">
        <v>738</v>
      </c>
      <c r="BF11" s="47">
        <v>260</v>
      </c>
      <c r="BG11" s="47">
        <v>198</v>
      </c>
      <c r="BH11" s="47">
        <v>92</v>
      </c>
      <c r="BI11" s="47">
        <v>734</v>
      </c>
      <c r="BJ11" s="47">
        <v>92</v>
      </c>
      <c r="BK11" s="47">
        <v>77</v>
      </c>
      <c r="BL11" s="47">
        <v>58</v>
      </c>
      <c r="BM11" s="47">
        <v>737</v>
      </c>
      <c r="BN11" s="47">
        <v>203</v>
      </c>
      <c r="BO11" s="47">
        <v>139</v>
      </c>
      <c r="BP11" s="47">
        <v>76</v>
      </c>
      <c r="BQ11" s="47">
        <v>683</v>
      </c>
      <c r="BR11" s="47">
        <v>112</v>
      </c>
      <c r="BS11" s="47">
        <v>94</v>
      </c>
      <c r="BT11" s="47">
        <v>61</v>
      </c>
      <c r="BU11" s="47">
        <v>699</v>
      </c>
      <c r="BV11" s="47">
        <v>239</v>
      </c>
      <c r="BW11" s="47">
        <v>155</v>
      </c>
      <c r="BX11" s="47">
        <v>76</v>
      </c>
      <c r="BY11" s="47">
        <v>681</v>
      </c>
    </row>
    <row r="12" spans="1:77" ht="17.25" customHeight="1" x14ac:dyDescent="0.2">
      <c r="A12" s="35" t="s">
        <v>33</v>
      </c>
      <c r="B12" s="36">
        <v>150</v>
      </c>
      <c r="C12" s="36">
        <v>148</v>
      </c>
      <c r="D12" s="36">
        <v>66</v>
      </c>
      <c r="E12" s="36">
        <v>157</v>
      </c>
      <c r="F12" s="36">
        <v>66</v>
      </c>
      <c r="G12" s="36">
        <v>63</v>
      </c>
      <c r="H12" s="36">
        <v>31</v>
      </c>
      <c r="I12" s="36">
        <v>169</v>
      </c>
      <c r="J12" s="36">
        <v>194</v>
      </c>
      <c r="K12" s="36">
        <v>192</v>
      </c>
      <c r="L12" s="36">
        <v>99</v>
      </c>
      <c r="M12" s="36">
        <v>262</v>
      </c>
      <c r="N12" s="36">
        <v>46</v>
      </c>
      <c r="O12" s="36">
        <v>42</v>
      </c>
      <c r="P12" s="36">
        <v>21</v>
      </c>
      <c r="Q12" s="36">
        <v>284</v>
      </c>
      <c r="R12" s="36">
        <v>233</v>
      </c>
      <c r="S12" s="36">
        <v>218</v>
      </c>
      <c r="T12" s="36">
        <v>123</v>
      </c>
      <c r="U12" s="36">
        <v>399</v>
      </c>
      <c r="V12" s="36">
        <v>48</v>
      </c>
      <c r="W12" s="36">
        <v>48</v>
      </c>
      <c r="X12" s="36">
        <v>23</v>
      </c>
      <c r="Y12" s="36">
        <v>420</v>
      </c>
      <c r="Z12" s="36">
        <v>233</v>
      </c>
      <c r="AA12" s="36">
        <v>232</v>
      </c>
      <c r="AB12" s="36">
        <v>71</v>
      </c>
      <c r="AC12" s="36">
        <v>466</v>
      </c>
      <c r="AD12" s="36">
        <v>50</v>
      </c>
      <c r="AE12" s="36">
        <v>48</v>
      </c>
      <c r="AF12" s="36">
        <v>18</v>
      </c>
      <c r="AG12" s="36">
        <v>471</v>
      </c>
      <c r="AH12" s="36">
        <v>199</v>
      </c>
      <c r="AI12" s="36">
        <v>197</v>
      </c>
      <c r="AJ12" s="36">
        <v>70</v>
      </c>
      <c r="AK12" s="36">
        <v>492</v>
      </c>
      <c r="AL12" s="36">
        <v>83</v>
      </c>
      <c r="AM12" s="36">
        <v>80</v>
      </c>
      <c r="AN12" s="36">
        <v>43</v>
      </c>
      <c r="AO12" s="36">
        <v>516</v>
      </c>
      <c r="AP12" s="36">
        <v>187</v>
      </c>
      <c r="AQ12" s="36">
        <v>184</v>
      </c>
      <c r="AR12" s="36">
        <v>55</v>
      </c>
      <c r="AS12" s="36">
        <v>472</v>
      </c>
      <c r="AT12" s="36">
        <v>69</v>
      </c>
      <c r="AU12" s="36">
        <v>66</v>
      </c>
      <c r="AV12" s="36">
        <v>32</v>
      </c>
      <c r="AW12" s="36">
        <v>457</v>
      </c>
      <c r="AX12" s="36">
        <v>184</v>
      </c>
      <c r="AY12" s="36">
        <v>180</v>
      </c>
      <c r="AZ12" s="36">
        <v>40</v>
      </c>
      <c r="BA12" s="36">
        <v>401</v>
      </c>
      <c r="BB12" s="36">
        <v>63</v>
      </c>
      <c r="BC12" s="36">
        <v>63</v>
      </c>
      <c r="BD12" s="36">
        <v>16</v>
      </c>
      <c r="BE12" s="36">
        <v>350</v>
      </c>
      <c r="BF12" s="36">
        <v>120</v>
      </c>
      <c r="BG12" s="36">
        <v>120</v>
      </c>
      <c r="BH12" s="36">
        <v>50</v>
      </c>
      <c r="BI12" s="36">
        <v>364</v>
      </c>
      <c r="BJ12" s="36">
        <v>39</v>
      </c>
      <c r="BK12" s="36">
        <v>36</v>
      </c>
      <c r="BL12" s="36">
        <v>15</v>
      </c>
      <c r="BM12" s="36">
        <v>340</v>
      </c>
      <c r="BN12" s="36">
        <v>98</v>
      </c>
      <c r="BO12" s="36">
        <v>97</v>
      </c>
      <c r="BP12" s="36">
        <v>44</v>
      </c>
      <c r="BQ12" s="36">
        <v>319</v>
      </c>
      <c r="BR12" s="36">
        <v>29</v>
      </c>
      <c r="BS12" s="36">
        <v>29</v>
      </c>
      <c r="BT12" s="36">
        <v>14</v>
      </c>
      <c r="BU12" s="36">
        <v>281</v>
      </c>
      <c r="BV12" s="36">
        <v>67</v>
      </c>
      <c r="BW12" s="36">
        <v>67</v>
      </c>
      <c r="BX12" s="36">
        <v>25</v>
      </c>
      <c r="BY12" s="36">
        <v>250</v>
      </c>
    </row>
    <row r="13" spans="1:77" ht="17.25" customHeight="1" x14ac:dyDescent="0.2">
      <c r="A13" s="215" t="s">
        <v>34</v>
      </c>
      <c r="B13" s="216">
        <f>+SUM(B14:B16)</f>
        <v>461</v>
      </c>
      <c r="C13" s="216">
        <f>SUM(C14:C16)</f>
        <v>395</v>
      </c>
      <c r="D13" s="216">
        <f>+SUM(D14:D16)</f>
        <v>230</v>
      </c>
      <c r="E13" s="216">
        <f>+SUM(E14:E16)</f>
        <v>1432</v>
      </c>
      <c r="F13" s="216">
        <f>+SUM(F14:F16)</f>
        <v>153</v>
      </c>
      <c r="G13" s="216">
        <f>SUM(G14:G16)</f>
        <v>140</v>
      </c>
      <c r="H13" s="216">
        <f>+SUM(H14:H16)</f>
        <v>96</v>
      </c>
      <c r="I13" s="216">
        <f>+SUM(I14:I16)</f>
        <v>1375</v>
      </c>
      <c r="J13" s="216">
        <f>+SUM(J14:J16)</f>
        <v>635</v>
      </c>
      <c r="K13" s="216">
        <f>SUM(K14:K16)</f>
        <v>511</v>
      </c>
      <c r="L13" s="216">
        <f>+SUM(L14:L16)</f>
        <v>257</v>
      </c>
      <c r="M13" s="216">
        <f>+SUM(M14:M16)</f>
        <v>1468</v>
      </c>
      <c r="N13" s="216">
        <f>+SUM(N14:N16)</f>
        <v>208</v>
      </c>
      <c r="O13" s="216">
        <f>SUM(O14:O16)</f>
        <v>171</v>
      </c>
      <c r="P13" s="216">
        <f>+SUM(P14:P16)</f>
        <v>104</v>
      </c>
      <c r="Q13" s="216">
        <f>+SUM(Q14:Q16)</f>
        <v>1416</v>
      </c>
      <c r="R13" s="216">
        <f>+SUM(R14:R16)</f>
        <v>647</v>
      </c>
      <c r="S13" s="216">
        <f>SUM(S14:S16)</f>
        <v>394</v>
      </c>
      <c r="T13" s="216">
        <f>+SUM(T14:T16)</f>
        <v>228</v>
      </c>
      <c r="U13" s="216">
        <f>+SUM(U14:U16)</f>
        <v>1511</v>
      </c>
      <c r="V13" s="216">
        <f>+SUM(V14:V16)</f>
        <v>189</v>
      </c>
      <c r="W13" s="216">
        <f>SUM(W14:W16)</f>
        <v>165</v>
      </c>
      <c r="X13" s="216">
        <f>+SUM(X14:X16)</f>
        <v>106</v>
      </c>
      <c r="Y13" s="216">
        <f>+SUM(Y14:Y16)</f>
        <v>1462</v>
      </c>
      <c r="Z13" s="216">
        <f t="shared" ref="Z13:AS13" si="4">+SUM(Z14:Z16)</f>
        <v>692</v>
      </c>
      <c r="AA13" s="216">
        <f t="shared" si="4"/>
        <v>407</v>
      </c>
      <c r="AB13" s="216">
        <f t="shared" si="4"/>
        <v>200</v>
      </c>
      <c r="AC13" s="216">
        <f t="shared" si="4"/>
        <v>1525</v>
      </c>
      <c r="AD13" s="216">
        <f t="shared" si="4"/>
        <v>195</v>
      </c>
      <c r="AE13" s="216">
        <f t="shared" si="4"/>
        <v>153</v>
      </c>
      <c r="AF13" s="216">
        <f t="shared" si="4"/>
        <v>96</v>
      </c>
      <c r="AG13" s="216">
        <f t="shared" si="4"/>
        <v>1462</v>
      </c>
      <c r="AH13" s="216">
        <f t="shared" si="4"/>
        <v>571</v>
      </c>
      <c r="AI13" s="216">
        <f t="shared" si="4"/>
        <v>413</v>
      </c>
      <c r="AJ13" s="216">
        <f t="shared" si="4"/>
        <v>200</v>
      </c>
      <c r="AK13" s="216">
        <f t="shared" si="4"/>
        <v>1524</v>
      </c>
      <c r="AL13" s="216">
        <f t="shared" si="4"/>
        <v>233</v>
      </c>
      <c r="AM13" s="216">
        <f t="shared" si="4"/>
        <v>208</v>
      </c>
      <c r="AN13" s="216">
        <f t="shared" si="4"/>
        <v>108</v>
      </c>
      <c r="AO13" s="216">
        <f t="shared" si="4"/>
        <v>1490</v>
      </c>
      <c r="AP13" s="216">
        <f t="shared" si="4"/>
        <v>613</v>
      </c>
      <c r="AQ13" s="216">
        <f t="shared" si="4"/>
        <v>452</v>
      </c>
      <c r="AR13" s="216">
        <f t="shared" si="4"/>
        <v>164</v>
      </c>
      <c r="AS13" s="216">
        <f t="shared" si="4"/>
        <v>1475</v>
      </c>
      <c r="AT13" s="216">
        <f>+SUM(AT14:AT16)</f>
        <v>231</v>
      </c>
      <c r="AU13" s="216">
        <f>+SUM(AU14:AU16)</f>
        <v>194</v>
      </c>
      <c r="AV13" s="216">
        <f>+SUM(AV14:AV16)</f>
        <v>104</v>
      </c>
      <c r="AW13" s="216">
        <f>+SUM(AW14:AW16)</f>
        <v>1415</v>
      </c>
      <c r="AX13" s="216">
        <f t="shared" ref="AX13:BQ13" si="5">+SUM(AX14:AX16)</f>
        <v>633</v>
      </c>
      <c r="AY13" s="216">
        <f t="shared" si="5"/>
        <v>509</v>
      </c>
      <c r="AZ13" s="216">
        <f t="shared" si="5"/>
        <v>201</v>
      </c>
      <c r="BA13" s="216">
        <f t="shared" si="5"/>
        <v>1421</v>
      </c>
      <c r="BB13" s="216">
        <f t="shared" si="5"/>
        <v>160</v>
      </c>
      <c r="BC13" s="216">
        <f t="shared" si="5"/>
        <v>153</v>
      </c>
      <c r="BD13" s="216">
        <f t="shared" si="5"/>
        <v>79</v>
      </c>
      <c r="BE13" s="216">
        <f t="shared" si="5"/>
        <v>1303</v>
      </c>
      <c r="BF13" s="216">
        <f t="shared" si="5"/>
        <v>516</v>
      </c>
      <c r="BG13" s="216">
        <f t="shared" si="5"/>
        <v>468</v>
      </c>
      <c r="BH13" s="216">
        <f t="shared" si="5"/>
        <v>178</v>
      </c>
      <c r="BI13" s="216">
        <f t="shared" si="5"/>
        <v>1322</v>
      </c>
      <c r="BJ13" s="216">
        <f t="shared" si="5"/>
        <v>156</v>
      </c>
      <c r="BK13" s="216">
        <f t="shared" si="5"/>
        <v>148</v>
      </c>
      <c r="BL13" s="216">
        <f t="shared" si="5"/>
        <v>80</v>
      </c>
      <c r="BM13" s="216">
        <f t="shared" si="5"/>
        <v>1261</v>
      </c>
      <c r="BN13" s="216">
        <f t="shared" si="5"/>
        <v>433</v>
      </c>
      <c r="BO13" s="216">
        <f t="shared" si="5"/>
        <v>402</v>
      </c>
      <c r="BP13" s="216">
        <f t="shared" si="5"/>
        <v>145</v>
      </c>
      <c r="BQ13" s="216">
        <f t="shared" si="5"/>
        <v>1213</v>
      </c>
      <c r="BR13" s="216">
        <f t="shared" ref="BR13:BU13" si="6">+SUM(BR14:BR16)</f>
        <v>142</v>
      </c>
      <c r="BS13" s="216">
        <f t="shared" si="6"/>
        <v>137</v>
      </c>
      <c r="BT13" s="216">
        <f t="shared" si="6"/>
        <v>74</v>
      </c>
      <c r="BU13" s="216">
        <f t="shared" si="6"/>
        <v>1149</v>
      </c>
      <c r="BV13" s="216">
        <f t="shared" ref="BV13:BY13" si="7">SUM(BV14:BV16)</f>
        <v>324</v>
      </c>
      <c r="BW13" s="216">
        <f t="shared" si="7"/>
        <v>291</v>
      </c>
      <c r="BX13" s="216">
        <f t="shared" si="7"/>
        <v>111</v>
      </c>
      <c r="BY13" s="216">
        <f t="shared" si="7"/>
        <v>1111</v>
      </c>
    </row>
    <row r="14" spans="1:77" ht="17.25" customHeight="1" x14ac:dyDescent="0.2">
      <c r="A14" s="35" t="s">
        <v>35</v>
      </c>
      <c r="B14" s="36">
        <v>257</v>
      </c>
      <c r="C14" s="36">
        <v>240</v>
      </c>
      <c r="D14" s="36">
        <v>124</v>
      </c>
      <c r="E14" s="36">
        <v>727</v>
      </c>
      <c r="F14" s="36">
        <v>91</v>
      </c>
      <c r="G14" s="36">
        <v>84</v>
      </c>
      <c r="H14" s="36">
        <v>54</v>
      </c>
      <c r="I14" s="36">
        <v>721</v>
      </c>
      <c r="J14" s="36">
        <v>395</v>
      </c>
      <c r="K14" s="36">
        <v>323</v>
      </c>
      <c r="L14" s="36">
        <v>133</v>
      </c>
      <c r="M14" s="36">
        <v>760</v>
      </c>
      <c r="N14" s="36">
        <v>140</v>
      </c>
      <c r="O14" s="36">
        <v>129</v>
      </c>
      <c r="P14" s="36">
        <v>73</v>
      </c>
      <c r="Q14" s="36">
        <v>780</v>
      </c>
      <c r="R14" s="36">
        <v>430</v>
      </c>
      <c r="S14" s="36">
        <v>230</v>
      </c>
      <c r="T14" s="36">
        <v>116</v>
      </c>
      <c r="U14" s="36">
        <v>824</v>
      </c>
      <c r="V14" s="36">
        <v>135</v>
      </c>
      <c r="W14" s="36">
        <v>125</v>
      </c>
      <c r="X14" s="36">
        <v>76</v>
      </c>
      <c r="Y14" s="36">
        <v>849</v>
      </c>
      <c r="Z14" s="36">
        <v>431</v>
      </c>
      <c r="AA14" s="36">
        <v>238</v>
      </c>
      <c r="AB14" s="36">
        <v>108</v>
      </c>
      <c r="AC14" s="36">
        <v>869</v>
      </c>
      <c r="AD14" s="36">
        <v>137</v>
      </c>
      <c r="AE14" s="36">
        <v>109</v>
      </c>
      <c r="AF14" s="36">
        <v>64</v>
      </c>
      <c r="AG14" s="36">
        <v>861</v>
      </c>
      <c r="AH14" s="36">
        <v>312</v>
      </c>
      <c r="AI14" s="36">
        <v>236</v>
      </c>
      <c r="AJ14" s="36">
        <v>109</v>
      </c>
      <c r="AK14" s="36">
        <v>880</v>
      </c>
      <c r="AL14" s="36">
        <v>152</v>
      </c>
      <c r="AM14" s="36">
        <v>146</v>
      </c>
      <c r="AN14" s="36">
        <v>68</v>
      </c>
      <c r="AO14" s="36">
        <v>883</v>
      </c>
      <c r="AP14" s="36">
        <v>440</v>
      </c>
      <c r="AQ14" s="36">
        <v>346</v>
      </c>
      <c r="AR14" s="36">
        <v>114</v>
      </c>
      <c r="AS14" s="36">
        <v>904</v>
      </c>
      <c r="AT14" s="36">
        <v>166</v>
      </c>
      <c r="AU14" s="36">
        <v>150</v>
      </c>
      <c r="AV14" s="36">
        <v>70</v>
      </c>
      <c r="AW14" s="36">
        <v>907</v>
      </c>
      <c r="AX14" s="36">
        <v>424</v>
      </c>
      <c r="AY14" s="36">
        <v>365</v>
      </c>
      <c r="AZ14" s="36">
        <v>124</v>
      </c>
      <c r="BA14" s="36">
        <v>908</v>
      </c>
      <c r="BB14" s="36">
        <v>103</v>
      </c>
      <c r="BC14" s="36">
        <v>99</v>
      </c>
      <c r="BD14" s="36">
        <v>46</v>
      </c>
      <c r="BE14" s="36">
        <v>862</v>
      </c>
      <c r="BF14" s="36">
        <v>349</v>
      </c>
      <c r="BG14" s="36">
        <v>330</v>
      </c>
      <c r="BH14" s="36">
        <v>113</v>
      </c>
      <c r="BI14" s="36">
        <v>857</v>
      </c>
      <c r="BJ14" s="36">
        <v>101</v>
      </c>
      <c r="BK14" s="36">
        <v>99</v>
      </c>
      <c r="BL14" s="36">
        <v>52</v>
      </c>
      <c r="BM14" s="36">
        <v>835</v>
      </c>
      <c r="BN14" s="36">
        <v>299</v>
      </c>
      <c r="BO14" s="36">
        <v>296</v>
      </c>
      <c r="BP14" s="36">
        <v>100</v>
      </c>
      <c r="BQ14" s="36">
        <v>810</v>
      </c>
      <c r="BR14" s="36">
        <v>89</v>
      </c>
      <c r="BS14" s="36">
        <v>89</v>
      </c>
      <c r="BT14" s="36">
        <v>44</v>
      </c>
      <c r="BU14" s="36">
        <v>775</v>
      </c>
      <c r="BV14" s="36">
        <v>228</v>
      </c>
      <c r="BW14" s="36">
        <v>227</v>
      </c>
      <c r="BX14" s="36">
        <v>78</v>
      </c>
      <c r="BY14" s="36">
        <v>747</v>
      </c>
    </row>
    <row r="15" spans="1:77" ht="17.25" customHeight="1" x14ac:dyDescent="0.2">
      <c r="A15" s="46" t="s">
        <v>36</v>
      </c>
      <c r="B15" s="47">
        <v>45</v>
      </c>
      <c r="C15" s="47">
        <v>45</v>
      </c>
      <c r="D15" s="47">
        <v>24</v>
      </c>
      <c r="E15" s="47">
        <v>120</v>
      </c>
      <c r="F15" s="47">
        <v>18</v>
      </c>
      <c r="G15" s="47">
        <v>18</v>
      </c>
      <c r="H15" s="47">
        <v>11</v>
      </c>
      <c r="I15" s="47">
        <v>120</v>
      </c>
      <c r="J15" s="47">
        <v>58</v>
      </c>
      <c r="K15" s="47">
        <v>58</v>
      </c>
      <c r="L15" s="47">
        <v>29</v>
      </c>
      <c r="M15" s="47">
        <v>132</v>
      </c>
      <c r="N15" s="47">
        <v>14</v>
      </c>
      <c r="O15" s="47">
        <v>14</v>
      </c>
      <c r="P15" s="47">
        <v>7</v>
      </c>
      <c r="Q15" s="47">
        <v>125</v>
      </c>
      <c r="R15" s="47">
        <v>67</v>
      </c>
      <c r="S15" s="47">
        <v>67</v>
      </c>
      <c r="T15" s="47">
        <v>41</v>
      </c>
      <c r="U15" s="47">
        <v>144</v>
      </c>
      <c r="V15" s="47">
        <v>16</v>
      </c>
      <c r="W15" s="47">
        <v>16</v>
      </c>
      <c r="X15" s="47">
        <v>10</v>
      </c>
      <c r="Y15" s="47">
        <v>134</v>
      </c>
      <c r="Z15" s="47">
        <v>83</v>
      </c>
      <c r="AA15" s="47">
        <v>79</v>
      </c>
      <c r="AB15" s="47">
        <v>33</v>
      </c>
      <c r="AC15" s="47">
        <v>167</v>
      </c>
      <c r="AD15" s="47">
        <v>20</v>
      </c>
      <c r="AE15" s="47">
        <v>20</v>
      </c>
      <c r="AF15" s="47">
        <v>10</v>
      </c>
      <c r="AG15" s="47">
        <v>159</v>
      </c>
      <c r="AH15" s="47">
        <v>109</v>
      </c>
      <c r="AI15" s="47">
        <v>106</v>
      </c>
      <c r="AJ15" s="47">
        <v>39</v>
      </c>
      <c r="AK15" s="47">
        <v>197</v>
      </c>
      <c r="AL15" s="47">
        <v>28</v>
      </c>
      <c r="AM15" s="47">
        <v>27</v>
      </c>
      <c r="AN15" s="47">
        <v>11</v>
      </c>
      <c r="AO15" s="47">
        <v>186</v>
      </c>
      <c r="AP15" s="47">
        <v>63</v>
      </c>
      <c r="AQ15" s="47">
        <v>59</v>
      </c>
      <c r="AR15" s="47">
        <v>21</v>
      </c>
      <c r="AS15" s="47">
        <v>176</v>
      </c>
      <c r="AT15" s="47">
        <v>20</v>
      </c>
      <c r="AU15" s="47">
        <v>18</v>
      </c>
      <c r="AV15" s="47">
        <v>10</v>
      </c>
      <c r="AW15" s="47">
        <v>170</v>
      </c>
      <c r="AX15" s="47">
        <v>80</v>
      </c>
      <c r="AY15" s="47">
        <v>76</v>
      </c>
      <c r="AZ15" s="47">
        <v>35</v>
      </c>
      <c r="BA15" s="47">
        <v>179</v>
      </c>
      <c r="BB15" s="47">
        <v>21</v>
      </c>
      <c r="BC15" s="47">
        <v>20</v>
      </c>
      <c r="BD15" s="47">
        <v>9</v>
      </c>
      <c r="BE15" s="47">
        <v>172</v>
      </c>
      <c r="BF15" s="47">
        <v>67</v>
      </c>
      <c r="BG15" s="47">
        <v>65</v>
      </c>
      <c r="BH15" s="47">
        <v>28</v>
      </c>
      <c r="BI15" s="47">
        <v>174</v>
      </c>
      <c r="BJ15" s="47">
        <v>16</v>
      </c>
      <c r="BK15" s="47">
        <v>15</v>
      </c>
      <c r="BL15" s="47">
        <v>5</v>
      </c>
      <c r="BM15" s="47">
        <v>156</v>
      </c>
      <c r="BN15" s="47">
        <v>45</v>
      </c>
      <c r="BO15" s="47">
        <v>44</v>
      </c>
      <c r="BP15" s="47">
        <v>13</v>
      </c>
      <c r="BQ15" s="47">
        <v>134</v>
      </c>
      <c r="BR15" s="47">
        <v>16</v>
      </c>
      <c r="BS15" s="47">
        <v>16</v>
      </c>
      <c r="BT15" s="47">
        <v>8</v>
      </c>
      <c r="BU15" s="47">
        <v>130</v>
      </c>
      <c r="BV15" s="47">
        <v>28</v>
      </c>
      <c r="BW15" s="47">
        <v>28</v>
      </c>
      <c r="BX15" s="47">
        <v>13</v>
      </c>
      <c r="BY15" s="47">
        <v>125</v>
      </c>
    </row>
    <row r="16" spans="1:77" ht="17.25" customHeight="1" x14ac:dyDescent="0.2">
      <c r="A16" s="35" t="s">
        <v>37</v>
      </c>
      <c r="B16" s="36">
        <v>159</v>
      </c>
      <c r="C16" s="36">
        <v>110</v>
      </c>
      <c r="D16" s="36">
        <v>82</v>
      </c>
      <c r="E16" s="36">
        <v>585</v>
      </c>
      <c r="F16" s="36">
        <v>44</v>
      </c>
      <c r="G16" s="36">
        <v>38</v>
      </c>
      <c r="H16" s="36">
        <v>31</v>
      </c>
      <c r="I16" s="36">
        <v>534</v>
      </c>
      <c r="J16" s="36">
        <v>182</v>
      </c>
      <c r="K16" s="36">
        <v>130</v>
      </c>
      <c r="L16" s="36">
        <v>95</v>
      </c>
      <c r="M16" s="36">
        <v>576</v>
      </c>
      <c r="N16" s="36">
        <v>54</v>
      </c>
      <c r="O16" s="36">
        <v>28</v>
      </c>
      <c r="P16" s="36">
        <v>24</v>
      </c>
      <c r="Q16" s="36">
        <v>511</v>
      </c>
      <c r="R16" s="36">
        <v>150</v>
      </c>
      <c r="S16" s="36">
        <v>97</v>
      </c>
      <c r="T16" s="36">
        <v>71</v>
      </c>
      <c r="U16" s="36">
        <v>543</v>
      </c>
      <c r="V16" s="36">
        <v>38</v>
      </c>
      <c r="W16" s="36">
        <v>24</v>
      </c>
      <c r="X16" s="36">
        <v>20</v>
      </c>
      <c r="Y16" s="36">
        <v>479</v>
      </c>
      <c r="Z16" s="36">
        <v>178</v>
      </c>
      <c r="AA16" s="36">
        <v>90</v>
      </c>
      <c r="AB16" s="36">
        <v>59</v>
      </c>
      <c r="AC16" s="36">
        <v>489</v>
      </c>
      <c r="AD16" s="36">
        <v>38</v>
      </c>
      <c r="AE16" s="36">
        <v>24</v>
      </c>
      <c r="AF16" s="36">
        <v>22</v>
      </c>
      <c r="AG16" s="36">
        <v>442</v>
      </c>
      <c r="AH16" s="36">
        <v>150</v>
      </c>
      <c r="AI16" s="36">
        <v>71</v>
      </c>
      <c r="AJ16" s="36">
        <v>52</v>
      </c>
      <c r="AK16" s="36">
        <v>447</v>
      </c>
      <c r="AL16" s="36">
        <v>53</v>
      </c>
      <c r="AM16" s="36">
        <v>35</v>
      </c>
      <c r="AN16" s="36">
        <v>29</v>
      </c>
      <c r="AO16" s="36">
        <v>421</v>
      </c>
      <c r="AP16" s="36">
        <v>110</v>
      </c>
      <c r="AQ16" s="36">
        <v>47</v>
      </c>
      <c r="AR16" s="36">
        <v>29</v>
      </c>
      <c r="AS16" s="36">
        <v>395</v>
      </c>
      <c r="AT16" s="36">
        <v>45</v>
      </c>
      <c r="AU16" s="36">
        <v>26</v>
      </c>
      <c r="AV16" s="36">
        <v>24</v>
      </c>
      <c r="AW16" s="36">
        <v>338</v>
      </c>
      <c r="AX16" s="36">
        <v>129</v>
      </c>
      <c r="AY16" s="36">
        <v>68</v>
      </c>
      <c r="AZ16" s="36">
        <v>42</v>
      </c>
      <c r="BA16" s="36">
        <v>334</v>
      </c>
      <c r="BB16" s="36">
        <v>36</v>
      </c>
      <c r="BC16" s="36">
        <v>34</v>
      </c>
      <c r="BD16" s="36">
        <v>24</v>
      </c>
      <c r="BE16" s="36">
        <v>269</v>
      </c>
      <c r="BF16" s="36">
        <v>100</v>
      </c>
      <c r="BG16" s="36">
        <v>73</v>
      </c>
      <c r="BH16" s="36">
        <v>37</v>
      </c>
      <c r="BI16" s="36">
        <v>291</v>
      </c>
      <c r="BJ16" s="36">
        <v>39</v>
      </c>
      <c r="BK16" s="36">
        <v>34</v>
      </c>
      <c r="BL16" s="36">
        <v>23</v>
      </c>
      <c r="BM16" s="36">
        <v>270</v>
      </c>
      <c r="BN16" s="36">
        <v>89</v>
      </c>
      <c r="BO16" s="36">
        <v>62</v>
      </c>
      <c r="BP16" s="36">
        <v>32</v>
      </c>
      <c r="BQ16" s="36">
        <v>269</v>
      </c>
      <c r="BR16" s="36">
        <v>37</v>
      </c>
      <c r="BS16" s="36">
        <v>32</v>
      </c>
      <c r="BT16" s="36">
        <v>22</v>
      </c>
      <c r="BU16" s="36">
        <v>244</v>
      </c>
      <c r="BV16" s="36">
        <v>68</v>
      </c>
      <c r="BW16" s="36">
        <v>36</v>
      </c>
      <c r="BX16" s="36">
        <v>20</v>
      </c>
      <c r="BY16" s="36">
        <v>239</v>
      </c>
    </row>
    <row r="17" spans="1:77" ht="17.25" customHeight="1" x14ac:dyDescent="0.2">
      <c r="A17" s="215" t="s">
        <v>38</v>
      </c>
      <c r="B17" s="216">
        <f>SUM(B18:B19)</f>
        <v>370</v>
      </c>
      <c r="C17" s="216">
        <f>+SUM(C18:C19)</f>
        <v>193</v>
      </c>
      <c r="D17" s="216">
        <f>SUM(D18:D19)</f>
        <v>154</v>
      </c>
      <c r="E17" s="216">
        <f>SUM(E18:E19)</f>
        <v>1265</v>
      </c>
      <c r="F17" s="216">
        <f>SUM(F18:F19)</f>
        <v>324</v>
      </c>
      <c r="G17" s="216">
        <f>+SUM(G18:G19)</f>
        <v>219</v>
      </c>
      <c r="H17" s="216">
        <f>SUM(H18:H19)</f>
        <v>144</v>
      </c>
      <c r="I17" s="216">
        <f>SUM(I18:I19)</f>
        <v>1299</v>
      </c>
      <c r="J17" s="216">
        <f>SUM(J18:J19)</f>
        <v>1230</v>
      </c>
      <c r="K17" s="216">
        <f>+SUM(K18:K19)</f>
        <v>367</v>
      </c>
      <c r="L17" s="216">
        <f>SUM(L18:L19)</f>
        <v>185</v>
      </c>
      <c r="M17" s="216">
        <f>SUM(M18:M19)</f>
        <v>1345</v>
      </c>
      <c r="N17" s="216">
        <f t="shared" ref="N17:AA17" si="8">SUM(N18:N20)</f>
        <v>601</v>
      </c>
      <c r="O17" s="216">
        <f t="shared" si="8"/>
        <v>355</v>
      </c>
      <c r="P17" s="216">
        <f t="shared" si="8"/>
        <v>195</v>
      </c>
      <c r="Q17" s="216">
        <f t="shared" si="8"/>
        <v>1447</v>
      </c>
      <c r="R17" s="216">
        <f t="shared" si="8"/>
        <v>1508</v>
      </c>
      <c r="S17" s="216">
        <f t="shared" si="8"/>
        <v>435</v>
      </c>
      <c r="T17" s="216">
        <f t="shared" si="8"/>
        <v>233</v>
      </c>
      <c r="U17" s="216">
        <f t="shared" si="8"/>
        <v>1503</v>
      </c>
      <c r="V17" s="216">
        <f t="shared" si="8"/>
        <v>488</v>
      </c>
      <c r="W17" s="216">
        <f t="shared" si="8"/>
        <v>254</v>
      </c>
      <c r="X17" s="216">
        <f t="shared" si="8"/>
        <v>142</v>
      </c>
      <c r="Y17" s="216">
        <f t="shared" si="8"/>
        <v>1570</v>
      </c>
      <c r="Z17" s="216">
        <f t="shared" si="8"/>
        <v>1446</v>
      </c>
      <c r="AA17" s="216">
        <f t="shared" si="8"/>
        <v>492</v>
      </c>
      <c r="AB17" s="216">
        <f>+SUM(AB18:AB20)</f>
        <v>209</v>
      </c>
      <c r="AC17" s="216">
        <f>+SUM(AC18:AC20)</f>
        <v>1626</v>
      </c>
      <c r="AD17" s="216">
        <f>SUM(AD18:AD20)</f>
        <v>518</v>
      </c>
      <c r="AE17" s="216">
        <f>SUM(AE18:AE20)</f>
        <v>270</v>
      </c>
      <c r="AF17" s="216">
        <f>+SUM(AF18:AF20)</f>
        <v>156</v>
      </c>
      <c r="AG17" s="216">
        <f>+SUM(AG18:AG20)</f>
        <v>1617</v>
      </c>
      <c r="AH17" s="216">
        <f>SUM(AH18:AH20)</f>
        <v>991</v>
      </c>
      <c r="AI17" s="216">
        <f>+SUM(AI18:AI20)</f>
        <v>538</v>
      </c>
      <c r="AJ17" s="216">
        <f>+SUM(AJ18:AJ20)</f>
        <v>198</v>
      </c>
      <c r="AK17" s="216">
        <f>+SUM(AK18:AK20)</f>
        <v>1672</v>
      </c>
      <c r="AL17" s="216">
        <f>SUM(AL18:AL20)</f>
        <v>636</v>
      </c>
      <c r="AM17" s="216">
        <f t="shared" ref="AM17:AS17" si="9">+SUM(AM18:AM20)</f>
        <v>464</v>
      </c>
      <c r="AN17" s="216">
        <f t="shared" si="9"/>
        <v>172</v>
      </c>
      <c r="AO17" s="216">
        <f t="shared" si="9"/>
        <v>1692</v>
      </c>
      <c r="AP17" s="216">
        <f t="shared" si="9"/>
        <v>944</v>
      </c>
      <c r="AQ17" s="216">
        <f t="shared" si="9"/>
        <v>419</v>
      </c>
      <c r="AR17" s="216">
        <f t="shared" si="9"/>
        <v>189</v>
      </c>
      <c r="AS17" s="216">
        <f t="shared" si="9"/>
        <v>1721</v>
      </c>
      <c r="AT17" s="216">
        <f>+SUM(AT18:AT20)</f>
        <v>528</v>
      </c>
      <c r="AU17" s="216">
        <f>+SUM(AU18:AU20)</f>
        <v>284</v>
      </c>
      <c r="AV17" s="216">
        <f>+SUM(AV18:AV20)</f>
        <v>153</v>
      </c>
      <c r="AW17" s="216">
        <f>+SUM(AW18:AW20)</f>
        <v>1758</v>
      </c>
      <c r="AX17" s="216">
        <f t="shared" ref="AX17:BQ17" si="10">+SUM(AX18:AX20)</f>
        <v>988</v>
      </c>
      <c r="AY17" s="216">
        <f t="shared" si="10"/>
        <v>411</v>
      </c>
      <c r="AZ17" s="216">
        <f t="shared" si="10"/>
        <v>169</v>
      </c>
      <c r="BA17" s="216">
        <f t="shared" si="10"/>
        <v>1794</v>
      </c>
      <c r="BB17" s="216">
        <f t="shared" si="10"/>
        <v>395</v>
      </c>
      <c r="BC17" s="216">
        <f t="shared" si="10"/>
        <v>281</v>
      </c>
      <c r="BD17" s="216">
        <f t="shared" si="10"/>
        <v>165</v>
      </c>
      <c r="BE17" s="216">
        <f t="shared" si="10"/>
        <v>1770</v>
      </c>
      <c r="BF17" s="216">
        <f t="shared" si="10"/>
        <v>804</v>
      </c>
      <c r="BG17" s="216">
        <f t="shared" si="10"/>
        <v>417</v>
      </c>
      <c r="BH17" s="216">
        <f t="shared" si="10"/>
        <v>182</v>
      </c>
      <c r="BI17" s="216">
        <f t="shared" si="10"/>
        <v>1826</v>
      </c>
      <c r="BJ17" s="216">
        <f t="shared" si="10"/>
        <v>537</v>
      </c>
      <c r="BK17" s="216">
        <f t="shared" si="10"/>
        <v>312</v>
      </c>
      <c r="BL17" s="216">
        <f t="shared" si="10"/>
        <v>166</v>
      </c>
      <c r="BM17" s="216">
        <f t="shared" si="10"/>
        <v>1843</v>
      </c>
      <c r="BN17" s="216">
        <f t="shared" si="10"/>
        <v>900</v>
      </c>
      <c r="BO17" s="216">
        <f t="shared" si="10"/>
        <v>410</v>
      </c>
      <c r="BP17" s="216">
        <f t="shared" si="10"/>
        <v>194</v>
      </c>
      <c r="BQ17" s="216">
        <f t="shared" si="10"/>
        <v>1871</v>
      </c>
      <c r="BR17" s="216">
        <f t="shared" ref="BR17:BU17" si="11">+SUM(BR18:BR20)</f>
        <v>433</v>
      </c>
      <c r="BS17" s="216">
        <f t="shared" si="11"/>
        <v>288</v>
      </c>
      <c r="BT17" s="216">
        <f t="shared" si="11"/>
        <v>181</v>
      </c>
      <c r="BU17" s="216">
        <f t="shared" si="11"/>
        <v>1879</v>
      </c>
      <c r="BV17" s="216">
        <f t="shared" ref="BV17:BY17" si="12">SUM(BV18:BV20)</f>
        <v>684</v>
      </c>
      <c r="BW17" s="216">
        <f t="shared" si="12"/>
        <v>485</v>
      </c>
      <c r="BX17" s="216">
        <f t="shared" si="12"/>
        <v>208</v>
      </c>
      <c r="BY17" s="216">
        <f t="shared" si="12"/>
        <v>1881</v>
      </c>
    </row>
    <row r="18" spans="1:77" ht="17.25" customHeight="1" x14ac:dyDescent="0.2">
      <c r="A18" s="35" t="s">
        <v>39</v>
      </c>
      <c r="B18" s="36">
        <v>301</v>
      </c>
      <c r="C18" s="36">
        <v>154</v>
      </c>
      <c r="D18" s="36">
        <v>127</v>
      </c>
      <c r="E18" s="36">
        <v>1097</v>
      </c>
      <c r="F18" s="36">
        <v>278</v>
      </c>
      <c r="G18" s="36">
        <v>178</v>
      </c>
      <c r="H18" s="36">
        <v>123</v>
      </c>
      <c r="I18" s="36">
        <v>1138</v>
      </c>
      <c r="J18" s="36">
        <v>1060</v>
      </c>
      <c r="K18" s="36">
        <v>204</v>
      </c>
      <c r="L18" s="36">
        <v>126</v>
      </c>
      <c r="M18" s="36">
        <v>1159</v>
      </c>
      <c r="N18" s="36">
        <v>442</v>
      </c>
      <c r="O18" s="36">
        <v>221</v>
      </c>
      <c r="P18" s="36">
        <v>157</v>
      </c>
      <c r="Q18" s="36">
        <v>1244</v>
      </c>
      <c r="R18" s="36">
        <v>1250</v>
      </c>
      <c r="S18" s="36">
        <v>189</v>
      </c>
      <c r="T18" s="36">
        <v>122</v>
      </c>
      <c r="U18" s="36">
        <v>1242</v>
      </c>
      <c r="V18" s="36">
        <v>418</v>
      </c>
      <c r="W18" s="36">
        <v>185</v>
      </c>
      <c r="X18" s="36">
        <v>120</v>
      </c>
      <c r="Y18" s="36">
        <v>1290</v>
      </c>
      <c r="Z18" s="36">
        <v>1118</v>
      </c>
      <c r="AA18" s="36">
        <v>192</v>
      </c>
      <c r="AB18" s="36">
        <v>116</v>
      </c>
      <c r="AC18" s="36">
        <v>1278</v>
      </c>
      <c r="AD18" s="36">
        <v>416</v>
      </c>
      <c r="AE18" s="36">
        <v>188</v>
      </c>
      <c r="AF18" s="36">
        <v>126</v>
      </c>
      <c r="AG18" s="36">
        <v>1276</v>
      </c>
      <c r="AH18" s="36">
        <v>626</v>
      </c>
      <c r="AI18" s="36">
        <v>182</v>
      </c>
      <c r="AJ18" s="36">
        <v>120</v>
      </c>
      <c r="AK18" s="36">
        <v>1285</v>
      </c>
      <c r="AL18" s="36">
        <v>472</v>
      </c>
      <c r="AM18" s="36">
        <v>317</v>
      </c>
      <c r="AN18" s="36">
        <v>125</v>
      </c>
      <c r="AO18" s="36">
        <v>1296</v>
      </c>
      <c r="AP18" s="36">
        <v>688</v>
      </c>
      <c r="AQ18" s="36">
        <v>184</v>
      </c>
      <c r="AR18" s="36">
        <v>122</v>
      </c>
      <c r="AS18" s="36">
        <v>1311</v>
      </c>
      <c r="AT18" s="36">
        <v>438</v>
      </c>
      <c r="AU18" s="36">
        <v>202</v>
      </c>
      <c r="AV18" s="36">
        <v>125</v>
      </c>
      <c r="AW18" s="36">
        <v>1357</v>
      </c>
      <c r="AX18" s="36">
        <v>750</v>
      </c>
      <c r="AY18" s="36">
        <v>193</v>
      </c>
      <c r="AZ18" s="36">
        <v>122</v>
      </c>
      <c r="BA18" s="36">
        <v>1397</v>
      </c>
      <c r="BB18" s="36">
        <v>314</v>
      </c>
      <c r="BC18" s="36">
        <v>200</v>
      </c>
      <c r="BD18" s="36">
        <v>140</v>
      </c>
      <c r="BE18" s="36">
        <v>1403</v>
      </c>
      <c r="BF18" s="36">
        <v>592</v>
      </c>
      <c r="BG18" s="36">
        <v>207</v>
      </c>
      <c r="BH18" s="36">
        <v>123</v>
      </c>
      <c r="BI18" s="36">
        <v>1447</v>
      </c>
      <c r="BJ18" s="36">
        <v>429</v>
      </c>
      <c r="BK18" s="36">
        <v>207</v>
      </c>
      <c r="BL18" s="36">
        <v>120</v>
      </c>
      <c r="BM18" s="36">
        <v>1460</v>
      </c>
      <c r="BN18" s="36">
        <v>722</v>
      </c>
      <c r="BO18" s="36">
        <v>232</v>
      </c>
      <c r="BP18" s="36">
        <v>134</v>
      </c>
      <c r="BQ18" s="36">
        <v>1462</v>
      </c>
      <c r="BR18" s="36">
        <v>315</v>
      </c>
      <c r="BS18" s="36">
        <v>172</v>
      </c>
      <c r="BT18" s="36">
        <v>131</v>
      </c>
      <c r="BU18" s="36">
        <v>1479</v>
      </c>
      <c r="BV18" s="36">
        <v>515</v>
      </c>
      <c r="BW18" s="36">
        <v>316</v>
      </c>
      <c r="BX18" s="36">
        <v>133</v>
      </c>
      <c r="BY18" s="36">
        <v>1467</v>
      </c>
    </row>
    <row r="19" spans="1:77" ht="17.25" customHeight="1" x14ac:dyDescent="0.2">
      <c r="A19" s="46" t="s">
        <v>40</v>
      </c>
      <c r="B19" s="47">
        <v>69</v>
      </c>
      <c r="C19" s="47">
        <v>39</v>
      </c>
      <c r="D19" s="47">
        <v>27</v>
      </c>
      <c r="E19" s="47">
        <v>168</v>
      </c>
      <c r="F19" s="47">
        <v>46</v>
      </c>
      <c r="G19" s="47">
        <v>41</v>
      </c>
      <c r="H19" s="47">
        <v>21</v>
      </c>
      <c r="I19" s="47">
        <v>161</v>
      </c>
      <c r="J19" s="47">
        <v>170</v>
      </c>
      <c r="K19" s="47">
        <v>163</v>
      </c>
      <c r="L19" s="47">
        <v>59</v>
      </c>
      <c r="M19" s="47">
        <v>186</v>
      </c>
      <c r="N19" s="47">
        <v>49</v>
      </c>
      <c r="O19" s="47">
        <v>43</v>
      </c>
      <c r="P19" s="47">
        <v>14</v>
      </c>
      <c r="Q19" s="47">
        <v>179</v>
      </c>
      <c r="R19" s="47">
        <v>141</v>
      </c>
      <c r="S19" s="47">
        <v>134</v>
      </c>
      <c r="T19" s="47">
        <v>57</v>
      </c>
      <c r="U19" s="47">
        <v>186</v>
      </c>
      <c r="V19" s="47">
        <v>39</v>
      </c>
      <c r="W19" s="47">
        <v>39</v>
      </c>
      <c r="X19" s="47">
        <v>9</v>
      </c>
      <c r="Y19" s="47">
        <v>196</v>
      </c>
      <c r="Z19" s="47">
        <v>182</v>
      </c>
      <c r="AA19" s="47">
        <v>180</v>
      </c>
      <c r="AB19" s="47">
        <v>46</v>
      </c>
      <c r="AC19" s="47">
        <v>219</v>
      </c>
      <c r="AD19" s="47">
        <v>54</v>
      </c>
      <c r="AE19" s="47">
        <v>53</v>
      </c>
      <c r="AF19" s="47">
        <v>20</v>
      </c>
      <c r="AG19" s="47">
        <v>222</v>
      </c>
      <c r="AH19" s="47">
        <v>202</v>
      </c>
      <c r="AI19" s="47">
        <v>200</v>
      </c>
      <c r="AJ19" s="47">
        <v>38</v>
      </c>
      <c r="AK19" s="47">
        <v>236</v>
      </c>
      <c r="AL19" s="47">
        <v>100</v>
      </c>
      <c r="AM19" s="47">
        <v>93</v>
      </c>
      <c r="AN19" s="47">
        <v>25</v>
      </c>
      <c r="AO19" s="47">
        <v>236</v>
      </c>
      <c r="AP19" s="47">
        <v>149</v>
      </c>
      <c r="AQ19" s="47">
        <v>139</v>
      </c>
      <c r="AR19" s="47">
        <v>39</v>
      </c>
      <c r="AS19" s="47">
        <v>236</v>
      </c>
      <c r="AT19" s="47">
        <v>49</v>
      </c>
      <c r="AU19" s="47">
        <v>45</v>
      </c>
      <c r="AV19" s="47">
        <v>17</v>
      </c>
      <c r="AW19" s="47">
        <v>225</v>
      </c>
      <c r="AX19" s="47">
        <v>124</v>
      </c>
      <c r="AY19" s="47">
        <v>110</v>
      </c>
      <c r="AZ19" s="47">
        <v>22</v>
      </c>
      <c r="BA19" s="47">
        <v>203</v>
      </c>
      <c r="BB19" s="47">
        <v>46</v>
      </c>
      <c r="BC19" s="47">
        <v>46</v>
      </c>
      <c r="BD19" s="47">
        <v>10</v>
      </c>
      <c r="BE19" s="47">
        <v>190</v>
      </c>
      <c r="BF19" s="47">
        <v>104</v>
      </c>
      <c r="BG19" s="47">
        <v>104</v>
      </c>
      <c r="BH19" s="47">
        <v>28</v>
      </c>
      <c r="BI19" s="47">
        <v>187</v>
      </c>
      <c r="BJ19" s="47">
        <v>55</v>
      </c>
      <c r="BK19" s="47">
        <v>54</v>
      </c>
      <c r="BL19" s="47">
        <v>24</v>
      </c>
      <c r="BM19" s="47">
        <v>186</v>
      </c>
      <c r="BN19" s="47">
        <v>110</v>
      </c>
      <c r="BO19" s="47">
        <v>110</v>
      </c>
      <c r="BP19" s="47">
        <v>36</v>
      </c>
      <c r="BQ19" s="47">
        <v>191</v>
      </c>
      <c r="BR19" s="47">
        <v>71</v>
      </c>
      <c r="BS19" s="47">
        <v>71</v>
      </c>
      <c r="BT19" s="47">
        <v>30</v>
      </c>
      <c r="BU19" s="47">
        <v>192</v>
      </c>
      <c r="BV19" s="47">
        <v>70</v>
      </c>
      <c r="BW19" s="47">
        <v>70</v>
      </c>
      <c r="BX19" s="47">
        <v>36</v>
      </c>
      <c r="BY19" s="47">
        <v>192</v>
      </c>
    </row>
    <row r="20" spans="1:77" ht="17.25" customHeight="1" x14ac:dyDescent="0.2">
      <c r="A20" s="35" t="s">
        <v>41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>
        <v>110</v>
      </c>
      <c r="O20" s="36">
        <v>91</v>
      </c>
      <c r="P20" s="36">
        <v>24</v>
      </c>
      <c r="Q20" s="36">
        <v>24</v>
      </c>
      <c r="R20" s="36">
        <v>117</v>
      </c>
      <c r="S20" s="36">
        <v>112</v>
      </c>
      <c r="T20" s="36">
        <v>54</v>
      </c>
      <c r="U20" s="36">
        <v>75</v>
      </c>
      <c r="V20" s="36">
        <v>31</v>
      </c>
      <c r="W20" s="36">
        <v>30</v>
      </c>
      <c r="X20" s="36">
        <v>13</v>
      </c>
      <c r="Y20" s="36">
        <v>84</v>
      </c>
      <c r="Z20" s="36">
        <v>146</v>
      </c>
      <c r="AA20" s="36">
        <v>120</v>
      </c>
      <c r="AB20" s="36">
        <v>47</v>
      </c>
      <c r="AC20" s="36">
        <v>129</v>
      </c>
      <c r="AD20" s="36">
        <v>48</v>
      </c>
      <c r="AE20" s="36">
        <v>29</v>
      </c>
      <c r="AF20" s="36">
        <v>10</v>
      </c>
      <c r="AG20" s="36">
        <v>119</v>
      </c>
      <c r="AH20" s="36">
        <v>163</v>
      </c>
      <c r="AI20" s="36">
        <v>156</v>
      </c>
      <c r="AJ20" s="36">
        <v>40</v>
      </c>
      <c r="AK20" s="36">
        <v>151</v>
      </c>
      <c r="AL20" s="36">
        <v>64</v>
      </c>
      <c r="AM20" s="36">
        <v>54</v>
      </c>
      <c r="AN20" s="36">
        <v>22</v>
      </c>
      <c r="AO20" s="36">
        <v>160</v>
      </c>
      <c r="AP20" s="36">
        <v>107</v>
      </c>
      <c r="AQ20" s="36">
        <v>96</v>
      </c>
      <c r="AR20" s="36">
        <v>28</v>
      </c>
      <c r="AS20" s="36">
        <v>174</v>
      </c>
      <c r="AT20" s="36">
        <v>41</v>
      </c>
      <c r="AU20" s="36">
        <v>37</v>
      </c>
      <c r="AV20" s="36">
        <v>11</v>
      </c>
      <c r="AW20" s="36">
        <v>176</v>
      </c>
      <c r="AX20" s="36">
        <v>114</v>
      </c>
      <c r="AY20" s="36">
        <v>108</v>
      </c>
      <c r="AZ20" s="36">
        <v>25</v>
      </c>
      <c r="BA20" s="36">
        <v>194</v>
      </c>
      <c r="BB20" s="36">
        <v>35</v>
      </c>
      <c r="BC20" s="36">
        <v>35</v>
      </c>
      <c r="BD20" s="36">
        <v>15</v>
      </c>
      <c r="BE20" s="36">
        <v>177</v>
      </c>
      <c r="BF20" s="36">
        <v>108</v>
      </c>
      <c r="BG20" s="36">
        <v>106</v>
      </c>
      <c r="BH20" s="36">
        <v>31</v>
      </c>
      <c r="BI20" s="36">
        <v>192</v>
      </c>
      <c r="BJ20" s="36">
        <v>53</v>
      </c>
      <c r="BK20" s="36">
        <v>51</v>
      </c>
      <c r="BL20" s="36">
        <v>22</v>
      </c>
      <c r="BM20" s="36">
        <v>197</v>
      </c>
      <c r="BN20" s="36">
        <v>68</v>
      </c>
      <c r="BO20" s="36">
        <v>68</v>
      </c>
      <c r="BP20" s="36">
        <v>24</v>
      </c>
      <c r="BQ20" s="36">
        <v>218</v>
      </c>
      <c r="BR20" s="36">
        <v>47</v>
      </c>
      <c r="BS20" s="36">
        <v>45</v>
      </c>
      <c r="BT20" s="36">
        <v>20</v>
      </c>
      <c r="BU20" s="36">
        <v>208</v>
      </c>
      <c r="BV20" s="36">
        <v>99</v>
      </c>
      <c r="BW20" s="36">
        <v>99</v>
      </c>
      <c r="BX20" s="36">
        <v>39</v>
      </c>
      <c r="BY20" s="36">
        <v>222</v>
      </c>
    </row>
    <row r="21" spans="1:77" ht="17.25" customHeight="1" x14ac:dyDescent="0.2">
      <c r="A21" s="215" t="s">
        <v>42</v>
      </c>
      <c r="B21" s="216">
        <f t="shared" ref="B21:AS21" si="13">+SUM(B22:B27)</f>
        <v>1490</v>
      </c>
      <c r="C21" s="216">
        <f>+SUM(C22:C27)</f>
        <v>1446</v>
      </c>
      <c r="D21" s="216">
        <f t="shared" si="13"/>
        <v>598</v>
      </c>
      <c r="E21" s="216">
        <f t="shared" si="13"/>
        <v>3024</v>
      </c>
      <c r="F21" s="216">
        <f t="shared" si="13"/>
        <v>319</v>
      </c>
      <c r="G21" s="216">
        <f t="shared" si="13"/>
        <v>312</v>
      </c>
      <c r="H21" s="216">
        <f t="shared" si="13"/>
        <v>206</v>
      </c>
      <c r="I21" s="216">
        <f t="shared" si="13"/>
        <v>2829</v>
      </c>
      <c r="J21" s="216">
        <f t="shared" si="13"/>
        <v>2109</v>
      </c>
      <c r="K21" s="216">
        <f t="shared" si="13"/>
        <v>1824</v>
      </c>
      <c r="L21" s="216">
        <f t="shared" si="13"/>
        <v>966</v>
      </c>
      <c r="M21" s="216">
        <f t="shared" si="13"/>
        <v>3443</v>
      </c>
      <c r="N21" s="216">
        <f t="shared" si="13"/>
        <v>396</v>
      </c>
      <c r="O21" s="216">
        <f t="shared" si="13"/>
        <v>377</v>
      </c>
      <c r="P21" s="216">
        <f t="shared" si="13"/>
        <v>256</v>
      </c>
      <c r="Q21" s="216">
        <f t="shared" si="13"/>
        <v>3334</v>
      </c>
      <c r="R21" s="216">
        <f t="shared" si="13"/>
        <v>2144</v>
      </c>
      <c r="S21" s="216">
        <f t="shared" si="13"/>
        <v>1745</v>
      </c>
      <c r="T21" s="216">
        <f t="shared" si="13"/>
        <v>877</v>
      </c>
      <c r="U21" s="216">
        <f t="shared" si="13"/>
        <v>3866</v>
      </c>
      <c r="V21" s="216">
        <f t="shared" si="13"/>
        <v>478</v>
      </c>
      <c r="W21" s="216">
        <f t="shared" si="13"/>
        <v>461</v>
      </c>
      <c r="X21" s="216">
        <f t="shared" si="13"/>
        <v>287</v>
      </c>
      <c r="Y21" s="216">
        <f t="shared" si="13"/>
        <v>3730</v>
      </c>
      <c r="Z21" s="216">
        <f t="shared" si="13"/>
        <v>2413</v>
      </c>
      <c r="AA21" s="216">
        <f t="shared" si="13"/>
        <v>1999</v>
      </c>
      <c r="AB21" s="216">
        <f t="shared" si="13"/>
        <v>770</v>
      </c>
      <c r="AC21" s="216">
        <f t="shared" si="13"/>
        <v>4083</v>
      </c>
      <c r="AD21" s="216">
        <f t="shared" si="13"/>
        <v>598</v>
      </c>
      <c r="AE21" s="216">
        <f t="shared" si="13"/>
        <v>513</v>
      </c>
      <c r="AF21" s="216">
        <f t="shared" si="13"/>
        <v>368</v>
      </c>
      <c r="AG21" s="216">
        <f t="shared" si="13"/>
        <v>4042</v>
      </c>
      <c r="AH21" s="216">
        <f t="shared" si="13"/>
        <v>1777</v>
      </c>
      <c r="AI21" s="216">
        <f t="shared" si="13"/>
        <v>1685</v>
      </c>
      <c r="AJ21" s="216">
        <f t="shared" si="13"/>
        <v>776</v>
      </c>
      <c r="AK21" s="216">
        <f t="shared" si="13"/>
        <v>4378</v>
      </c>
      <c r="AL21" s="216">
        <f t="shared" si="13"/>
        <v>422</v>
      </c>
      <c r="AM21" s="216">
        <f t="shared" si="13"/>
        <v>399</v>
      </c>
      <c r="AN21" s="216">
        <f t="shared" si="13"/>
        <v>191</v>
      </c>
      <c r="AO21" s="216">
        <f t="shared" si="13"/>
        <v>4222</v>
      </c>
      <c r="AP21" s="216">
        <f t="shared" si="13"/>
        <v>1523</v>
      </c>
      <c r="AQ21" s="216">
        <f t="shared" si="13"/>
        <v>1444</v>
      </c>
      <c r="AR21" s="216">
        <f t="shared" si="13"/>
        <v>501</v>
      </c>
      <c r="AS21" s="216">
        <f t="shared" si="13"/>
        <v>4300</v>
      </c>
      <c r="AT21" s="216">
        <f>+SUM(AT22:AT27)</f>
        <v>323</v>
      </c>
      <c r="AU21" s="216">
        <f>+SUM(AU22:AU27)</f>
        <v>312</v>
      </c>
      <c r="AV21" s="216">
        <f>+SUM(AV22:AV27)</f>
        <v>162</v>
      </c>
      <c r="AW21" s="216">
        <f>+SUM(AW22:AW27)</f>
        <v>4125</v>
      </c>
      <c r="AX21" s="216">
        <f t="shared" ref="AX21:BQ21" si="14">+SUM(AX22:AX27)</f>
        <v>1482</v>
      </c>
      <c r="AY21" s="216">
        <f t="shared" si="14"/>
        <v>1419</v>
      </c>
      <c r="AZ21" s="216">
        <f t="shared" si="14"/>
        <v>526</v>
      </c>
      <c r="BA21" s="216">
        <f t="shared" si="14"/>
        <v>4070</v>
      </c>
      <c r="BB21" s="216">
        <f t="shared" si="14"/>
        <v>273</v>
      </c>
      <c r="BC21" s="216">
        <f t="shared" si="14"/>
        <v>265</v>
      </c>
      <c r="BD21" s="216">
        <f t="shared" si="14"/>
        <v>146</v>
      </c>
      <c r="BE21" s="216">
        <f t="shared" si="14"/>
        <v>3849</v>
      </c>
      <c r="BF21" s="216">
        <f t="shared" si="14"/>
        <v>1105</v>
      </c>
      <c r="BG21" s="216">
        <f t="shared" si="14"/>
        <v>1088</v>
      </c>
      <c r="BH21" s="216">
        <f t="shared" si="14"/>
        <v>485</v>
      </c>
      <c r="BI21" s="216">
        <f t="shared" si="14"/>
        <v>3849</v>
      </c>
      <c r="BJ21" s="216">
        <f t="shared" si="14"/>
        <v>322</v>
      </c>
      <c r="BK21" s="216">
        <f t="shared" si="14"/>
        <v>308</v>
      </c>
      <c r="BL21" s="216">
        <f t="shared" si="14"/>
        <v>181</v>
      </c>
      <c r="BM21" s="216">
        <f t="shared" si="14"/>
        <v>3688</v>
      </c>
      <c r="BN21" s="216">
        <f t="shared" si="14"/>
        <v>1063</v>
      </c>
      <c r="BO21" s="216">
        <f t="shared" si="14"/>
        <v>1042</v>
      </c>
      <c r="BP21" s="216">
        <f t="shared" si="14"/>
        <v>450</v>
      </c>
      <c r="BQ21" s="216">
        <f t="shared" si="14"/>
        <v>3597</v>
      </c>
      <c r="BR21" s="216">
        <f t="shared" ref="BR21:BY21" si="15">+SUM(BR22:BR27)</f>
        <v>378</v>
      </c>
      <c r="BS21" s="216">
        <f t="shared" si="15"/>
        <v>373</v>
      </c>
      <c r="BT21" s="216">
        <f t="shared" si="15"/>
        <v>215</v>
      </c>
      <c r="BU21" s="216">
        <f t="shared" si="15"/>
        <v>3376</v>
      </c>
      <c r="BV21" s="216">
        <f t="shared" si="15"/>
        <v>989</v>
      </c>
      <c r="BW21" s="216">
        <f t="shared" si="15"/>
        <v>986</v>
      </c>
      <c r="BX21" s="216">
        <f t="shared" si="15"/>
        <v>372</v>
      </c>
      <c r="BY21" s="216">
        <f t="shared" si="15"/>
        <v>3149</v>
      </c>
    </row>
    <row r="22" spans="1:77" ht="17.25" customHeight="1" x14ac:dyDescent="0.2">
      <c r="A22" s="35" t="s">
        <v>43</v>
      </c>
      <c r="B22" s="36">
        <v>327</v>
      </c>
      <c r="C22" s="36">
        <v>313</v>
      </c>
      <c r="D22" s="36">
        <v>155</v>
      </c>
      <c r="E22" s="36">
        <v>638</v>
      </c>
      <c r="F22" s="36">
        <v>63</v>
      </c>
      <c r="G22" s="36">
        <v>60</v>
      </c>
      <c r="H22" s="36">
        <v>38</v>
      </c>
      <c r="I22" s="36">
        <v>611</v>
      </c>
      <c r="J22" s="36">
        <v>524</v>
      </c>
      <c r="K22" s="36">
        <v>469</v>
      </c>
      <c r="L22" s="36">
        <v>245</v>
      </c>
      <c r="M22" s="36">
        <v>794</v>
      </c>
      <c r="N22" s="36">
        <v>105</v>
      </c>
      <c r="O22" s="36">
        <v>100</v>
      </c>
      <c r="P22" s="36">
        <v>70</v>
      </c>
      <c r="Q22" s="36">
        <v>808</v>
      </c>
      <c r="R22" s="36">
        <v>587</v>
      </c>
      <c r="S22" s="36">
        <v>389</v>
      </c>
      <c r="T22" s="36">
        <v>194</v>
      </c>
      <c r="U22" s="36">
        <v>923</v>
      </c>
      <c r="V22" s="36">
        <v>133</v>
      </c>
      <c r="W22" s="36">
        <v>130</v>
      </c>
      <c r="X22" s="36">
        <v>93</v>
      </c>
      <c r="Y22" s="36">
        <v>945</v>
      </c>
      <c r="Z22" s="36">
        <v>626</v>
      </c>
      <c r="AA22" s="36">
        <v>464</v>
      </c>
      <c r="AB22" s="36">
        <v>183</v>
      </c>
      <c r="AC22" s="36">
        <v>1041</v>
      </c>
      <c r="AD22" s="36">
        <v>167</v>
      </c>
      <c r="AE22" s="36">
        <v>150</v>
      </c>
      <c r="AF22" s="36">
        <v>119</v>
      </c>
      <c r="AG22" s="36">
        <v>1070</v>
      </c>
      <c r="AH22" s="36">
        <v>464</v>
      </c>
      <c r="AI22" s="36">
        <v>419</v>
      </c>
      <c r="AJ22" s="36">
        <v>213</v>
      </c>
      <c r="AK22" s="36">
        <v>1160</v>
      </c>
      <c r="AL22" s="36">
        <v>119</v>
      </c>
      <c r="AM22" s="36">
        <v>112</v>
      </c>
      <c r="AN22" s="36">
        <v>55</v>
      </c>
      <c r="AO22" s="36">
        <v>1139</v>
      </c>
      <c r="AP22" s="36">
        <v>369</v>
      </c>
      <c r="AQ22" s="36">
        <v>355</v>
      </c>
      <c r="AR22" s="36">
        <v>126</v>
      </c>
      <c r="AS22" s="36">
        <v>1173</v>
      </c>
      <c r="AT22" s="36">
        <v>80</v>
      </c>
      <c r="AU22" s="36">
        <v>74</v>
      </c>
      <c r="AV22" s="36">
        <v>35</v>
      </c>
      <c r="AW22" s="36">
        <v>1114</v>
      </c>
      <c r="AX22" s="36">
        <v>351</v>
      </c>
      <c r="AY22" s="36">
        <v>338</v>
      </c>
      <c r="AZ22" s="36">
        <v>127</v>
      </c>
      <c r="BA22" s="36">
        <v>1078</v>
      </c>
      <c r="BB22" s="36">
        <v>49</v>
      </c>
      <c r="BC22" s="36">
        <v>49</v>
      </c>
      <c r="BD22" s="36">
        <v>23</v>
      </c>
      <c r="BE22" s="36">
        <v>1005</v>
      </c>
      <c r="BF22" s="36">
        <v>290</v>
      </c>
      <c r="BG22" s="36">
        <v>286</v>
      </c>
      <c r="BH22" s="36">
        <v>118</v>
      </c>
      <c r="BI22" s="36">
        <v>1000</v>
      </c>
      <c r="BJ22" s="36">
        <v>81</v>
      </c>
      <c r="BK22" s="36">
        <v>79</v>
      </c>
      <c r="BL22" s="36">
        <v>43</v>
      </c>
      <c r="BM22" s="36">
        <v>957</v>
      </c>
      <c r="BN22" s="36">
        <v>221</v>
      </c>
      <c r="BO22" s="36">
        <v>215</v>
      </c>
      <c r="BP22" s="36">
        <v>91</v>
      </c>
      <c r="BQ22" s="36">
        <v>888</v>
      </c>
      <c r="BR22" s="36">
        <v>64</v>
      </c>
      <c r="BS22" s="36">
        <v>64</v>
      </c>
      <c r="BT22" s="36">
        <v>37</v>
      </c>
      <c r="BU22" s="36">
        <v>799</v>
      </c>
      <c r="BV22" s="36">
        <v>159</v>
      </c>
      <c r="BW22" s="36">
        <v>159</v>
      </c>
      <c r="BX22" s="36">
        <v>66</v>
      </c>
      <c r="BY22" s="36">
        <v>682</v>
      </c>
    </row>
    <row r="23" spans="1:77" ht="17.25" customHeight="1" x14ac:dyDescent="0.2">
      <c r="A23" s="46" t="s">
        <v>44</v>
      </c>
      <c r="B23" s="47">
        <v>113</v>
      </c>
      <c r="C23" s="47">
        <v>107</v>
      </c>
      <c r="D23" s="47">
        <v>47</v>
      </c>
      <c r="E23" s="47">
        <v>249</v>
      </c>
      <c r="F23" s="47">
        <v>25</v>
      </c>
      <c r="G23" s="47">
        <v>25</v>
      </c>
      <c r="H23" s="47">
        <v>15</v>
      </c>
      <c r="I23" s="47">
        <v>221</v>
      </c>
      <c r="J23" s="47">
        <v>140</v>
      </c>
      <c r="K23" s="47">
        <v>133</v>
      </c>
      <c r="L23" s="47">
        <v>82</v>
      </c>
      <c r="M23" s="47">
        <v>285</v>
      </c>
      <c r="N23" s="47">
        <v>17</v>
      </c>
      <c r="O23" s="47">
        <v>16</v>
      </c>
      <c r="P23" s="47">
        <v>12</v>
      </c>
      <c r="Q23" s="47">
        <v>272</v>
      </c>
      <c r="R23" s="47">
        <v>151</v>
      </c>
      <c r="S23" s="47">
        <v>146</v>
      </c>
      <c r="T23" s="47">
        <v>71</v>
      </c>
      <c r="U23" s="47">
        <v>318</v>
      </c>
      <c r="V23" s="47">
        <v>20</v>
      </c>
      <c r="W23" s="47">
        <v>20</v>
      </c>
      <c r="X23" s="47">
        <v>15</v>
      </c>
      <c r="Y23" s="47">
        <v>306</v>
      </c>
      <c r="Z23" s="47">
        <v>143</v>
      </c>
      <c r="AA23" s="47">
        <v>139</v>
      </c>
      <c r="AB23" s="47">
        <v>68</v>
      </c>
      <c r="AC23" s="47">
        <v>340</v>
      </c>
      <c r="AD23" s="47">
        <v>15</v>
      </c>
      <c r="AE23" s="47">
        <v>13</v>
      </c>
      <c r="AF23" s="47">
        <v>11</v>
      </c>
      <c r="AG23" s="47">
        <v>309</v>
      </c>
      <c r="AH23" s="47">
        <v>105</v>
      </c>
      <c r="AI23" s="47">
        <v>98</v>
      </c>
      <c r="AJ23" s="47">
        <v>32</v>
      </c>
      <c r="AK23" s="47">
        <v>315</v>
      </c>
      <c r="AL23" s="47">
        <v>20</v>
      </c>
      <c r="AM23" s="47">
        <v>19</v>
      </c>
      <c r="AN23" s="47">
        <v>11</v>
      </c>
      <c r="AO23" s="47">
        <v>294</v>
      </c>
      <c r="AP23" s="47">
        <v>86</v>
      </c>
      <c r="AQ23" s="47">
        <v>79</v>
      </c>
      <c r="AR23" s="47">
        <v>29</v>
      </c>
      <c r="AS23" s="47">
        <v>276</v>
      </c>
      <c r="AT23" s="47">
        <v>14</v>
      </c>
      <c r="AU23" s="47">
        <v>14</v>
      </c>
      <c r="AV23" s="47">
        <v>9</v>
      </c>
      <c r="AW23" s="47">
        <v>258</v>
      </c>
      <c r="AX23" s="47">
        <v>84</v>
      </c>
      <c r="AY23" s="47">
        <v>76</v>
      </c>
      <c r="AZ23" s="47">
        <v>30</v>
      </c>
      <c r="BA23" s="47">
        <v>222</v>
      </c>
      <c r="BB23" s="47">
        <v>15</v>
      </c>
      <c r="BC23" s="47">
        <v>13</v>
      </c>
      <c r="BD23" s="47">
        <v>9</v>
      </c>
      <c r="BE23" s="47">
        <v>216</v>
      </c>
      <c r="BF23" s="47">
        <v>46</v>
      </c>
      <c r="BG23" s="47">
        <v>45</v>
      </c>
      <c r="BH23" s="47">
        <v>26</v>
      </c>
      <c r="BI23" s="47">
        <v>215</v>
      </c>
      <c r="BJ23" s="47">
        <v>10</v>
      </c>
      <c r="BK23" s="47">
        <v>9</v>
      </c>
      <c r="BL23" s="47">
        <v>7</v>
      </c>
      <c r="BM23" s="47">
        <v>205</v>
      </c>
      <c r="BN23" s="47">
        <v>47</v>
      </c>
      <c r="BO23" s="47">
        <v>46</v>
      </c>
      <c r="BP23" s="47">
        <v>21</v>
      </c>
      <c r="BQ23" s="47">
        <v>199</v>
      </c>
      <c r="BR23" s="47">
        <v>16</v>
      </c>
      <c r="BS23" s="47">
        <v>16</v>
      </c>
      <c r="BT23" s="47">
        <v>10</v>
      </c>
      <c r="BU23" s="47">
        <v>188</v>
      </c>
      <c r="BV23" s="47">
        <v>39</v>
      </c>
      <c r="BW23" s="47">
        <v>39</v>
      </c>
      <c r="BX23" s="47">
        <v>18</v>
      </c>
      <c r="BY23" s="47">
        <v>171</v>
      </c>
    </row>
    <row r="24" spans="1:77" ht="17.25" customHeight="1" x14ac:dyDescent="0.2">
      <c r="A24" s="35" t="s">
        <v>45</v>
      </c>
      <c r="B24" s="37">
        <v>129</v>
      </c>
      <c r="C24" s="37">
        <v>128</v>
      </c>
      <c r="D24" s="37">
        <v>48</v>
      </c>
      <c r="E24" s="37">
        <v>305</v>
      </c>
      <c r="F24" s="37">
        <v>24</v>
      </c>
      <c r="G24" s="37">
        <v>24</v>
      </c>
      <c r="H24" s="37">
        <v>14</v>
      </c>
      <c r="I24" s="37">
        <v>284</v>
      </c>
      <c r="J24" s="37">
        <v>180</v>
      </c>
      <c r="K24" s="37">
        <v>175</v>
      </c>
      <c r="L24" s="37">
        <v>94</v>
      </c>
      <c r="M24" s="37">
        <v>335</v>
      </c>
      <c r="N24" s="37">
        <v>24</v>
      </c>
      <c r="O24" s="37">
        <v>24</v>
      </c>
      <c r="P24" s="37">
        <v>15</v>
      </c>
      <c r="Q24" s="37">
        <v>299</v>
      </c>
      <c r="R24" s="37">
        <v>163</v>
      </c>
      <c r="S24" s="37">
        <v>161</v>
      </c>
      <c r="T24" s="37">
        <v>93</v>
      </c>
      <c r="U24" s="37">
        <v>354</v>
      </c>
      <c r="V24" s="37">
        <v>34</v>
      </c>
      <c r="W24" s="37">
        <v>31</v>
      </c>
      <c r="X24" s="37">
        <v>13</v>
      </c>
      <c r="Y24" s="37">
        <v>330</v>
      </c>
      <c r="Z24" s="37">
        <v>241</v>
      </c>
      <c r="AA24" s="37">
        <v>187</v>
      </c>
      <c r="AB24" s="37">
        <v>63</v>
      </c>
      <c r="AC24" s="37">
        <v>345</v>
      </c>
      <c r="AD24" s="37">
        <v>87</v>
      </c>
      <c r="AE24" s="37">
        <v>70</v>
      </c>
      <c r="AF24" s="37">
        <v>50</v>
      </c>
      <c r="AG24" s="37">
        <v>368</v>
      </c>
      <c r="AH24" s="37">
        <v>178</v>
      </c>
      <c r="AI24" s="37">
        <v>177</v>
      </c>
      <c r="AJ24" s="37">
        <v>80</v>
      </c>
      <c r="AK24" s="37">
        <v>402</v>
      </c>
      <c r="AL24" s="37">
        <v>27</v>
      </c>
      <c r="AM24" s="37">
        <v>26</v>
      </c>
      <c r="AN24" s="37">
        <v>8</v>
      </c>
      <c r="AO24" s="37">
        <v>391</v>
      </c>
      <c r="AP24" s="36">
        <v>136</v>
      </c>
      <c r="AQ24" s="36">
        <v>134</v>
      </c>
      <c r="AR24" s="36">
        <v>46</v>
      </c>
      <c r="AS24" s="36">
        <v>376</v>
      </c>
      <c r="AT24" s="36">
        <v>28</v>
      </c>
      <c r="AU24" s="36">
        <v>28</v>
      </c>
      <c r="AV24" s="36">
        <v>11</v>
      </c>
      <c r="AW24" s="36">
        <v>351</v>
      </c>
      <c r="AX24" s="36">
        <v>140</v>
      </c>
      <c r="AY24" s="36">
        <v>137</v>
      </c>
      <c r="AZ24" s="36">
        <v>69</v>
      </c>
      <c r="BA24" s="36">
        <v>384</v>
      </c>
      <c r="BB24" s="36">
        <v>29</v>
      </c>
      <c r="BC24" s="36">
        <v>27</v>
      </c>
      <c r="BD24" s="36">
        <v>13</v>
      </c>
      <c r="BE24" s="36">
        <v>354</v>
      </c>
      <c r="BF24" s="36">
        <v>86</v>
      </c>
      <c r="BG24" s="36">
        <v>83</v>
      </c>
      <c r="BH24" s="36">
        <v>41</v>
      </c>
      <c r="BI24" s="36">
        <v>370</v>
      </c>
      <c r="BJ24" s="36">
        <v>31</v>
      </c>
      <c r="BK24" s="36">
        <v>28</v>
      </c>
      <c r="BL24" s="36">
        <v>19</v>
      </c>
      <c r="BM24" s="36">
        <v>352</v>
      </c>
      <c r="BN24" s="36">
        <v>89</v>
      </c>
      <c r="BO24" s="36">
        <v>89</v>
      </c>
      <c r="BP24" s="36">
        <v>47</v>
      </c>
      <c r="BQ24" s="36">
        <v>363</v>
      </c>
      <c r="BR24" s="36">
        <v>25</v>
      </c>
      <c r="BS24" s="36">
        <v>23</v>
      </c>
      <c r="BT24" s="36">
        <v>11</v>
      </c>
      <c r="BU24" s="36">
        <v>318</v>
      </c>
      <c r="BV24" s="36">
        <v>93</v>
      </c>
      <c r="BW24" s="36">
        <v>92</v>
      </c>
      <c r="BX24" s="36">
        <v>40</v>
      </c>
      <c r="BY24" s="36">
        <v>282</v>
      </c>
    </row>
    <row r="25" spans="1:77" ht="17.25" customHeight="1" x14ac:dyDescent="0.2">
      <c r="A25" s="46" t="s">
        <v>46</v>
      </c>
      <c r="B25" s="47">
        <v>497</v>
      </c>
      <c r="C25" s="47">
        <v>484</v>
      </c>
      <c r="D25" s="47">
        <v>175</v>
      </c>
      <c r="E25" s="47">
        <v>1046</v>
      </c>
      <c r="F25" s="47">
        <v>120</v>
      </c>
      <c r="G25" s="47">
        <v>118</v>
      </c>
      <c r="H25" s="47">
        <v>87</v>
      </c>
      <c r="I25" s="47">
        <v>998</v>
      </c>
      <c r="J25" s="47">
        <v>580</v>
      </c>
      <c r="K25" s="47">
        <v>380</v>
      </c>
      <c r="L25" s="47">
        <v>215</v>
      </c>
      <c r="M25" s="47">
        <v>1067</v>
      </c>
      <c r="N25" s="47">
        <v>154</v>
      </c>
      <c r="O25" s="47">
        <v>147</v>
      </c>
      <c r="P25" s="47">
        <v>105</v>
      </c>
      <c r="Q25" s="47">
        <v>1066</v>
      </c>
      <c r="R25" s="47">
        <v>593</v>
      </c>
      <c r="S25" s="47">
        <v>414</v>
      </c>
      <c r="T25" s="47">
        <v>169</v>
      </c>
      <c r="U25" s="47">
        <v>1121</v>
      </c>
      <c r="V25" s="47">
        <v>165</v>
      </c>
      <c r="W25" s="47">
        <v>164</v>
      </c>
      <c r="X25" s="47">
        <v>115</v>
      </c>
      <c r="Y25" s="47">
        <v>1071</v>
      </c>
      <c r="Z25" s="47">
        <v>615</v>
      </c>
      <c r="AA25" s="47">
        <v>499</v>
      </c>
      <c r="AB25" s="47">
        <v>184</v>
      </c>
      <c r="AC25" s="47">
        <v>1138</v>
      </c>
      <c r="AD25" s="47">
        <v>180</v>
      </c>
      <c r="AE25" s="47">
        <v>159</v>
      </c>
      <c r="AF25" s="47">
        <v>119</v>
      </c>
      <c r="AG25" s="47">
        <v>1141</v>
      </c>
      <c r="AH25" s="47">
        <v>439</v>
      </c>
      <c r="AI25" s="47">
        <v>415</v>
      </c>
      <c r="AJ25" s="47">
        <v>182</v>
      </c>
      <c r="AK25" s="47">
        <v>1204</v>
      </c>
      <c r="AL25" s="47">
        <v>133</v>
      </c>
      <c r="AM25" s="47">
        <v>126</v>
      </c>
      <c r="AN25" s="47">
        <v>64</v>
      </c>
      <c r="AO25" s="47">
        <v>1162</v>
      </c>
      <c r="AP25" s="47">
        <v>376</v>
      </c>
      <c r="AQ25" s="47">
        <v>357</v>
      </c>
      <c r="AR25" s="47">
        <v>116</v>
      </c>
      <c r="AS25" s="47">
        <v>1162</v>
      </c>
      <c r="AT25" s="47">
        <v>101</v>
      </c>
      <c r="AU25" s="47">
        <v>98</v>
      </c>
      <c r="AV25" s="47">
        <v>56</v>
      </c>
      <c r="AW25" s="47">
        <v>1129</v>
      </c>
      <c r="AX25" s="47">
        <v>388</v>
      </c>
      <c r="AY25" s="47">
        <v>364</v>
      </c>
      <c r="AZ25" s="47">
        <v>111</v>
      </c>
      <c r="BA25" s="47">
        <v>1099</v>
      </c>
      <c r="BB25" s="47">
        <v>104</v>
      </c>
      <c r="BC25" s="47">
        <v>103</v>
      </c>
      <c r="BD25" s="47">
        <v>56</v>
      </c>
      <c r="BE25" s="47">
        <v>1059</v>
      </c>
      <c r="BF25" s="47">
        <v>291</v>
      </c>
      <c r="BG25" s="47">
        <v>289</v>
      </c>
      <c r="BH25" s="47">
        <v>134</v>
      </c>
      <c r="BI25" s="47">
        <v>1062</v>
      </c>
      <c r="BJ25" s="47">
        <v>89</v>
      </c>
      <c r="BK25" s="47">
        <v>88</v>
      </c>
      <c r="BL25" s="47">
        <v>54</v>
      </c>
      <c r="BM25" s="47">
        <v>1016</v>
      </c>
      <c r="BN25" s="47">
        <v>234</v>
      </c>
      <c r="BO25" s="47">
        <v>229</v>
      </c>
      <c r="BP25" s="47">
        <v>87</v>
      </c>
      <c r="BQ25" s="47">
        <v>960</v>
      </c>
      <c r="BR25" s="47">
        <v>99</v>
      </c>
      <c r="BS25" s="47">
        <v>98</v>
      </c>
      <c r="BT25" s="47">
        <v>47</v>
      </c>
      <c r="BU25" s="47">
        <v>887</v>
      </c>
      <c r="BV25" s="47">
        <v>193</v>
      </c>
      <c r="BW25" s="47">
        <v>193</v>
      </c>
      <c r="BX25" s="47">
        <v>62</v>
      </c>
      <c r="BY25" s="47">
        <v>826</v>
      </c>
    </row>
    <row r="26" spans="1:77" ht="17.25" customHeight="1" x14ac:dyDescent="0.2">
      <c r="A26" s="35" t="s">
        <v>47</v>
      </c>
      <c r="B26" s="36">
        <v>297</v>
      </c>
      <c r="C26" s="36">
        <v>290</v>
      </c>
      <c r="D26" s="36">
        <v>130</v>
      </c>
      <c r="E26" s="36">
        <v>558</v>
      </c>
      <c r="F26" s="36">
        <v>57</v>
      </c>
      <c r="G26" s="36">
        <v>55</v>
      </c>
      <c r="H26" s="36">
        <v>29</v>
      </c>
      <c r="I26" s="36">
        <v>507</v>
      </c>
      <c r="J26" s="36">
        <v>425</v>
      </c>
      <c r="K26" s="36">
        <v>418</v>
      </c>
      <c r="L26" s="36">
        <v>202</v>
      </c>
      <c r="M26" s="36">
        <v>653</v>
      </c>
      <c r="N26" s="36">
        <v>53</v>
      </c>
      <c r="O26" s="36">
        <v>48</v>
      </c>
      <c r="P26" s="36">
        <v>27</v>
      </c>
      <c r="Q26" s="36">
        <v>591</v>
      </c>
      <c r="R26" s="36">
        <v>374</v>
      </c>
      <c r="S26" s="36">
        <v>367</v>
      </c>
      <c r="T26" s="36">
        <v>216</v>
      </c>
      <c r="U26" s="36">
        <v>753</v>
      </c>
      <c r="V26" s="36">
        <v>46</v>
      </c>
      <c r="W26" s="36">
        <v>45</v>
      </c>
      <c r="X26" s="36">
        <v>24</v>
      </c>
      <c r="Y26" s="36">
        <v>698</v>
      </c>
      <c r="Z26" s="36">
        <v>399</v>
      </c>
      <c r="AA26" s="36">
        <v>393</v>
      </c>
      <c r="AB26" s="36">
        <v>161</v>
      </c>
      <c r="AC26" s="36">
        <v>771</v>
      </c>
      <c r="AD26" s="36">
        <v>41</v>
      </c>
      <c r="AE26" s="36">
        <v>41</v>
      </c>
      <c r="AF26" s="36">
        <v>23</v>
      </c>
      <c r="AG26" s="36">
        <v>698</v>
      </c>
      <c r="AH26" s="36">
        <v>332</v>
      </c>
      <c r="AI26" s="36">
        <v>324</v>
      </c>
      <c r="AJ26" s="36">
        <v>159</v>
      </c>
      <c r="AK26" s="36">
        <v>779</v>
      </c>
      <c r="AL26" s="36">
        <v>71</v>
      </c>
      <c r="AM26" s="36">
        <v>68</v>
      </c>
      <c r="AN26" s="36">
        <v>28</v>
      </c>
      <c r="AO26" s="36">
        <v>742</v>
      </c>
      <c r="AP26" s="36">
        <v>325</v>
      </c>
      <c r="AQ26" s="36">
        <v>302</v>
      </c>
      <c r="AR26" s="36">
        <v>115</v>
      </c>
      <c r="AS26" s="36">
        <v>783</v>
      </c>
      <c r="AT26" s="36">
        <v>55</v>
      </c>
      <c r="AU26" s="36">
        <v>53</v>
      </c>
      <c r="AV26" s="36">
        <v>25</v>
      </c>
      <c r="AW26" s="36">
        <v>750</v>
      </c>
      <c r="AX26" s="36">
        <v>245</v>
      </c>
      <c r="AY26" s="36">
        <v>236</v>
      </c>
      <c r="AZ26" s="36">
        <v>87</v>
      </c>
      <c r="BA26" s="36">
        <v>727</v>
      </c>
      <c r="BB26" s="36">
        <v>32</v>
      </c>
      <c r="BC26" s="36">
        <v>30</v>
      </c>
      <c r="BD26" s="36">
        <v>17</v>
      </c>
      <c r="BE26" s="36">
        <v>678</v>
      </c>
      <c r="BF26" s="36">
        <v>151</v>
      </c>
      <c r="BG26" s="36">
        <v>146</v>
      </c>
      <c r="BH26" s="36">
        <v>68</v>
      </c>
      <c r="BI26" s="36">
        <v>651</v>
      </c>
      <c r="BJ26" s="36">
        <v>45</v>
      </c>
      <c r="BK26" s="36">
        <v>44</v>
      </c>
      <c r="BL26" s="36">
        <v>21</v>
      </c>
      <c r="BM26" s="36">
        <v>609</v>
      </c>
      <c r="BN26" s="36">
        <v>144</v>
      </c>
      <c r="BO26" s="36">
        <v>143</v>
      </c>
      <c r="BP26" s="36">
        <v>69</v>
      </c>
      <c r="BQ26" s="36">
        <v>566</v>
      </c>
      <c r="BR26" s="36">
        <v>48</v>
      </c>
      <c r="BS26" s="36">
        <v>48</v>
      </c>
      <c r="BT26" s="36">
        <v>31</v>
      </c>
      <c r="BU26" s="36">
        <v>541</v>
      </c>
      <c r="BV26" s="36">
        <v>132</v>
      </c>
      <c r="BW26" s="36">
        <v>131</v>
      </c>
      <c r="BX26" s="36">
        <v>53</v>
      </c>
      <c r="BY26" s="36">
        <v>491</v>
      </c>
    </row>
    <row r="27" spans="1:77" ht="17.25" customHeight="1" x14ac:dyDescent="0.2">
      <c r="A27" s="46" t="s">
        <v>48</v>
      </c>
      <c r="B27" s="47">
        <v>127</v>
      </c>
      <c r="C27" s="47">
        <v>124</v>
      </c>
      <c r="D27" s="47">
        <v>43</v>
      </c>
      <c r="E27" s="47">
        <v>228</v>
      </c>
      <c r="F27" s="47">
        <v>30</v>
      </c>
      <c r="G27" s="47">
        <v>30</v>
      </c>
      <c r="H27" s="47">
        <v>23</v>
      </c>
      <c r="I27" s="47">
        <v>208</v>
      </c>
      <c r="J27" s="47">
        <v>260</v>
      </c>
      <c r="K27" s="47">
        <v>249</v>
      </c>
      <c r="L27" s="47">
        <v>128</v>
      </c>
      <c r="M27" s="47">
        <v>309</v>
      </c>
      <c r="N27" s="47">
        <v>43</v>
      </c>
      <c r="O27" s="47">
        <v>42</v>
      </c>
      <c r="P27" s="47">
        <v>27</v>
      </c>
      <c r="Q27" s="47">
        <v>298</v>
      </c>
      <c r="R27" s="47">
        <v>276</v>
      </c>
      <c r="S27" s="47">
        <v>268</v>
      </c>
      <c r="T27" s="47">
        <v>134</v>
      </c>
      <c r="U27" s="47">
        <v>397</v>
      </c>
      <c r="V27" s="47">
        <v>80</v>
      </c>
      <c r="W27" s="47">
        <v>71</v>
      </c>
      <c r="X27" s="47">
        <v>27</v>
      </c>
      <c r="Y27" s="47">
        <v>380</v>
      </c>
      <c r="Z27" s="47">
        <v>389</v>
      </c>
      <c r="AA27" s="47">
        <v>317</v>
      </c>
      <c r="AB27" s="47">
        <v>111</v>
      </c>
      <c r="AC27" s="47">
        <v>448</v>
      </c>
      <c r="AD27" s="47">
        <v>108</v>
      </c>
      <c r="AE27" s="47">
        <v>80</v>
      </c>
      <c r="AF27" s="47">
        <v>46</v>
      </c>
      <c r="AG27" s="47">
        <v>456</v>
      </c>
      <c r="AH27" s="47">
        <v>259</v>
      </c>
      <c r="AI27" s="47">
        <v>252</v>
      </c>
      <c r="AJ27" s="47">
        <v>110</v>
      </c>
      <c r="AK27" s="47">
        <v>518</v>
      </c>
      <c r="AL27" s="47">
        <v>52</v>
      </c>
      <c r="AM27" s="47">
        <v>48</v>
      </c>
      <c r="AN27" s="47">
        <v>25</v>
      </c>
      <c r="AO27" s="47">
        <v>494</v>
      </c>
      <c r="AP27" s="47">
        <v>231</v>
      </c>
      <c r="AQ27" s="47">
        <v>217</v>
      </c>
      <c r="AR27" s="47">
        <v>69</v>
      </c>
      <c r="AS27" s="47">
        <v>530</v>
      </c>
      <c r="AT27" s="47">
        <v>45</v>
      </c>
      <c r="AU27" s="47">
        <v>45</v>
      </c>
      <c r="AV27" s="47">
        <v>26</v>
      </c>
      <c r="AW27" s="47">
        <v>523</v>
      </c>
      <c r="AX27" s="47">
        <v>274</v>
      </c>
      <c r="AY27" s="47">
        <v>268</v>
      </c>
      <c r="AZ27" s="47">
        <v>102</v>
      </c>
      <c r="BA27" s="47">
        <v>560</v>
      </c>
      <c r="BB27" s="47">
        <v>44</v>
      </c>
      <c r="BC27" s="47">
        <v>43</v>
      </c>
      <c r="BD27" s="47">
        <v>28</v>
      </c>
      <c r="BE27" s="47">
        <v>537</v>
      </c>
      <c r="BF27" s="47">
        <v>241</v>
      </c>
      <c r="BG27" s="47">
        <v>239</v>
      </c>
      <c r="BH27" s="47">
        <v>98</v>
      </c>
      <c r="BI27" s="47">
        <v>551</v>
      </c>
      <c r="BJ27" s="47">
        <v>66</v>
      </c>
      <c r="BK27" s="47">
        <v>60</v>
      </c>
      <c r="BL27" s="47">
        <v>37</v>
      </c>
      <c r="BM27" s="47">
        <v>549</v>
      </c>
      <c r="BN27" s="47">
        <v>328</v>
      </c>
      <c r="BO27" s="47">
        <v>320</v>
      </c>
      <c r="BP27" s="47">
        <v>135</v>
      </c>
      <c r="BQ27" s="47">
        <v>621</v>
      </c>
      <c r="BR27" s="47">
        <v>126</v>
      </c>
      <c r="BS27" s="47">
        <v>124</v>
      </c>
      <c r="BT27" s="47">
        <v>79</v>
      </c>
      <c r="BU27" s="47">
        <v>643</v>
      </c>
      <c r="BV27" s="47">
        <v>373</v>
      </c>
      <c r="BW27" s="47">
        <v>372</v>
      </c>
      <c r="BX27" s="47">
        <v>133</v>
      </c>
      <c r="BY27" s="47">
        <v>697</v>
      </c>
    </row>
    <row r="28" spans="1:77" ht="17.25" customHeight="1" x14ac:dyDescent="0.2">
      <c r="A28" s="215" t="s">
        <v>49</v>
      </c>
      <c r="B28" s="216">
        <f>SUM(B29:B32)</f>
        <v>467</v>
      </c>
      <c r="C28" s="216">
        <f t="shared" ref="C28:AS28" si="16">SUM(C29:C32)</f>
        <v>392</v>
      </c>
      <c r="D28" s="216">
        <f t="shared" si="16"/>
        <v>230</v>
      </c>
      <c r="E28" s="216">
        <f t="shared" si="16"/>
        <v>1491</v>
      </c>
      <c r="F28" s="216">
        <f t="shared" si="16"/>
        <v>184</v>
      </c>
      <c r="G28" s="216">
        <f t="shared" si="16"/>
        <v>179</v>
      </c>
      <c r="H28" s="216">
        <f t="shared" si="16"/>
        <v>119</v>
      </c>
      <c r="I28" s="216">
        <f t="shared" si="16"/>
        <v>1447</v>
      </c>
      <c r="J28" s="216">
        <f t="shared" si="16"/>
        <v>724</v>
      </c>
      <c r="K28" s="216">
        <f t="shared" si="16"/>
        <v>613</v>
      </c>
      <c r="L28" s="216">
        <f t="shared" si="16"/>
        <v>293</v>
      </c>
      <c r="M28" s="216">
        <f t="shared" si="16"/>
        <v>1582</v>
      </c>
      <c r="N28" s="216">
        <f t="shared" si="16"/>
        <v>217</v>
      </c>
      <c r="O28" s="216">
        <f t="shared" si="16"/>
        <v>215</v>
      </c>
      <c r="P28" s="216">
        <f t="shared" si="16"/>
        <v>124</v>
      </c>
      <c r="Q28" s="216">
        <f t="shared" si="16"/>
        <v>1621</v>
      </c>
      <c r="R28" s="216">
        <f t="shared" si="16"/>
        <v>680</v>
      </c>
      <c r="S28" s="216">
        <f t="shared" si="16"/>
        <v>612</v>
      </c>
      <c r="T28" s="216">
        <f t="shared" si="16"/>
        <v>323</v>
      </c>
      <c r="U28" s="216">
        <f t="shared" si="16"/>
        <v>1783</v>
      </c>
      <c r="V28" s="216">
        <f t="shared" si="16"/>
        <v>241</v>
      </c>
      <c r="W28" s="216">
        <f t="shared" si="16"/>
        <v>239</v>
      </c>
      <c r="X28" s="216">
        <f t="shared" si="16"/>
        <v>140</v>
      </c>
      <c r="Y28" s="216">
        <f t="shared" si="16"/>
        <v>1806</v>
      </c>
      <c r="Z28" s="216">
        <f t="shared" si="16"/>
        <v>836</v>
      </c>
      <c r="AA28" s="216">
        <f t="shared" si="16"/>
        <v>731</v>
      </c>
      <c r="AB28" s="216">
        <f t="shared" si="16"/>
        <v>278</v>
      </c>
      <c r="AC28" s="216">
        <f t="shared" si="16"/>
        <v>1944</v>
      </c>
      <c r="AD28" s="216">
        <f t="shared" si="16"/>
        <v>256</v>
      </c>
      <c r="AE28" s="216">
        <f t="shared" si="16"/>
        <v>252</v>
      </c>
      <c r="AF28" s="216">
        <f t="shared" si="16"/>
        <v>150</v>
      </c>
      <c r="AG28" s="216">
        <f t="shared" si="16"/>
        <v>1952</v>
      </c>
      <c r="AH28" s="216">
        <f t="shared" si="16"/>
        <v>713</v>
      </c>
      <c r="AI28" s="216">
        <f t="shared" si="16"/>
        <v>681</v>
      </c>
      <c r="AJ28" s="216">
        <f t="shared" si="16"/>
        <v>258</v>
      </c>
      <c r="AK28" s="216">
        <f t="shared" si="16"/>
        <v>2038</v>
      </c>
      <c r="AL28" s="216">
        <f t="shared" si="16"/>
        <v>289</v>
      </c>
      <c r="AM28" s="216">
        <f t="shared" si="16"/>
        <v>279</v>
      </c>
      <c r="AN28" s="216">
        <f t="shared" si="16"/>
        <v>147</v>
      </c>
      <c r="AO28" s="216">
        <f t="shared" si="16"/>
        <v>2034</v>
      </c>
      <c r="AP28" s="216">
        <f t="shared" si="16"/>
        <v>674</v>
      </c>
      <c r="AQ28" s="216">
        <f t="shared" si="16"/>
        <v>649</v>
      </c>
      <c r="AR28" s="216">
        <f t="shared" si="16"/>
        <v>250</v>
      </c>
      <c r="AS28" s="216">
        <f t="shared" si="16"/>
        <v>2077</v>
      </c>
      <c r="AT28" s="216">
        <f>SUM(AT29:AT32)</f>
        <v>197</v>
      </c>
      <c r="AU28" s="216">
        <f>SUM(AU29:AU32)</f>
        <v>189</v>
      </c>
      <c r="AV28" s="216">
        <f>SUM(AV29:AV32)</f>
        <v>100</v>
      </c>
      <c r="AW28" s="216">
        <f>SUM(AW29:AW32)</f>
        <v>2009</v>
      </c>
      <c r="AX28" s="216">
        <f t="shared" ref="AX28:BQ28" si="17">SUM(AX29:AX32)</f>
        <v>659</v>
      </c>
      <c r="AY28" s="216">
        <f t="shared" si="17"/>
        <v>611</v>
      </c>
      <c r="AZ28" s="216">
        <f t="shared" si="17"/>
        <v>193</v>
      </c>
      <c r="BA28" s="216">
        <f t="shared" si="17"/>
        <v>1943</v>
      </c>
      <c r="BB28" s="216">
        <f t="shared" si="17"/>
        <v>222</v>
      </c>
      <c r="BC28" s="216">
        <f t="shared" si="17"/>
        <v>221</v>
      </c>
      <c r="BD28" s="216">
        <f t="shared" si="17"/>
        <v>113</v>
      </c>
      <c r="BE28" s="216">
        <f t="shared" si="17"/>
        <v>1793</v>
      </c>
      <c r="BF28" s="216">
        <f t="shared" si="17"/>
        <v>543</v>
      </c>
      <c r="BG28" s="216">
        <f t="shared" si="17"/>
        <v>542</v>
      </c>
      <c r="BH28" s="216">
        <f t="shared" si="17"/>
        <v>211</v>
      </c>
      <c r="BI28" s="216">
        <f t="shared" si="17"/>
        <v>1824</v>
      </c>
      <c r="BJ28" s="216">
        <f t="shared" si="17"/>
        <v>185</v>
      </c>
      <c r="BK28" s="216">
        <f t="shared" si="17"/>
        <v>181</v>
      </c>
      <c r="BL28" s="216">
        <f t="shared" si="17"/>
        <v>109</v>
      </c>
      <c r="BM28" s="216">
        <f t="shared" si="17"/>
        <v>1709</v>
      </c>
      <c r="BN28" s="216">
        <f t="shared" si="17"/>
        <v>504</v>
      </c>
      <c r="BO28" s="216">
        <f t="shared" si="17"/>
        <v>504</v>
      </c>
      <c r="BP28" s="216">
        <f t="shared" si="17"/>
        <v>213</v>
      </c>
      <c r="BQ28" s="216">
        <f t="shared" si="17"/>
        <v>1681</v>
      </c>
      <c r="BR28" s="216">
        <f t="shared" ref="BR28:BU28" si="18">SUM(BR29:BR32)</f>
        <v>224</v>
      </c>
      <c r="BS28" s="216">
        <f t="shared" si="18"/>
        <v>221</v>
      </c>
      <c r="BT28" s="216">
        <f t="shared" si="18"/>
        <v>123</v>
      </c>
      <c r="BU28" s="216">
        <f t="shared" si="18"/>
        <v>1623</v>
      </c>
      <c r="BV28" s="216">
        <f>SUM(BV29:BV32)</f>
        <v>469</v>
      </c>
      <c r="BW28" s="216">
        <f t="shared" ref="BW28:BY28" si="19">SUM(BW29:BW32)</f>
        <v>467</v>
      </c>
      <c r="BX28" s="216">
        <f t="shared" si="19"/>
        <v>166</v>
      </c>
      <c r="BY28" s="216">
        <f t="shared" si="19"/>
        <v>1562</v>
      </c>
    </row>
    <row r="29" spans="1:77" ht="17.25" customHeight="1" x14ac:dyDescent="0.2">
      <c r="A29" s="35" t="s">
        <v>50</v>
      </c>
      <c r="B29" s="36">
        <v>236</v>
      </c>
      <c r="C29" s="36">
        <v>165</v>
      </c>
      <c r="D29" s="36">
        <v>118</v>
      </c>
      <c r="E29" s="36">
        <v>708</v>
      </c>
      <c r="F29" s="36">
        <v>100</v>
      </c>
      <c r="G29" s="36">
        <v>97</v>
      </c>
      <c r="H29" s="36">
        <v>57</v>
      </c>
      <c r="I29" s="36">
        <v>713</v>
      </c>
      <c r="J29" s="36">
        <v>391</v>
      </c>
      <c r="K29" s="36">
        <v>284</v>
      </c>
      <c r="L29" s="36">
        <v>139</v>
      </c>
      <c r="M29" s="36">
        <v>755</v>
      </c>
      <c r="N29" s="36">
        <v>104</v>
      </c>
      <c r="O29" s="36">
        <v>103</v>
      </c>
      <c r="P29" s="36">
        <v>50</v>
      </c>
      <c r="Q29" s="36">
        <v>777</v>
      </c>
      <c r="R29" s="36">
        <v>353</v>
      </c>
      <c r="S29" s="36">
        <v>301</v>
      </c>
      <c r="T29" s="36">
        <v>156</v>
      </c>
      <c r="U29" s="36">
        <v>858</v>
      </c>
      <c r="V29" s="36">
        <v>117</v>
      </c>
      <c r="W29" s="36">
        <v>115</v>
      </c>
      <c r="X29" s="36">
        <v>68</v>
      </c>
      <c r="Y29" s="36">
        <v>894</v>
      </c>
      <c r="Z29" s="36">
        <v>458</v>
      </c>
      <c r="AA29" s="36">
        <v>375</v>
      </c>
      <c r="AB29" s="36">
        <v>128</v>
      </c>
      <c r="AC29" s="36">
        <v>936</v>
      </c>
      <c r="AD29" s="36">
        <v>113</v>
      </c>
      <c r="AE29" s="36">
        <v>111</v>
      </c>
      <c r="AF29" s="36">
        <v>67</v>
      </c>
      <c r="AG29" s="36">
        <v>955</v>
      </c>
      <c r="AH29" s="36">
        <v>355</v>
      </c>
      <c r="AI29" s="36">
        <v>337</v>
      </c>
      <c r="AJ29" s="36">
        <v>119</v>
      </c>
      <c r="AK29" s="36">
        <v>1003</v>
      </c>
      <c r="AL29" s="36">
        <v>134</v>
      </c>
      <c r="AM29" s="36">
        <v>130</v>
      </c>
      <c r="AN29" s="36">
        <v>60</v>
      </c>
      <c r="AO29" s="36">
        <v>999</v>
      </c>
      <c r="AP29" s="36">
        <v>342</v>
      </c>
      <c r="AQ29" s="36">
        <v>327</v>
      </c>
      <c r="AR29" s="36">
        <v>110</v>
      </c>
      <c r="AS29" s="36">
        <v>993</v>
      </c>
      <c r="AT29" s="36">
        <v>103</v>
      </c>
      <c r="AU29" s="36">
        <v>101</v>
      </c>
      <c r="AV29" s="36">
        <v>50</v>
      </c>
      <c r="AW29" s="36">
        <v>991</v>
      </c>
      <c r="AX29" s="36">
        <v>366</v>
      </c>
      <c r="AY29" s="36">
        <v>338</v>
      </c>
      <c r="AZ29" s="36">
        <v>112</v>
      </c>
      <c r="BA29" s="36">
        <v>968</v>
      </c>
      <c r="BB29" s="36">
        <v>103</v>
      </c>
      <c r="BC29" s="36">
        <v>103</v>
      </c>
      <c r="BD29" s="36">
        <v>56</v>
      </c>
      <c r="BE29" s="36">
        <v>913</v>
      </c>
      <c r="BF29" s="36">
        <v>278</v>
      </c>
      <c r="BG29" s="36">
        <v>278</v>
      </c>
      <c r="BH29" s="36">
        <v>100</v>
      </c>
      <c r="BI29" s="36">
        <v>915</v>
      </c>
      <c r="BJ29" s="36">
        <v>102</v>
      </c>
      <c r="BK29" s="36">
        <v>100</v>
      </c>
      <c r="BL29" s="36">
        <v>63</v>
      </c>
      <c r="BM29" s="36">
        <v>892</v>
      </c>
      <c r="BN29" s="36">
        <v>288</v>
      </c>
      <c r="BO29" s="36">
        <v>288</v>
      </c>
      <c r="BP29" s="36">
        <v>101</v>
      </c>
      <c r="BQ29" s="36">
        <v>875</v>
      </c>
      <c r="BR29" s="36">
        <v>125</v>
      </c>
      <c r="BS29" s="36">
        <v>124</v>
      </c>
      <c r="BT29" s="36">
        <v>64</v>
      </c>
      <c r="BU29" s="36">
        <v>866</v>
      </c>
      <c r="BV29" s="36">
        <v>258</v>
      </c>
      <c r="BW29" s="36">
        <v>258</v>
      </c>
      <c r="BX29" s="36">
        <v>76</v>
      </c>
      <c r="BY29" s="36">
        <v>827</v>
      </c>
    </row>
    <row r="30" spans="1:77" ht="17.25" customHeight="1" x14ac:dyDescent="0.2">
      <c r="A30" s="46" t="s">
        <v>51</v>
      </c>
      <c r="B30" s="47">
        <v>193</v>
      </c>
      <c r="C30" s="47">
        <v>189</v>
      </c>
      <c r="D30" s="47">
        <v>88</v>
      </c>
      <c r="E30" s="47">
        <v>608</v>
      </c>
      <c r="F30" s="47">
        <v>62</v>
      </c>
      <c r="G30" s="47">
        <v>60</v>
      </c>
      <c r="H30" s="47">
        <v>47</v>
      </c>
      <c r="I30" s="47">
        <v>581</v>
      </c>
      <c r="J30" s="47">
        <v>233</v>
      </c>
      <c r="K30" s="47">
        <v>230</v>
      </c>
      <c r="L30" s="47">
        <v>110</v>
      </c>
      <c r="M30" s="47">
        <v>635</v>
      </c>
      <c r="N30" s="47">
        <v>82</v>
      </c>
      <c r="O30" s="47">
        <v>81</v>
      </c>
      <c r="P30" s="47">
        <v>56</v>
      </c>
      <c r="Q30" s="47">
        <v>652</v>
      </c>
      <c r="R30" s="47">
        <v>249</v>
      </c>
      <c r="S30" s="47">
        <v>233</v>
      </c>
      <c r="T30" s="47">
        <v>123</v>
      </c>
      <c r="U30" s="47">
        <v>707</v>
      </c>
      <c r="V30" s="47">
        <v>97</v>
      </c>
      <c r="W30" s="47">
        <v>97</v>
      </c>
      <c r="X30" s="47">
        <v>59</v>
      </c>
      <c r="Y30" s="47">
        <v>706</v>
      </c>
      <c r="Z30" s="47">
        <v>292</v>
      </c>
      <c r="AA30" s="47">
        <v>272</v>
      </c>
      <c r="AB30" s="47">
        <v>112</v>
      </c>
      <c r="AC30" s="47">
        <v>777</v>
      </c>
      <c r="AD30" s="47">
        <v>119</v>
      </c>
      <c r="AE30" s="47">
        <v>117</v>
      </c>
      <c r="AF30" s="47">
        <v>70</v>
      </c>
      <c r="AG30" s="47">
        <v>780</v>
      </c>
      <c r="AH30" s="47">
        <v>259</v>
      </c>
      <c r="AI30" s="47">
        <v>247</v>
      </c>
      <c r="AJ30" s="47">
        <v>99</v>
      </c>
      <c r="AK30" s="47">
        <v>805</v>
      </c>
      <c r="AL30" s="47">
        <v>127</v>
      </c>
      <c r="AM30" s="47">
        <v>123</v>
      </c>
      <c r="AN30" s="47">
        <v>77</v>
      </c>
      <c r="AO30" s="47">
        <v>820</v>
      </c>
      <c r="AP30" s="47">
        <v>252</v>
      </c>
      <c r="AQ30" s="47">
        <v>244</v>
      </c>
      <c r="AR30" s="47">
        <v>97</v>
      </c>
      <c r="AS30" s="47">
        <v>852</v>
      </c>
      <c r="AT30" s="47">
        <v>75</v>
      </c>
      <c r="AU30" s="47">
        <v>74</v>
      </c>
      <c r="AV30" s="47">
        <v>44</v>
      </c>
      <c r="AW30" s="47">
        <v>804</v>
      </c>
      <c r="AX30" s="47">
        <v>217</v>
      </c>
      <c r="AY30" s="47">
        <v>197</v>
      </c>
      <c r="AZ30" s="47">
        <v>56</v>
      </c>
      <c r="BA30" s="47">
        <v>775</v>
      </c>
      <c r="BB30" s="47">
        <v>86</v>
      </c>
      <c r="BC30" s="47">
        <v>85</v>
      </c>
      <c r="BD30" s="47">
        <v>38</v>
      </c>
      <c r="BE30" s="47">
        <v>687</v>
      </c>
      <c r="BF30" s="47">
        <v>198</v>
      </c>
      <c r="BG30" s="47">
        <v>197</v>
      </c>
      <c r="BH30" s="47">
        <v>85</v>
      </c>
      <c r="BI30" s="47">
        <v>726</v>
      </c>
      <c r="BJ30" s="47">
        <v>55</v>
      </c>
      <c r="BK30" s="47">
        <v>54</v>
      </c>
      <c r="BL30" s="47">
        <v>32</v>
      </c>
      <c r="BM30" s="47">
        <v>647</v>
      </c>
      <c r="BN30" s="47">
        <v>149</v>
      </c>
      <c r="BO30" s="47">
        <v>149</v>
      </c>
      <c r="BP30" s="47">
        <v>69</v>
      </c>
      <c r="BQ30" s="47">
        <v>622</v>
      </c>
      <c r="BR30" s="47">
        <v>62</v>
      </c>
      <c r="BS30" s="47">
        <v>61</v>
      </c>
      <c r="BT30" s="47">
        <v>35</v>
      </c>
      <c r="BU30" s="47">
        <v>575</v>
      </c>
      <c r="BV30" s="47">
        <v>128</v>
      </c>
      <c r="BW30" s="47">
        <v>127</v>
      </c>
      <c r="BX30" s="47">
        <v>51</v>
      </c>
      <c r="BY30" s="47">
        <v>545</v>
      </c>
    </row>
    <row r="31" spans="1:77" ht="17.25" customHeight="1" x14ac:dyDescent="0.2">
      <c r="A31" s="35" t="s">
        <v>52</v>
      </c>
      <c r="B31" s="36"/>
      <c r="C31" s="36"/>
      <c r="D31" s="36"/>
      <c r="E31" s="36"/>
      <c r="F31" s="36"/>
      <c r="G31" s="36"/>
      <c r="H31" s="36"/>
      <c r="I31" s="36"/>
      <c r="J31" s="36">
        <v>45</v>
      </c>
      <c r="K31" s="36">
        <v>44</v>
      </c>
      <c r="L31" s="36">
        <v>13</v>
      </c>
      <c r="M31" s="36">
        <v>16</v>
      </c>
      <c r="N31" s="36">
        <v>7</v>
      </c>
      <c r="O31" s="36">
        <v>7</v>
      </c>
      <c r="P31" s="36">
        <v>3</v>
      </c>
      <c r="Q31" s="36">
        <v>20</v>
      </c>
      <c r="R31" s="36">
        <v>17</v>
      </c>
      <c r="S31" s="36">
        <v>17</v>
      </c>
      <c r="T31" s="36">
        <v>7</v>
      </c>
      <c r="U31" s="36">
        <v>29</v>
      </c>
      <c r="V31" s="36">
        <v>3</v>
      </c>
      <c r="W31" s="36">
        <v>3</v>
      </c>
      <c r="X31" s="36">
        <v>1</v>
      </c>
      <c r="Y31" s="36">
        <v>33</v>
      </c>
      <c r="Z31" s="36">
        <v>23</v>
      </c>
      <c r="AA31" s="36">
        <v>21</v>
      </c>
      <c r="AB31" s="36">
        <v>9</v>
      </c>
      <c r="AC31" s="36">
        <v>42</v>
      </c>
      <c r="AD31" s="36">
        <v>1</v>
      </c>
      <c r="AE31" s="36">
        <v>1</v>
      </c>
      <c r="AF31" s="36">
        <v>1</v>
      </c>
      <c r="AG31" s="36">
        <v>43</v>
      </c>
      <c r="AH31" s="36">
        <v>16</v>
      </c>
      <c r="AI31" s="36">
        <v>15</v>
      </c>
      <c r="AJ31" s="36">
        <v>5</v>
      </c>
      <c r="AK31" s="36">
        <v>46</v>
      </c>
      <c r="AL31" s="36"/>
      <c r="AM31" s="36"/>
      <c r="AN31" s="36"/>
      <c r="AO31" s="36">
        <v>52</v>
      </c>
      <c r="AP31" s="36">
        <v>18</v>
      </c>
      <c r="AQ31" s="36">
        <v>17</v>
      </c>
      <c r="AR31" s="36">
        <v>8</v>
      </c>
      <c r="AS31" s="36">
        <v>51</v>
      </c>
      <c r="AT31" s="36" t="s">
        <v>53</v>
      </c>
      <c r="AU31" s="36" t="s">
        <v>53</v>
      </c>
      <c r="AV31" s="36" t="s">
        <v>53</v>
      </c>
      <c r="AW31" s="36">
        <v>45</v>
      </c>
      <c r="AX31" s="36">
        <v>22</v>
      </c>
      <c r="AY31" s="36">
        <v>22</v>
      </c>
      <c r="AZ31" s="36">
        <v>7</v>
      </c>
      <c r="BA31" s="36">
        <v>46</v>
      </c>
      <c r="BB31" s="36">
        <v>2</v>
      </c>
      <c r="BC31" s="36">
        <v>2</v>
      </c>
      <c r="BD31" s="36">
        <v>1</v>
      </c>
      <c r="BE31" s="36">
        <v>40</v>
      </c>
      <c r="BF31" s="36">
        <v>10</v>
      </c>
      <c r="BG31" s="36">
        <v>10</v>
      </c>
      <c r="BH31" s="36">
        <v>5</v>
      </c>
      <c r="BI31" s="36">
        <v>32</v>
      </c>
      <c r="BJ31" s="36">
        <v>4</v>
      </c>
      <c r="BK31" s="36">
        <v>4</v>
      </c>
      <c r="BL31" s="36">
        <v>2</v>
      </c>
      <c r="BM31" s="36">
        <v>32</v>
      </c>
      <c r="BN31" s="36">
        <v>10</v>
      </c>
      <c r="BO31" s="36">
        <v>10</v>
      </c>
      <c r="BP31" s="36">
        <v>8</v>
      </c>
      <c r="BQ31" s="36">
        <v>33</v>
      </c>
      <c r="BR31" s="36">
        <v>4</v>
      </c>
      <c r="BS31" s="36">
        <v>4</v>
      </c>
      <c r="BT31" s="36">
        <v>3</v>
      </c>
      <c r="BU31" s="36">
        <v>33</v>
      </c>
      <c r="BV31" s="36">
        <v>13</v>
      </c>
      <c r="BW31" s="36">
        <v>13</v>
      </c>
      <c r="BX31" s="36">
        <v>5</v>
      </c>
      <c r="BY31" s="36">
        <v>28</v>
      </c>
    </row>
    <row r="32" spans="1:77" ht="17.25" customHeight="1" x14ac:dyDescent="0.2">
      <c r="A32" s="46" t="s">
        <v>54</v>
      </c>
      <c r="B32" s="47">
        <v>38</v>
      </c>
      <c r="C32" s="47">
        <v>38</v>
      </c>
      <c r="D32" s="47">
        <v>24</v>
      </c>
      <c r="E32" s="47">
        <v>175</v>
      </c>
      <c r="F32" s="47">
        <v>22</v>
      </c>
      <c r="G32" s="47">
        <v>22</v>
      </c>
      <c r="H32" s="47">
        <v>15</v>
      </c>
      <c r="I32" s="47">
        <v>153</v>
      </c>
      <c r="J32" s="47">
        <v>55</v>
      </c>
      <c r="K32" s="47">
        <v>55</v>
      </c>
      <c r="L32" s="47">
        <v>31</v>
      </c>
      <c r="M32" s="47">
        <v>176</v>
      </c>
      <c r="N32" s="47">
        <v>24</v>
      </c>
      <c r="O32" s="47">
        <v>24</v>
      </c>
      <c r="P32" s="47">
        <v>15</v>
      </c>
      <c r="Q32" s="47">
        <v>172</v>
      </c>
      <c r="R32" s="47">
        <v>61</v>
      </c>
      <c r="S32" s="47">
        <v>61</v>
      </c>
      <c r="T32" s="47">
        <v>37</v>
      </c>
      <c r="U32" s="47">
        <v>189</v>
      </c>
      <c r="V32" s="47">
        <v>24</v>
      </c>
      <c r="W32" s="47">
        <v>24</v>
      </c>
      <c r="X32" s="47">
        <v>12</v>
      </c>
      <c r="Y32" s="47">
        <v>173</v>
      </c>
      <c r="Z32" s="47">
        <v>63</v>
      </c>
      <c r="AA32" s="47">
        <v>63</v>
      </c>
      <c r="AB32" s="47">
        <v>29</v>
      </c>
      <c r="AC32" s="47">
        <v>189</v>
      </c>
      <c r="AD32" s="47">
        <v>23</v>
      </c>
      <c r="AE32" s="47">
        <v>23</v>
      </c>
      <c r="AF32" s="47">
        <v>12</v>
      </c>
      <c r="AG32" s="47">
        <v>174</v>
      </c>
      <c r="AH32" s="47">
        <v>83</v>
      </c>
      <c r="AI32" s="47">
        <v>82</v>
      </c>
      <c r="AJ32" s="47">
        <v>35</v>
      </c>
      <c r="AK32" s="47">
        <v>184</v>
      </c>
      <c r="AL32" s="47">
        <v>28</v>
      </c>
      <c r="AM32" s="47">
        <v>26</v>
      </c>
      <c r="AN32" s="47">
        <v>10</v>
      </c>
      <c r="AO32" s="47">
        <v>163</v>
      </c>
      <c r="AP32" s="47">
        <v>62</v>
      </c>
      <c r="AQ32" s="47">
        <v>61</v>
      </c>
      <c r="AR32" s="47">
        <v>35</v>
      </c>
      <c r="AS32" s="47">
        <v>181</v>
      </c>
      <c r="AT32" s="47">
        <v>19</v>
      </c>
      <c r="AU32" s="47">
        <v>14</v>
      </c>
      <c r="AV32" s="47">
        <v>6</v>
      </c>
      <c r="AW32" s="47">
        <v>169</v>
      </c>
      <c r="AX32" s="47">
        <v>54</v>
      </c>
      <c r="AY32" s="47">
        <v>54</v>
      </c>
      <c r="AZ32" s="47">
        <v>18</v>
      </c>
      <c r="BA32" s="47">
        <v>154</v>
      </c>
      <c r="BB32" s="47">
        <v>31</v>
      </c>
      <c r="BC32" s="47">
        <v>31</v>
      </c>
      <c r="BD32" s="47">
        <v>18</v>
      </c>
      <c r="BE32" s="47">
        <v>153</v>
      </c>
      <c r="BF32" s="47">
        <v>57</v>
      </c>
      <c r="BG32" s="47">
        <v>57</v>
      </c>
      <c r="BH32" s="47">
        <v>21</v>
      </c>
      <c r="BI32" s="47">
        <v>151</v>
      </c>
      <c r="BJ32" s="47">
        <v>24</v>
      </c>
      <c r="BK32" s="47">
        <v>23</v>
      </c>
      <c r="BL32" s="47">
        <v>12</v>
      </c>
      <c r="BM32" s="47">
        <v>138</v>
      </c>
      <c r="BN32" s="47">
        <v>57</v>
      </c>
      <c r="BO32" s="47">
        <v>57</v>
      </c>
      <c r="BP32" s="47">
        <v>35</v>
      </c>
      <c r="BQ32" s="47">
        <v>151</v>
      </c>
      <c r="BR32" s="47">
        <v>33</v>
      </c>
      <c r="BS32" s="47">
        <v>32</v>
      </c>
      <c r="BT32" s="47">
        <v>21</v>
      </c>
      <c r="BU32" s="47">
        <v>149</v>
      </c>
      <c r="BV32" s="47">
        <v>70</v>
      </c>
      <c r="BW32" s="47">
        <v>69</v>
      </c>
      <c r="BX32" s="47">
        <v>34</v>
      </c>
      <c r="BY32" s="47">
        <v>162</v>
      </c>
    </row>
    <row r="33" spans="1:77" ht="17.25" customHeight="1" x14ac:dyDescent="0.2">
      <c r="A33" s="215" t="s">
        <v>55</v>
      </c>
      <c r="B33" s="216">
        <f t="shared" ref="B33:Q33" si="20">SUM(B34)</f>
        <v>80</v>
      </c>
      <c r="C33" s="216">
        <f t="shared" si="20"/>
        <v>65</v>
      </c>
      <c r="D33" s="216">
        <f t="shared" si="20"/>
        <v>45</v>
      </c>
      <c r="E33" s="216">
        <f t="shared" si="20"/>
        <v>200</v>
      </c>
      <c r="F33" s="216">
        <f t="shared" si="20"/>
        <v>21</v>
      </c>
      <c r="G33" s="216">
        <f>SUM(G34)</f>
        <v>19</v>
      </c>
      <c r="H33" s="216">
        <f t="shared" si="20"/>
        <v>7</v>
      </c>
      <c r="I33" s="216">
        <f t="shared" si="20"/>
        <v>177</v>
      </c>
      <c r="J33" s="216">
        <f t="shared" si="20"/>
        <v>62</v>
      </c>
      <c r="K33" s="216">
        <f>SUM(K34)</f>
        <v>60</v>
      </c>
      <c r="L33" s="216">
        <f t="shared" si="20"/>
        <v>22</v>
      </c>
      <c r="M33" s="216">
        <f t="shared" si="20"/>
        <v>177</v>
      </c>
      <c r="N33" s="216">
        <f t="shared" si="20"/>
        <v>23</v>
      </c>
      <c r="O33" s="216">
        <f>SUM(O34)</f>
        <v>21</v>
      </c>
      <c r="P33" s="216">
        <f t="shared" si="20"/>
        <v>13</v>
      </c>
      <c r="Q33" s="216">
        <f t="shared" si="20"/>
        <v>178</v>
      </c>
      <c r="R33" s="216">
        <f>SUM(R34:R36)</f>
        <v>76</v>
      </c>
      <c r="S33" s="216">
        <f>SUM(S34:S36)</f>
        <v>71</v>
      </c>
      <c r="T33" s="216">
        <f>SUM(T34:T36)</f>
        <v>36</v>
      </c>
      <c r="U33" s="216">
        <f>SUM(U34:U36)</f>
        <v>181</v>
      </c>
      <c r="V33" s="216">
        <f>SUM(V34:V36)</f>
        <v>19</v>
      </c>
      <c r="W33" s="216">
        <f t="shared" ref="W33:AK33" si="21">SUM(W34:W36)</f>
        <v>19</v>
      </c>
      <c r="X33" s="216">
        <f t="shared" si="21"/>
        <v>10</v>
      </c>
      <c r="Y33" s="216">
        <f t="shared" si="21"/>
        <v>165</v>
      </c>
      <c r="Z33" s="216">
        <f t="shared" si="21"/>
        <v>59</v>
      </c>
      <c r="AA33" s="216">
        <f t="shared" si="21"/>
        <v>58</v>
      </c>
      <c r="AB33" s="216">
        <f t="shared" si="21"/>
        <v>29</v>
      </c>
      <c r="AC33" s="216">
        <f t="shared" si="21"/>
        <v>157</v>
      </c>
      <c r="AD33" s="216">
        <f t="shared" si="21"/>
        <v>20</v>
      </c>
      <c r="AE33" s="216">
        <f t="shared" si="21"/>
        <v>19</v>
      </c>
      <c r="AF33" s="216">
        <f t="shared" si="21"/>
        <v>12</v>
      </c>
      <c r="AG33" s="216">
        <f t="shared" si="21"/>
        <v>153</v>
      </c>
      <c r="AH33" s="216">
        <f t="shared" si="21"/>
        <v>37</v>
      </c>
      <c r="AI33" s="216">
        <f>+SUM(AI34:AI36)</f>
        <v>37</v>
      </c>
      <c r="AJ33" s="216">
        <f t="shared" si="21"/>
        <v>13</v>
      </c>
      <c r="AK33" s="216">
        <f t="shared" si="21"/>
        <v>141</v>
      </c>
      <c r="AL33" s="216">
        <f>SUM(AL34:AL36)</f>
        <v>22</v>
      </c>
      <c r="AM33" s="216">
        <f>+SUM(AM34:AM36)</f>
        <v>17</v>
      </c>
      <c r="AN33" s="216">
        <f t="shared" ref="AN33:AS33" si="22">SUM(AN34:AN36)</f>
        <v>7</v>
      </c>
      <c r="AO33" s="216">
        <f t="shared" si="22"/>
        <v>138</v>
      </c>
      <c r="AP33" s="216">
        <f t="shared" si="22"/>
        <v>41</v>
      </c>
      <c r="AQ33" s="216">
        <f t="shared" si="22"/>
        <v>37</v>
      </c>
      <c r="AR33" s="216">
        <f t="shared" si="22"/>
        <v>13</v>
      </c>
      <c r="AS33" s="216">
        <f t="shared" si="22"/>
        <v>125</v>
      </c>
      <c r="AT33" s="216">
        <f>SUM(AT34:AT36)</f>
        <v>22</v>
      </c>
      <c r="AU33" s="216">
        <f>SUM(AU34:AU36)</f>
        <v>19</v>
      </c>
      <c r="AV33" s="216">
        <f>SUM(AV34:AV36)</f>
        <v>7</v>
      </c>
      <c r="AW33" s="216">
        <f>SUM(AW34:AW36)</f>
        <v>128</v>
      </c>
      <c r="AX33" s="216">
        <f t="shared" ref="AX33:BQ33" si="23">SUM(AX34:AX36)</f>
        <v>40</v>
      </c>
      <c r="AY33" s="216">
        <f t="shared" si="23"/>
        <v>38</v>
      </c>
      <c r="AZ33" s="216">
        <f t="shared" si="23"/>
        <v>11</v>
      </c>
      <c r="BA33" s="216">
        <f t="shared" si="23"/>
        <v>112</v>
      </c>
      <c r="BB33" s="216">
        <f t="shared" si="23"/>
        <v>38</v>
      </c>
      <c r="BC33" s="216">
        <f t="shared" si="23"/>
        <v>32</v>
      </c>
      <c r="BD33" s="216">
        <f t="shared" si="23"/>
        <v>13</v>
      </c>
      <c r="BE33" s="216">
        <f t="shared" si="23"/>
        <v>113</v>
      </c>
      <c r="BF33" s="216">
        <f t="shared" si="23"/>
        <v>48</v>
      </c>
      <c r="BG33" s="216">
        <f t="shared" si="23"/>
        <v>47</v>
      </c>
      <c r="BH33" s="216">
        <f t="shared" si="23"/>
        <v>21</v>
      </c>
      <c r="BI33" s="216">
        <f t="shared" si="23"/>
        <v>111</v>
      </c>
      <c r="BJ33" s="216">
        <f t="shared" si="23"/>
        <v>18</v>
      </c>
      <c r="BK33" s="216">
        <f t="shared" si="23"/>
        <v>13</v>
      </c>
      <c r="BL33" s="216">
        <f t="shared" si="23"/>
        <v>5</v>
      </c>
      <c r="BM33" s="216">
        <f t="shared" si="23"/>
        <v>105</v>
      </c>
      <c r="BN33" s="216">
        <f t="shared" si="23"/>
        <v>26</v>
      </c>
      <c r="BO33" s="216">
        <f t="shared" si="23"/>
        <v>26</v>
      </c>
      <c r="BP33" s="216">
        <f t="shared" si="23"/>
        <v>10</v>
      </c>
      <c r="BQ33" s="216">
        <f t="shared" si="23"/>
        <v>98</v>
      </c>
      <c r="BR33" s="216">
        <f t="shared" ref="BR33:BY33" si="24">SUM(BR34:BR36)</f>
        <v>15</v>
      </c>
      <c r="BS33" s="216">
        <f t="shared" si="24"/>
        <v>15</v>
      </c>
      <c r="BT33" s="216">
        <f t="shared" si="24"/>
        <v>6</v>
      </c>
      <c r="BU33" s="216">
        <f t="shared" si="24"/>
        <v>95</v>
      </c>
      <c r="BV33" s="216">
        <f t="shared" si="24"/>
        <v>29</v>
      </c>
      <c r="BW33" s="216">
        <f t="shared" si="24"/>
        <v>29</v>
      </c>
      <c r="BX33" s="216">
        <f t="shared" si="24"/>
        <v>15</v>
      </c>
      <c r="BY33" s="216">
        <f t="shared" si="24"/>
        <v>98</v>
      </c>
    </row>
    <row r="34" spans="1:77" ht="17.25" customHeight="1" x14ac:dyDescent="0.2">
      <c r="A34" s="35" t="s">
        <v>56</v>
      </c>
      <c r="B34" s="36">
        <v>80</v>
      </c>
      <c r="C34" s="36">
        <v>65</v>
      </c>
      <c r="D34" s="36">
        <v>45</v>
      </c>
      <c r="E34" s="36">
        <v>200</v>
      </c>
      <c r="F34" s="36">
        <v>21</v>
      </c>
      <c r="G34" s="36">
        <v>19</v>
      </c>
      <c r="H34" s="36">
        <v>7</v>
      </c>
      <c r="I34" s="36">
        <v>177</v>
      </c>
      <c r="J34" s="36">
        <v>62</v>
      </c>
      <c r="K34" s="36">
        <v>60</v>
      </c>
      <c r="L34" s="36">
        <v>22</v>
      </c>
      <c r="M34" s="36">
        <v>177</v>
      </c>
      <c r="N34" s="36">
        <v>23</v>
      </c>
      <c r="O34" s="36">
        <v>21</v>
      </c>
      <c r="P34" s="36">
        <v>13</v>
      </c>
      <c r="Q34" s="36">
        <v>178</v>
      </c>
      <c r="R34" s="36">
        <v>60</v>
      </c>
      <c r="S34" s="36">
        <v>55</v>
      </c>
      <c r="T34" s="36">
        <v>27</v>
      </c>
      <c r="U34" s="36">
        <v>172</v>
      </c>
      <c r="V34" s="36">
        <v>17</v>
      </c>
      <c r="W34" s="36">
        <v>17</v>
      </c>
      <c r="X34" s="36">
        <v>10</v>
      </c>
      <c r="Y34" s="36">
        <v>155</v>
      </c>
      <c r="Z34" s="36">
        <v>43</v>
      </c>
      <c r="AA34" s="36">
        <v>42</v>
      </c>
      <c r="AB34" s="36">
        <v>23</v>
      </c>
      <c r="AC34" s="36">
        <v>142</v>
      </c>
      <c r="AD34" s="36">
        <v>20</v>
      </c>
      <c r="AE34" s="36">
        <v>19</v>
      </c>
      <c r="AF34" s="36">
        <v>12</v>
      </c>
      <c r="AG34" s="36">
        <v>141</v>
      </c>
      <c r="AH34" s="36">
        <v>37</v>
      </c>
      <c r="AI34" s="36">
        <v>37</v>
      </c>
      <c r="AJ34" s="36">
        <v>13</v>
      </c>
      <c r="AK34" s="36">
        <v>129</v>
      </c>
      <c r="AL34" s="36">
        <v>22</v>
      </c>
      <c r="AM34" s="36">
        <v>17</v>
      </c>
      <c r="AN34" s="36">
        <v>7</v>
      </c>
      <c r="AO34" s="36">
        <v>126</v>
      </c>
      <c r="AP34" s="36">
        <v>41</v>
      </c>
      <c r="AQ34" s="36">
        <v>37</v>
      </c>
      <c r="AR34" s="36">
        <v>13</v>
      </c>
      <c r="AS34" s="36">
        <v>114</v>
      </c>
      <c r="AT34" s="36">
        <v>22</v>
      </c>
      <c r="AU34" s="36">
        <v>19</v>
      </c>
      <c r="AV34" s="36">
        <v>7</v>
      </c>
      <c r="AW34" s="36">
        <v>118</v>
      </c>
      <c r="AX34" s="36">
        <v>40</v>
      </c>
      <c r="AY34" s="36">
        <v>38</v>
      </c>
      <c r="AZ34" s="36">
        <v>11</v>
      </c>
      <c r="BA34" s="36">
        <v>106</v>
      </c>
      <c r="BB34" s="36">
        <v>38</v>
      </c>
      <c r="BC34" s="36">
        <v>32</v>
      </c>
      <c r="BD34" s="36">
        <v>13</v>
      </c>
      <c r="BE34" s="36">
        <v>110</v>
      </c>
      <c r="BF34" s="36">
        <v>48</v>
      </c>
      <c r="BG34" s="36">
        <v>47</v>
      </c>
      <c r="BH34" s="36">
        <v>21</v>
      </c>
      <c r="BI34" s="36">
        <v>107</v>
      </c>
      <c r="BJ34" s="36">
        <v>18</v>
      </c>
      <c r="BK34" s="36">
        <v>13</v>
      </c>
      <c r="BL34" s="36">
        <v>5</v>
      </c>
      <c r="BM34" s="36">
        <v>100</v>
      </c>
      <c r="BN34" s="36">
        <v>26</v>
      </c>
      <c r="BO34" s="36">
        <v>26</v>
      </c>
      <c r="BP34" s="36">
        <v>10</v>
      </c>
      <c r="BQ34" s="36">
        <v>95</v>
      </c>
      <c r="BR34" s="36">
        <v>15</v>
      </c>
      <c r="BS34" s="36">
        <v>15</v>
      </c>
      <c r="BT34" s="36">
        <v>6</v>
      </c>
      <c r="BU34" s="36">
        <v>92</v>
      </c>
      <c r="BV34" s="36">
        <v>29</v>
      </c>
      <c r="BW34" s="36">
        <v>29</v>
      </c>
      <c r="BX34" s="36">
        <v>15</v>
      </c>
      <c r="BY34" s="36">
        <v>97</v>
      </c>
    </row>
    <row r="35" spans="1:77" ht="17.25" customHeight="1" x14ac:dyDescent="0.2">
      <c r="A35" s="46" t="s">
        <v>57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>
        <v>5</v>
      </c>
      <c r="S35" s="47">
        <v>5</v>
      </c>
      <c r="T35" s="47">
        <v>2</v>
      </c>
      <c r="U35" s="47">
        <v>2</v>
      </c>
      <c r="V35" s="47">
        <v>2</v>
      </c>
      <c r="W35" s="47">
        <v>2</v>
      </c>
      <c r="X35" s="47"/>
      <c r="Y35" s="47">
        <v>4</v>
      </c>
      <c r="Z35" s="47">
        <v>9</v>
      </c>
      <c r="AA35" s="47">
        <v>9</v>
      </c>
      <c r="AB35" s="47">
        <v>3</v>
      </c>
      <c r="AC35" s="47">
        <v>7</v>
      </c>
      <c r="AD35" s="47"/>
      <c r="AE35" s="47"/>
      <c r="AF35" s="47"/>
      <c r="AG35" s="47">
        <v>5</v>
      </c>
      <c r="AH35" s="47"/>
      <c r="AI35" s="47"/>
      <c r="AJ35" s="47"/>
      <c r="AK35" s="47">
        <v>5</v>
      </c>
      <c r="AL35" s="47"/>
      <c r="AM35" s="47"/>
      <c r="AN35" s="47"/>
      <c r="AO35" s="47">
        <v>5</v>
      </c>
      <c r="AP35" s="47">
        <v>0</v>
      </c>
      <c r="AQ35" s="47">
        <v>0</v>
      </c>
      <c r="AR35" s="47">
        <v>0</v>
      </c>
      <c r="AS35" s="47">
        <v>5</v>
      </c>
      <c r="AT35" s="47" t="s">
        <v>53</v>
      </c>
      <c r="AU35" s="47" t="s">
        <v>53</v>
      </c>
      <c r="AV35" s="47" t="s">
        <v>53</v>
      </c>
      <c r="AW35" s="47">
        <v>5</v>
      </c>
      <c r="AX35" s="47" t="s">
        <v>53</v>
      </c>
      <c r="AY35" s="47" t="s">
        <v>53</v>
      </c>
      <c r="AZ35" s="47" t="s">
        <v>53</v>
      </c>
      <c r="BA35" s="47">
        <v>3</v>
      </c>
      <c r="BB35" s="47" t="s">
        <v>53</v>
      </c>
      <c r="BC35" s="47" t="s">
        <v>53</v>
      </c>
      <c r="BD35" s="47" t="s">
        <v>53</v>
      </c>
      <c r="BE35" s="47">
        <v>1</v>
      </c>
      <c r="BF35" s="47" t="s">
        <v>53</v>
      </c>
      <c r="BG35" s="47" t="s">
        <v>53</v>
      </c>
      <c r="BH35" s="47" t="s">
        <v>53</v>
      </c>
      <c r="BI35" s="47">
        <v>2</v>
      </c>
      <c r="BJ35" s="47" t="s">
        <v>53</v>
      </c>
      <c r="BK35" s="47" t="s">
        <v>53</v>
      </c>
      <c r="BL35" s="47" t="s">
        <v>53</v>
      </c>
      <c r="BM35" s="47">
        <v>3</v>
      </c>
      <c r="BN35" s="47" t="s">
        <v>53</v>
      </c>
      <c r="BO35" s="47" t="s">
        <v>53</v>
      </c>
      <c r="BP35" s="47" t="s">
        <v>53</v>
      </c>
      <c r="BQ35" s="47">
        <v>1</v>
      </c>
      <c r="BR35" s="47" t="s">
        <v>53</v>
      </c>
      <c r="BS35" s="47" t="s">
        <v>53</v>
      </c>
      <c r="BT35" s="47" t="s">
        <v>53</v>
      </c>
      <c r="BU35" s="47">
        <v>2</v>
      </c>
      <c r="BV35" s="47" t="s">
        <v>53</v>
      </c>
      <c r="BW35" s="47" t="s">
        <v>53</v>
      </c>
      <c r="BX35" s="47" t="s">
        <v>53</v>
      </c>
      <c r="BY35" s="47" t="s">
        <v>53</v>
      </c>
    </row>
    <row r="36" spans="1:77" ht="17.25" customHeight="1" x14ac:dyDescent="0.2">
      <c r="A36" s="35" t="s">
        <v>58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>
        <v>11</v>
      </c>
      <c r="S36" s="36">
        <v>11</v>
      </c>
      <c r="T36" s="36">
        <v>7</v>
      </c>
      <c r="U36" s="36">
        <v>7</v>
      </c>
      <c r="V36" s="36"/>
      <c r="W36" s="36"/>
      <c r="X36" s="36"/>
      <c r="Y36" s="36">
        <v>6</v>
      </c>
      <c r="Z36" s="36">
        <v>7</v>
      </c>
      <c r="AA36" s="36">
        <v>7</v>
      </c>
      <c r="AB36" s="36">
        <v>3</v>
      </c>
      <c r="AC36" s="36">
        <v>8</v>
      </c>
      <c r="AD36" s="36"/>
      <c r="AE36" s="36"/>
      <c r="AF36" s="36"/>
      <c r="AG36" s="36">
        <v>7</v>
      </c>
      <c r="AH36" s="36"/>
      <c r="AI36" s="36"/>
      <c r="AJ36" s="36"/>
      <c r="AK36" s="36">
        <v>7</v>
      </c>
      <c r="AL36" s="36"/>
      <c r="AM36" s="36"/>
      <c r="AN36" s="36"/>
      <c r="AO36" s="36">
        <v>7</v>
      </c>
      <c r="AP36" s="36">
        <v>0</v>
      </c>
      <c r="AQ36" s="36">
        <v>0</v>
      </c>
      <c r="AR36" s="36">
        <v>0</v>
      </c>
      <c r="AS36" s="36">
        <v>6</v>
      </c>
      <c r="AT36" s="36" t="s">
        <v>53</v>
      </c>
      <c r="AU36" s="36" t="s">
        <v>53</v>
      </c>
      <c r="AV36" s="36" t="s">
        <v>53</v>
      </c>
      <c r="AW36" s="36">
        <v>5</v>
      </c>
      <c r="AX36" s="36" t="s">
        <v>53</v>
      </c>
      <c r="AY36" s="36" t="s">
        <v>53</v>
      </c>
      <c r="AZ36" s="36" t="s">
        <v>53</v>
      </c>
      <c r="BA36" s="36">
        <v>3</v>
      </c>
      <c r="BB36" s="36" t="s">
        <v>53</v>
      </c>
      <c r="BC36" s="36" t="s">
        <v>53</v>
      </c>
      <c r="BD36" s="36" t="s">
        <v>53</v>
      </c>
      <c r="BE36" s="36">
        <v>2</v>
      </c>
      <c r="BF36" s="36" t="s">
        <v>53</v>
      </c>
      <c r="BG36" s="36" t="s">
        <v>53</v>
      </c>
      <c r="BH36" s="36" t="s">
        <v>53</v>
      </c>
      <c r="BI36" s="36">
        <v>2</v>
      </c>
      <c r="BJ36" s="36" t="s">
        <v>53</v>
      </c>
      <c r="BK36" s="36" t="s">
        <v>53</v>
      </c>
      <c r="BL36" s="36" t="s">
        <v>53</v>
      </c>
      <c r="BM36" s="36">
        <v>2</v>
      </c>
      <c r="BN36" s="36" t="s">
        <v>53</v>
      </c>
      <c r="BO36" s="36" t="s">
        <v>53</v>
      </c>
      <c r="BP36" s="36" t="s">
        <v>53</v>
      </c>
      <c r="BQ36" s="36">
        <v>2</v>
      </c>
      <c r="BR36" s="36" t="s">
        <v>53</v>
      </c>
      <c r="BS36" s="36" t="s">
        <v>53</v>
      </c>
      <c r="BT36" s="36" t="s">
        <v>53</v>
      </c>
      <c r="BU36" s="36">
        <v>1</v>
      </c>
      <c r="BV36" s="36" t="s">
        <v>53</v>
      </c>
      <c r="BW36" s="36" t="s">
        <v>53</v>
      </c>
      <c r="BX36" s="36" t="s">
        <v>53</v>
      </c>
      <c r="BY36" s="36">
        <v>1</v>
      </c>
    </row>
    <row r="37" spans="1:77" ht="17.25" customHeight="1" x14ac:dyDescent="0.2">
      <c r="A37" s="215" t="s">
        <v>59</v>
      </c>
      <c r="B37" s="216">
        <f t="shared" ref="B37:Q37" si="25">SUM(B38)</f>
        <v>20</v>
      </c>
      <c r="C37" s="216">
        <f t="shared" si="25"/>
        <v>20</v>
      </c>
      <c r="D37" s="216">
        <f t="shared" si="25"/>
        <v>9</v>
      </c>
      <c r="E37" s="216">
        <f t="shared" si="25"/>
        <v>36</v>
      </c>
      <c r="F37" s="216">
        <f t="shared" si="25"/>
        <v>0</v>
      </c>
      <c r="G37" s="216">
        <f t="shared" si="25"/>
        <v>0</v>
      </c>
      <c r="H37" s="216">
        <f t="shared" si="25"/>
        <v>0</v>
      </c>
      <c r="I37" s="216">
        <f t="shared" si="25"/>
        <v>32</v>
      </c>
      <c r="J37" s="216">
        <f t="shared" si="25"/>
        <v>26</v>
      </c>
      <c r="K37" s="216">
        <f t="shared" si="25"/>
        <v>24</v>
      </c>
      <c r="L37" s="216">
        <f t="shared" si="25"/>
        <v>14</v>
      </c>
      <c r="M37" s="216">
        <f t="shared" si="25"/>
        <v>42</v>
      </c>
      <c r="N37" s="216">
        <f t="shared" si="25"/>
        <v>0</v>
      </c>
      <c r="O37" s="216">
        <f t="shared" si="25"/>
        <v>0</v>
      </c>
      <c r="P37" s="216">
        <f t="shared" si="25"/>
        <v>0</v>
      </c>
      <c r="Q37" s="216">
        <f t="shared" si="25"/>
        <v>34</v>
      </c>
      <c r="R37" s="216">
        <f>SUM(R38:R39)</f>
        <v>147</v>
      </c>
      <c r="S37" s="216">
        <f>SUM(S38:S39)</f>
        <v>145</v>
      </c>
      <c r="T37" s="216">
        <f>SUM(T38:T39)</f>
        <v>74</v>
      </c>
      <c r="U37" s="216">
        <f>SUM(U38:U39)</f>
        <v>104</v>
      </c>
      <c r="V37" s="216">
        <f>SUM(V38:V39)</f>
        <v>26</v>
      </c>
      <c r="W37" s="216">
        <f t="shared" ref="W37:AK37" si="26">SUM(W38:W39)</f>
        <v>26</v>
      </c>
      <c r="X37" s="216">
        <f t="shared" si="26"/>
        <v>16</v>
      </c>
      <c r="Y37" s="216">
        <f t="shared" si="26"/>
        <v>117</v>
      </c>
      <c r="Z37" s="216">
        <f t="shared" si="26"/>
        <v>230</v>
      </c>
      <c r="AA37" s="216">
        <f t="shared" si="26"/>
        <v>175</v>
      </c>
      <c r="AB37" s="216">
        <f t="shared" si="26"/>
        <v>60</v>
      </c>
      <c r="AC37" s="216">
        <f t="shared" si="26"/>
        <v>162</v>
      </c>
      <c r="AD37" s="216">
        <f t="shared" si="26"/>
        <v>61</v>
      </c>
      <c r="AE37" s="216">
        <f t="shared" si="26"/>
        <v>46</v>
      </c>
      <c r="AF37" s="216">
        <f t="shared" si="26"/>
        <v>29</v>
      </c>
      <c r="AG37" s="216">
        <f t="shared" si="26"/>
        <v>170</v>
      </c>
      <c r="AH37" s="216">
        <f t="shared" si="26"/>
        <v>175</v>
      </c>
      <c r="AI37" s="216">
        <f>+SUM(AI38:AI39)</f>
        <v>142</v>
      </c>
      <c r="AJ37" s="216">
        <f t="shared" si="26"/>
        <v>73</v>
      </c>
      <c r="AK37" s="216">
        <f t="shared" si="26"/>
        <v>223</v>
      </c>
      <c r="AL37" s="216">
        <f>SUM(AL38:AL39)</f>
        <v>56</v>
      </c>
      <c r="AM37" s="216">
        <f>+SUM(AM38:AM39)</f>
        <v>51</v>
      </c>
      <c r="AN37" s="216">
        <f t="shared" ref="AN37:AS37" si="27">SUM(AN38:AN39)</f>
        <v>28</v>
      </c>
      <c r="AO37" s="216">
        <f t="shared" si="27"/>
        <v>248</v>
      </c>
      <c r="AP37" s="216">
        <f t="shared" si="27"/>
        <v>154</v>
      </c>
      <c r="AQ37" s="216">
        <f t="shared" si="27"/>
        <v>151</v>
      </c>
      <c r="AR37" s="216">
        <f t="shared" si="27"/>
        <v>64</v>
      </c>
      <c r="AS37" s="216">
        <f t="shared" si="27"/>
        <v>292</v>
      </c>
      <c r="AT37" s="216">
        <f>SUM(AT38:AT39)</f>
        <v>36</v>
      </c>
      <c r="AU37" s="216">
        <f>SUM(AU38:AU39)</f>
        <v>32</v>
      </c>
      <c r="AV37" s="216">
        <f>SUM(AV38:AV39)</f>
        <v>14</v>
      </c>
      <c r="AW37" s="216">
        <f>SUM(AW38:AW39)</f>
        <v>289</v>
      </c>
      <c r="AX37" s="216">
        <f t="shared" ref="AX37:BE37" si="28">SUM(AX38:AX39)</f>
        <v>159</v>
      </c>
      <c r="AY37" s="216">
        <f t="shared" si="28"/>
        <v>155</v>
      </c>
      <c r="AZ37" s="216">
        <f t="shared" si="28"/>
        <v>69</v>
      </c>
      <c r="BA37" s="216">
        <f t="shared" si="28"/>
        <v>340</v>
      </c>
      <c r="BB37" s="216">
        <f t="shared" si="28"/>
        <v>35</v>
      </c>
      <c r="BC37" s="216">
        <f t="shared" si="28"/>
        <v>34</v>
      </c>
      <c r="BD37" s="216">
        <f t="shared" si="28"/>
        <v>15</v>
      </c>
      <c r="BE37" s="216">
        <f t="shared" si="28"/>
        <v>316</v>
      </c>
      <c r="BF37" s="216">
        <f>SUM(BF38:BF39)</f>
        <v>111</v>
      </c>
      <c r="BG37" s="216">
        <f>SUM(BG38:BG39)</f>
        <v>111</v>
      </c>
      <c r="BH37" s="216">
        <f>SUM(BH38:BH39)</f>
        <v>45</v>
      </c>
      <c r="BI37" s="216">
        <f>SUM(BI38:BI39)</f>
        <v>352</v>
      </c>
      <c r="BJ37" s="216">
        <f>SUM(BJ38:BJ40)</f>
        <v>46</v>
      </c>
      <c r="BK37" s="216">
        <f t="shared" ref="BK37:BM37" si="29">SUM(BK38:BK40)</f>
        <v>45</v>
      </c>
      <c r="BL37" s="216">
        <f t="shared" si="29"/>
        <v>26</v>
      </c>
      <c r="BM37" s="216">
        <f t="shared" si="29"/>
        <v>347</v>
      </c>
      <c r="BN37" s="216">
        <f>SUM(BN38:BN40)</f>
        <v>137</v>
      </c>
      <c r="BO37" s="216">
        <f t="shared" ref="BO37:BQ37" si="30">SUM(BO38:BO40)</f>
        <v>137</v>
      </c>
      <c r="BP37" s="216">
        <f t="shared" si="30"/>
        <v>69</v>
      </c>
      <c r="BQ37" s="216">
        <f t="shared" si="30"/>
        <v>381</v>
      </c>
      <c r="BR37" s="216">
        <f>SUM(BR38:BR40)</f>
        <v>52</v>
      </c>
      <c r="BS37" s="216">
        <f t="shared" ref="BS37:BU37" si="31">SUM(BS38:BS40)</f>
        <v>52</v>
      </c>
      <c r="BT37" s="216">
        <f t="shared" si="31"/>
        <v>34</v>
      </c>
      <c r="BU37" s="216">
        <f t="shared" si="31"/>
        <v>355</v>
      </c>
      <c r="BV37" s="216">
        <f>SUM(BV38:BV40)</f>
        <v>133</v>
      </c>
      <c r="BW37" s="216">
        <f t="shared" ref="BW37:BY37" si="32">SUM(BW38:BW40)</f>
        <v>133</v>
      </c>
      <c r="BX37" s="216">
        <f t="shared" si="32"/>
        <v>70</v>
      </c>
      <c r="BY37" s="216">
        <f t="shared" si="32"/>
        <v>387</v>
      </c>
    </row>
    <row r="38" spans="1:77" ht="17.25" customHeight="1" x14ac:dyDescent="0.2">
      <c r="A38" s="35" t="s">
        <v>60</v>
      </c>
      <c r="B38" s="36">
        <v>20</v>
      </c>
      <c r="C38" s="36">
        <v>20</v>
      </c>
      <c r="D38" s="36">
        <v>9</v>
      </c>
      <c r="E38" s="36">
        <v>36</v>
      </c>
      <c r="F38" s="36"/>
      <c r="G38" s="36"/>
      <c r="H38" s="36"/>
      <c r="I38" s="36">
        <v>32</v>
      </c>
      <c r="J38" s="36">
        <v>26</v>
      </c>
      <c r="K38" s="36">
        <v>24</v>
      </c>
      <c r="L38" s="36">
        <v>14</v>
      </c>
      <c r="M38" s="36">
        <v>42</v>
      </c>
      <c r="N38" s="36"/>
      <c r="O38" s="36"/>
      <c r="P38" s="36"/>
      <c r="Q38" s="36">
        <v>34</v>
      </c>
      <c r="R38" s="36">
        <v>31</v>
      </c>
      <c r="S38" s="36">
        <v>31</v>
      </c>
      <c r="T38" s="36">
        <v>20</v>
      </c>
      <c r="U38" s="36">
        <v>50</v>
      </c>
      <c r="V38" s="36"/>
      <c r="W38" s="36"/>
      <c r="X38" s="36"/>
      <c r="Y38" s="36">
        <v>48</v>
      </c>
      <c r="Z38" s="36">
        <v>29</v>
      </c>
      <c r="AA38" s="36">
        <v>29</v>
      </c>
      <c r="AB38" s="36">
        <v>13</v>
      </c>
      <c r="AC38" s="36">
        <v>56</v>
      </c>
      <c r="AD38" s="36"/>
      <c r="AE38" s="36"/>
      <c r="AF38" s="36"/>
      <c r="AG38" s="36">
        <v>50</v>
      </c>
      <c r="AH38" s="36">
        <v>23</v>
      </c>
      <c r="AI38" s="36">
        <v>23</v>
      </c>
      <c r="AJ38" s="36">
        <v>9</v>
      </c>
      <c r="AK38" s="36">
        <v>50</v>
      </c>
      <c r="AL38" s="36">
        <v>6</v>
      </c>
      <c r="AM38" s="36">
        <v>6</v>
      </c>
      <c r="AN38" s="36">
        <v>2</v>
      </c>
      <c r="AO38" s="36">
        <v>54</v>
      </c>
      <c r="AP38" s="36">
        <v>22</v>
      </c>
      <c r="AQ38" s="36">
        <v>22</v>
      </c>
      <c r="AR38" s="36">
        <v>11</v>
      </c>
      <c r="AS38" s="36">
        <v>59</v>
      </c>
      <c r="AT38" s="36">
        <v>5</v>
      </c>
      <c r="AU38" s="36">
        <v>3</v>
      </c>
      <c r="AV38" s="36">
        <v>1</v>
      </c>
      <c r="AW38" s="36">
        <v>53</v>
      </c>
      <c r="AX38" s="36">
        <v>24</v>
      </c>
      <c r="AY38" s="36">
        <v>23</v>
      </c>
      <c r="AZ38" s="36">
        <v>11</v>
      </c>
      <c r="BA38" s="36">
        <v>52</v>
      </c>
      <c r="BB38" s="36">
        <v>5</v>
      </c>
      <c r="BC38" s="36">
        <v>4</v>
      </c>
      <c r="BD38" s="36">
        <v>1</v>
      </c>
      <c r="BE38" s="36">
        <v>46</v>
      </c>
      <c r="BF38" s="36">
        <v>22</v>
      </c>
      <c r="BG38" s="36">
        <v>22</v>
      </c>
      <c r="BH38" s="36">
        <v>11</v>
      </c>
      <c r="BI38" s="36">
        <v>48</v>
      </c>
      <c r="BJ38" s="36">
        <v>5</v>
      </c>
      <c r="BK38" s="36">
        <v>5</v>
      </c>
      <c r="BL38" s="36">
        <v>4</v>
      </c>
      <c r="BM38" s="36">
        <v>51</v>
      </c>
      <c r="BN38" s="36">
        <v>13</v>
      </c>
      <c r="BO38" s="36">
        <v>13</v>
      </c>
      <c r="BP38" s="36">
        <v>6</v>
      </c>
      <c r="BQ38" s="36">
        <v>47</v>
      </c>
      <c r="BR38" s="36">
        <v>5</v>
      </c>
      <c r="BS38" s="36">
        <v>5</v>
      </c>
      <c r="BT38" s="36">
        <v>5</v>
      </c>
      <c r="BU38" s="36">
        <v>41</v>
      </c>
      <c r="BV38" s="36">
        <v>17</v>
      </c>
      <c r="BW38" s="36">
        <v>17</v>
      </c>
      <c r="BX38" s="36">
        <v>8</v>
      </c>
      <c r="BY38" s="36">
        <v>47</v>
      </c>
    </row>
    <row r="39" spans="1:77" ht="17.25" customHeight="1" x14ac:dyDescent="0.2">
      <c r="A39" s="46" t="s">
        <v>61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>
        <v>116</v>
      </c>
      <c r="S39" s="47">
        <v>114</v>
      </c>
      <c r="T39" s="47">
        <v>54</v>
      </c>
      <c r="U39" s="47">
        <v>54</v>
      </c>
      <c r="V39" s="47">
        <v>26</v>
      </c>
      <c r="W39" s="47">
        <v>26</v>
      </c>
      <c r="X39" s="47">
        <v>16</v>
      </c>
      <c r="Y39" s="47">
        <v>69</v>
      </c>
      <c r="Z39" s="47">
        <v>201</v>
      </c>
      <c r="AA39" s="47">
        <v>146</v>
      </c>
      <c r="AB39" s="47">
        <v>47</v>
      </c>
      <c r="AC39" s="47">
        <v>106</v>
      </c>
      <c r="AD39" s="47">
        <v>61</v>
      </c>
      <c r="AE39" s="47">
        <v>46</v>
      </c>
      <c r="AF39" s="47">
        <v>29</v>
      </c>
      <c r="AG39" s="47">
        <v>120</v>
      </c>
      <c r="AH39" s="47">
        <v>152</v>
      </c>
      <c r="AI39" s="47">
        <v>119</v>
      </c>
      <c r="AJ39" s="47">
        <v>64</v>
      </c>
      <c r="AK39" s="47">
        <v>173</v>
      </c>
      <c r="AL39" s="47">
        <v>50</v>
      </c>
      <c r="AM39" s="47">
        <v>45</v>
      </c>
      <c r="AN39" s="47">
        <v>26</v>
      </c>
      <c r="AO39" s="47">
        <v>194</v>
      </c>
      <c r="AP39" s="47">
        <v>132</v>
      </c>
      <c r="AQ39" s="47">
        <v>129</v>
      </c>
      <c r="AR39" s="47">
        <v>53</v>
      </c>
      <c r="AS39" s="47">
        <v>233</v>
      </c>
      <c r="AT39" s="47">
        <v>31</v>
      </c>
      <c r="AU39" s="47">
        <v>29</v>
      </c>
      <c r="AV39" s="47">
        <v>13</v>
      </c>
      <c r="AW39" s="47">
        <v>236</v>
      </c>
      <c r="AX39" s="47">
        <v>135</v>
      </c>
      <c r="AY39" s="47">
        <v>132</v>
      </c>
      <c r="AZ39" s="47">
        <v>58</v>
      </c>
      <c r="BA39" s="47">
        <v>288</v>
      </c>
      <c r="BB39" s="47">
        <v>30</v>
      </c>
      <c r="BC39" s="47">
        <v>30</v>
      </c>
      <c r="BD39" s="47">
        <v>14</v>
      </c>
      <c r="BE39" s="47">
        <v>270</v>
      </c>
      <c r="BF39" s="47">
        <v>89</v>
      </c>
      <c r="BG39" s="47">
        <v>89</v>
      </c>
      <c r="BH39" s="47">
        <v>34</v>
      </c>
      <c r="BI39" s="47">
        <v>304</v>
      </c>
      <c r="BJ39" s="47">
        <v>21</v>
      </c>
      <c r="BK39" s="47">
        <v>21</v>
      </c>
      <c r="BL39" s="47">
        <v>11</v>
      </c>
      <c r="BM39" s="47">
        <v>285</v>
      </c>
      <c r="BN39" s="47">
        <v>91</v>
      </c>
      <c r="BO39" s="47">
        <v>91</v>
      </c>
      <c r="BP39" s="47">
        <v>40</v>
      </c>
      <c r="BQ39" s="47">
        <v>298</v>
      </c>
      <c r="BR39" s="47">
        <v>21</v>
      </c>
      <c r="BS39" s="47">
        <v>21</v>
      </c>
      <c r="BT39" s="47">
        <v>10</v>
      </c>
      <c r="BU39" s="47">
        <v>264</v>
      </c>
      <c r="BV39" s="47">
        <v>58</v>
      </c>
      <c r="BW39" s="47">
        <v>58</v>
      </c>
      <c r="BX39" s="47">
        <v>30</v>
      </c>
      <c r="BY39" s="47">
        <v>257</v>
      </c>
    </row>
    <row r="40" spans="1:77" ht="17.25" customHeight="1" x14ac:dyDescent="0.2">
      <c r="A40" s="35" t="s">
        <v>62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>
        <v>20</v>
      </c>
      <c r="BK40" s="36">
        <v>19</v>
      </c>
      <c r="BL40" s="36">
        <v>11</v>
      </c>
      <c r="BM40" s="36">
        <v>11</v>
      </c>
      <c r="BN40" s="36">
        <v>33</v>
      </c>
      <c r="BO40" s="36">
        <v>33</v>
      </c>
      <c r="BP40" s="36">
        <v>23</v>
      </c>
      <c r="BQ40" s="36">
        <v>36</v>
      </c>
      <c r="BR40" s="36">
        <v>26</v>
      </c>
      <c r="BS40" s="36">
        <v>26</v>
      </c>
      <c r="BT40" s="36">
        <v>19</v>
      </c>
      <c r="BU40" s="36">
        <v>50</v>
      </c>
      <c r="BV40" s="36">
        <v>58</v>
      </c>
      <c r="BW40" s="36">
        <v>58</v>
      </c>
      <c r="BX40" s="36">
        <v>32</v>
      </c>
      <c r="BY40" s="36">
        <v>83</v>
      </c>
    </row>
    <row r="41" spans="1:77" ht="17.25" customHeight="1" x14ac:dyDescent="0.2">
      <c r="A41" s="215" t="s">
        <v>63</v>
      </c>
      <c r="B41" s="216">
        <f>+SUM(B42:B44)</f>
        <v>236</v>
      </c>
      <c r="C41" s="216">
        <f>SUM(C42:C44)</f>
        <v>230</v>
      </c>
      <c r="D41" s="216">
        <f>+SUM(D42:D44)</f>
        <v>118</v>
      </c>
      <c r="E41" s="216">
        <f>+SUM(E42:E44)</f>
        <v>612</v>
      </c>
      <c r="F41" s="216">
        <f>+SUM(F42:F44)</f>
        <v>90</v>
      </c>
      <c r="G41" s="216">
        <f>SUM(G42:G44)</f>
        <v>89</v>
      </c>
      <c r="H41" s="216">
        <f>+SUM(H42:H44)</f>
        <v>64</v>
      </c>
      <c r="I41" s="216">
        <f>+SUM(I42:I44)</f>
        <v>604</v>
      </c>
      <c r="J41" s="216">
        <f>+SUM(J42:J44)</f>
        <v>287</v>
      </c>
      <c r="K41" s="216">
        <f>SUM(K42:K44)</f>
        <v>271</v>
      </c>
      <c r="L41" s="216">
        <f>+SUM(L42:L44)</f>
        <v>129</v>
      </c>
      <c r="M41" s="216">
        <f>+SUM(M42:M44)</f>
        <v>669</v>
      </c>
      <c r="N41" s="216">
        <f>+SUM(N42:N44)</f>
        <v>107</v>
      </c>
      <c r="O41" s="216">
        <f>SUM(O42:O44)</f>
        <v>105</v>
      </c>
      <c r="P41" s="216">
        <f>+SUM(P42:P44)</f>
        <v>74</v>
      </c>
      <c r="Q41" s="216">
        <f>+SUM(Q42:Q44)</f>
        <v>690</v>
      </c>
      <c r="R41" s="216">
        <f>+SUM(R42:R44)</f>
        <v>333</v>
      </c>
      <c r="S41" s="216">
        <f>SUM(S42:S44)</f>
        <v>276</v>
      </c>
      <c r="T41" s="216">
        <f>+SUM(T42:T44)</f>
        <v>133</v>
      </c>
      <c r="U41" s="216">
        <f>+SUM(U42:U44)</f>
        <v>759</v>
      </c>
      <c r="V41" s="216">
        <f>+SUM(V42:V44)</f>
        <v>108</v>
      </c>
      <c r="W41" s="216">
        <f>SUM(W42:W44)</f>
        <v>108</v>
      </c>
      <c r="X41" s="216">
        <f>+SUM(X42:X44)</f>
        <v>70</v>
      </c>
      <c r="Y41" s="216">
        <f>+SUM(Y42:Y44)</f>
        <v>781</v>
      </c>
      <c r="Z41" s="216">
        <f t="shared" ref="Z41:AS41" si="33">+SUM(Z42:Z44)</f>
        <v>391</v>
      </c>
      <c r="AA41" s="216">
        <f t="shared" si="33"/>
        <v>292</v>
      </c>
      <c r="AB41" s="216">
        <f t="shared" si="33"/>
        <v>119</v>
      </c>
      <c r="AC41" s="216">
        <f t="shared" si="33"/>
        <v>822</v>
      </c>
      <c r="AD41" s="216">
        <f t="shared" si="33"/>
        <v>145</v>
      </c>
      <c r="AE41" s="216">
        <f t="shared" si="33"/>
        <v>114</v>
      </c>
      <c r="AF41" s="216">
        <f t="shared" si="33"/>
        <v>75</v>
      </c>
      <c r="AG41" s="216">
        <f t="shared" si="33"/>
        <v>821</v>
      </c>
      <c r="AH41" s="216">
        <f t="shared" si="33"/>
        <v>337</v>
      </c>
      <c r="AI41" s="216">
        <f t="shared" si="33"/>
        <v>296</v>
      </c>
      <c r="AJ41" s="216">
        <f t="shared" si="33"/>
        <v>100</v>
      </c>
      <c r="AK41" s="216">
        <f t="shared" si="33"/>
        <v>828</v>
      </c>
      <c r="AL41" s="216">
        <f t="shared" si="33"/>
        <v>134</v>
      </c>
      <c r="AM41" s="216">
        <f t="shared" si="33"/>
        <v>128</v>
      </c>
      <c r="AN41" s="216">
        <f t="shared" si="33"/>
        <v>65</v>
      </c>
      <c r="AO41" s="216">
        <f t="shared" si="33"/>
        <v>828</v>
      </c>
      <c r="AP41" s="216">
        <f t="shared" si="33"/>
        <v>344</v>
      </c>
      <c r="AQ41" s="216">
        <f t="shared" si="33"/>
        <v>332</v>
      </c>
      <c r="AR41" s="216">
        <f t="shared" si="33"/>
        <v>122</v>
      </c>
      <c r="AS41" s="216">
        <f t="shared" si="33"/>
        <v>866</v>
      </c>
      <c r="AT41" s="216">
        <f>+SUM(AT42:AT44)</f>
        <v>131</v>
      </c>
      <c r="AU41" s="216">
        <f>+SUM(AU42:AU44)</f>
        <v>126</v>
      </c>
      <c r="AV41" s="216">
        <f>+SUM(AV42:AV44)</f>
        <v>66</v>
      </c>
      <c r="AW41" s="216">
        <f>+SUM(AW42:AW44)</f>
        <v>870</v>
      </c>
      <c r="AX41" s="216">
        <f t="shared" ref="AX41:BQ41" si="34">+SUM(AX42:AX44)</f>
        <v>347</v>
      </c>
      <c r="AY41" s="216">
        <f t="shared" si="34"/>
        <v>339</v>
      </c>
      <c r="AZ41" s="216">
        <f t="shared" si="34"/>
        <v>123</v>
      </c>
      <c r="BA41" s="216">
        <f t="shared" si="34"/>
        <v>858</v>
      </c>
      <c r="BB41" s="216">
        <f t="shared" si="34"/>
        <v>104</v>
      </c>
      <c r="BC41" s="216">
        <f t="shared" si="34"/>
        <v>104</v>
      </c>
      <c r="BD41" s="216">
        <f t="shared" si="34"/>
        <v>57</v>
      </c>
      <c r="BE41" s="216">
        <f t="shared" si="34"/>
        <v>778</v>
      </c>
      <c r="BF41" s="216">
        <f t="shared" si="34"/>
        <v>366</v>
      </c>
      <c r="BG41" s="216">
        <f t="shared" si="34"/>
        <v>363</v>
      </c>
      <c r="BH41" s="216">
        <f t="shared" si="34"/>
        <v>140</v>
      </c>
      <c r="BI41" s="216">
        <f t="shared" si="34"/>
        <v>862</v>
      </c>
      <c r="BJ41" s="216">
        <f t="shared" si="34"/>
        <v>125</v>
      </c>
      <c r="BK41" s="216">
        <f t="shared" si="34"/>
        <v>118</v>
      </c>
      <c r="BL41" s="216">
        <f t="shared" si="34"/>
        <v>76</v>
      </c>
      <c r="BM41" s="216">
        <f t="shared" si="34"/>
        <v>816</v>
      </c>
      <c r="BN41" s="216">
        <f t="shared" si="34"/>
        <v>391</v>
      </c>
      <c r="BO41" s="216">
        <f t="shared" si="34"/>
        <v>390</v>
      </c>
      <c r="BP41" s="216">
        <f t="shared" si="34"/>
        <v>154</v>
      </c>
      <c r="BQ41" s="216">
        <f t="shared" si="34"/>
        <v>905</v>
      </c>
      <c r="BR41" s="216">
        <f t="shared" ref="BR41:BY41" si="35">+SUM(BR42:BR44)</f>
        <v>148</v>
      </c>
      <c r="BS41" s="216">
        <f t="shared" si="35"/>
        <v>147</v>
      </c>
      <c r="BT41" s="216">
        <f t="shared" si="35"/>
        <v>76</v>
      </c>
      <c r="BU41" s="216">
        <f t="shared" si="35"/>
        <v>871</v>
      </c>
      <c r="BV41" s="216">
        <f t="shared" si="35"/>
        <v>333</v>
      </c>
      <c r="BW41" s="216">
        <f t="shared" si="35"/>
        <v>332</v>
      </c>
      <c r="BX41" s="216">
        <f t="shared" si="35"/>
        <v>118</v>
      </c>
      <c r="BY41" s="216">
        <f t="shared" si="35"/>
        <v>882</v>
      </c>
    </row>
    <row r="42" spans="1:77" ht="17.25" customHeight="1" x14ac:dyDescent="0.2">
      <c r="A42" s="35" t="s">
        <v>64</v>
      </c>
      <c r="B42" s="36">
        <v>83</v>
      </c>
      <c r="C42" s="36">
        <v>81</v>
      </c>
      <c r="D42" s="36">
        <v>35</v>
      </c>
      <c r="E42" s="36">
        <v>207</v>
      </c>
      <c r="F42" s="36">
        <v>45</v>
      </c>
      <c r="G42" s="36">
        <v>44</v>
      </c>
      <c r="H42" s="36">
        <v>34</v>
      </c>
      <c r="I42" s="36">
        <v>226</v>
      </c>
      <c r="J42" s="36">
        <v>161</v>
      </c>
      <c r="K42" s="36">
        <v>147</v>
      </c>
      <c r="L42" s="36">
        <v>65</v>
      </c>
      <c r="M42" s="36">
        <v>280</v>
      </c>
      <c r="N42" s="36">
        <v>70</v>
      </c>
      <c r="O42" s="36">
        <v>69</v>
      </c>
      <c r="P42" s="36">
        <v>53</v>
      </c>
      <c r="Q42" s="36">
        <v>316</v>
      </c>
      <c r="R42" s="36">
        <v>186</v>
      </c>
      <c r="S42" s="36">
        <v>129</v>
      </c>
      <c r="T42" s="36">
        <v>54</v>
      </c>
      <c r="U42" s="36">
        <v>347</v>
      </c>
      <c r="V42" s="36">
        <v>62</v>
      </c>
      <c r="W42" s="36">
        <v>62</v>
      </c>
      <c r="X42" s="36">
        <v>41</v>
      </c>
      <c r="Y42" s="36">
        <v>377</v>
      </c>
      <c r="Z42" s="36">
        <v>234</v>
      </c>
      <c r="AA42" s="36">
        <v>139</v>
      </c>
      <c r="AB42" s="36">
        <v>53</v>
      </c>
      <c r="AC42" s="36">
        <v>396</v>
      </c>
      <c r="AD42" s="36">
        <v>102</v>
      </c>
      <c r="AE42" s="36">
        <v>72</v>
      </c>
      <c r="AF42" s="36">
        <v>48</v>
      </c>
      <c r="AG42" s="36">
        <v>409</v>
      </c>
      <c r="AH42" s="36">
        <v>177</v>
      </c>
      <c r="AI42" s="36">
        <v>141</v>
      </c>
      <c r="AJ42" s="36">
        <v>54</v>
      </c>
      <c r="AK42" s="36">
        <v>417</v>
      </c>
      <c r="AL42" s="36">
        <v>66</v>
      </c>
      <c r="AM42" s="36">
        <v>63</v>
      </c>
      <c r="AN42" s="36">
        <v>30</v>
      </c>
      <c r="AO42" s="36">
        <v>430</v>
      </c>
      <c r="AP42" s="36">
        <v>185</v>
      </c>
      <c r="AQ42" s="36">
        <v>180</v>
      </c>
      <c r="AR42" s="36">
        <v>62</v>
      </c>
      <c r="AS42" s="36">
        <v>452</v>
      </c>
      <c r="AT42" s="36">
        <v>73</v>
      </c>
      <c r="AU42" s="36">
        <v>71</v>
      </c>
      <c r="AV42" s="36">
        <v>37</v>
      </c>
      <c r="AW42" s="36">
        <v>458</v>
      </c>
      <c r="AX42" s="36">
        <v>175</v>
      </c>
      <c r="AY42" s="36">
        <v>168</v>
      </c>
      <c r="AZ42" s="36">
        <v>61</v>
      </c>
      <c r="BA42" s="36">
        <v>459</v>
      </c>
      <c r="BB42" s="36">
        <v>54</v>
      </c>
      <c r="BC42" s="36">
        <v>54</v>
      </c>
      <c r="BD42" s="36">
        <v>30</v>
      </c>
      <c r="BE42" s="36">
        <v>426</v>
      </c>
      <c r="BF42" s="36">
        <v>176</v>
      </c>
      <c r="BG42" s="36">
        <v>174</v>
      </c>
      <c r="BH42" s="36">
        <v>68</v>
      </c>
      <c r="BI42" s="36">
        <v>457</v>
      </c>
      <c r="BJ42" s="36">
        <v>58</v>
      </c>
      <c r="BK42" s="36">
        <v>54</v>
      </c>
      <c r="BL42" s="36">
        <v>29</v>
      </c>
      <c r="BM42" s="36">
        <v>412</v>
      </c>
      <c r="BN42" s="36">
        <v>189</v>
      </c>
      <c r="BO42" s="36">
        <v>188</v>
      </c>
      <c r="BP42" s="36">
        <v>64</v>
      </c>
      <c r="BQ42" s="36">
        <v>439</v>
      </c>
      <c r="BR42" s="36">
        <v>56</v>
      </c>
      <c r="BS42" s="36">
        <v>56</v>
      </c>
      <c r="BT42" s="36">
        <v>30</v>
      </c>
      <c r="BU42" s="36">
        <v>401</v>
      </c>
      <c r="BV42" s="36">
        <v>147</v>
      </c>
      <c r="BW42" s="36">
        <v>146</v>
      </c>
      <c r="BX42" s="36">
        <v>38</v>
      </c>
      <c r="BY42" s="36">
        <v>395</v>
      </c>
    </row>
    <row r="43" spans="1:77" ht="17.25" customHeight="1" x14ac:dyDescent="0.2">
      <c r="A43" s="46" t="s">
        <v>65</v>
      </c>
      <c r="B43" s="47">
        <v>88</v>
      </c>
      <c r="C43" s="47">
        <v>86</v>
      </c>
      <c r="D43" s="47">
        <v>41</v>
      </c>
      <c r="E43" s="47">
        <v>238</v>
      </c>
      <c r="F43" s="47">
        <v>26</v>
      </c>
      <c r="G43" s="47">
        <v>26</v>
      </c>
      <c r="H43" s="47">
        <v>16</v>
      </c>
      <c r="I43" s="47">
        <v>236</v>
      </c>
      <c r="J43" s="47">
        <v>80</v>
      </c>
      <c r="K43" s="47">
        <v>78</v>
      </c>
      <c r="L43" s="47">
        <v>41</v>
      </c>
      <c r="M43" s="47">
        <v>242</v>
      </c>
      <c r="N43" s="47">
        <v>23</v>
      </c>
      <c r="O43" s="47">
        <v>22</v>
      </c>
      <c r="P43" s="47">
        <v>11</v>
      </c>
      <c r="Q43" s="47">
        <v>236</v>
      </c>
      <c r="R43" s="47">
        <v>93</v>
      </c>
      <c r="S43" s="47">
        <v>93</v>
      </c>
      <c r="T43" s="47">
        <v>46</v>
      </c>
      <c r="U43" s="47">
        <v>253</v>
      </c>
      <c r="V43" s="47">
        <v>21</v>
      </c>
      <c r="W43" s="47">
        <v>21</v>
      </c>
      <c r="X43" s="47">
        <v>13</v>
      </c>
      <c r="Y43" s="47">
        <v>253</v>
      </c>
      <c r="Z43" s="47">
        <v>105</v>
      </c>
      <c r="AA43" s="47">
        <v>101</v>
      </c>
      <c r="AB43" s="47">
        <v>42</v>
      </c>
      <c r="AC43" s="47">
        <v>273</v>
      </c>
      <c r="AD43" s="47">
        <v>20</v>
      </c>
      <c r="AE43" s="47">
        <v>19</v>
      </c>
      <c r="AF43" s="47">
        <v>16</v>
      </c>
      <c r="AG43" s="47">
        <v>273</v>
      </c>
      <c r="AH43" s="47">
        <v>108</v>
      </c>
      <c r="AI43" s="47">
        <v>103</v>
      </c>
      <c r="AJ43" s="47">
        <v>29</v>
      </c>
      <c r="AK43" s="47">
        <v>278</v>
      </c>
      <c r="AL43" s="47">
        <v>54</v>
      </c>
      <c r="AM43" s="47">
        <v>51</v>
      </c>
      <c r="AN43" s="47">
        <v>29</v>
      </c>
      <c r="AO43" s="47">
        <v>278</v>
      </c>
      <c r="AP43" s="47">
        <v>129</v>
      </c>
      <c r="AQ43" s="47">
        <v>123</v>
      </c>
      <c r="AR43" s="47">
        <v>44</v>
      </c>
      <c r="AS43" s="47">
        <v>297</v>
      </c>
      <c r="AT43" s="47">
        <v>38</v>
      </c>
      <c r="AU43" s="47">
        <v>37</v>
      </c>
      <c r="AV43" s="47">
        <v>18</v>
      </c>
      <c r="AW43" s="47">
        <v>291</v>
      </c>
      <c r="AX43" s="47">
        <v>123</v>
      </c>
      <c r="AY43" s="47">
        <v>122</v>
      </c>
      <c r="AZ43" s="47">
        <v>47</v>
      </c>
      <c r="BA43" s="47">
        <v>290</v>
      </c>
      <c r="BB43" s="47">
        <v>31</v>
      </c>
      <c r="BC43" s="47">
        <v>31</v>
      </c>
      <c r="BD43" s="47">
        <v>17</v>
      </c>
      <c r="BE43" s="47">
        <v>257</v>
      </c>
      <c r="BF43" s="47">
        <v>153</v>
      </c>
      <c r="BG43" s="47">
        <v>152</v>
      </c>
      <c r="BH43" s="47">
        <v>56</v>
      </c>
      <c r="BI43" s="47">
        <v>301</v>
      </c>
      <c r="BJ43" s="47">
        <v>54</v>
      </c>
      <c r="BK43" s="47">
        <v>52</v>
      </c>
      <c r="BL43" s="47">
        <v>37</v>
      </c>
      <c r="BM43" s="47">
        <v>308</v>
      </c>
      <c r="BN43" s="47">
        <v>170</v>
      </c>
      <c r="BO43" s="47">
        <v>170</v>
      </c>
      <c r="BP43" s="47">
        <v>74</v>
      </c>
      <c r="BQ43" s="47">
        <v>367</v>
      </c>
      <c r="BR43" s="47">
        <v>69</v>
      </c>
      <c r="BS43" s="47">
        <v>68</v>
      </c>
      <c r="BT43" s="47">
        <v>36</v>
      </c>
      <c r="BU43" s="47">
        <v>374</v>
      </c>
      <c r="BV43" s="47">
        <v>145</v>
      </c>
      <c r="BW43" s="47">
        <v>145</v>
      </c>
      <c r="BX43" s="47">
        <v>57</v>
      </c>
      <c r="BY43" s="47">
        <v>380</v>
      </c>
    </row>
    <row r="44" spans="1:77" ht="17.25" customHeight="1" x14ac:dyDescent="0.2">
      <c r="A44" s="35" t="s">
        <v>66</v>
      </c>
      <c r="B44" s="36">
        <v>65</v>
      </c>
      <c r="C44" s="36">
        <v>63</v>
      </c>
      <c r="D44" s="36">
        <v>42</v>
      </c>
      <c r="E44" s="36">
        <v>167</v>
      </c>
      <c r="F44" s="36">
        <v>19</v>
      </c>
      <c r="G44" s="36">
        <v>19</v>
      </c>
      <c r="H44" s="36">
        <v>14</v>
      </c>
      <c r="I44" s="36">
        <v>142</v>
      </c>
      <c r="J44" s="36">
        <v>46</v>
      </c>
      <c r="K44" s="36">
        <v>46</v>
      </c>
      <c r="L44" s="36">
        <v>23</v>
      </c>
      <c r="M44" s="36">
        <v>147</v>
      </c>
      <c r="N44" s="36">
        <v>14</v>
      </c>
      <c r="O44" s="36">
        <v>14</v>
      </c>
      <c r="P44" s="36">
        <v>10</v>
      </c>
      <c r="Q44" s="36">
        <v>138</v>
      </c>
      <c r="R44" s="36">
        <v>54</v>
      </c>
      <c r="S44" s="36">
        <v>54</v>
      </c>
      <c r="T44" s="36">
        <v>33</v>
      </c>
      <c r="U44" s="36">
        <v>159</v>
      </c>
      <c r="V44" s="36">
        <v>25</v>
      </c>
      <c r="W44" s="36">
        <v>25</v>
      </c>
      <c r="X44" s="36">
        <v>16</v>
      </c>
      <c r="Y44" s="36">
        <v>151</v>
      </c>
      <c r="Z44" s="36">
        <v>52</v>
      </c>
      <c r="AA44" s="36">
        <v>52</v>
      </c>
      <c r="AB44" s="36">
        <v>24</v>
      </c>
      <c r="AC44" s="36">
        <v>153</v>
      </c>
      <c r="AD44" s="36">
        <v>23</v>
      </c>
      <c r="AE44" s="36">
        <v>23</v>
      </c>
      <c r="AF44" s="36">
        <v>11</v>
      </c>
      <c r="AG44" s="36">
        <v>139</v>
      </c>
      <c r="AH44" s="36">
        <v>52</v>
      </c>
      <c r="AI44" s="36">
        <v>52</v>
      </c>
      <c r="AJ44" s="36">
        <v>17</v>
      </c>
      <c r="AK44" s="36">
        <v>133</v>
      </c>
      <c r="AL44" s="36">
        <v>14</v>
      </c>
      <c r="AM44" s="36">
        <v>14</v>
      </c>
      <c r="AN44" s="36">
        <v>6</v>
      </c>
      <c r="AO44" s="36">
        <v>120</v>
      </c>
      <c r="AP44" s="36">
        <v>30</v>
      </c>
      <c r="AQ44" s="36">
        <v>29</v>
      </c>
      <c r="AR44" s="36">
        <v>16</v>
      </c>
      <c r="AS44" s="36">
        <v>117</v>
      </c>
      <c r="AT44" s="36">
        <v>20</v>
      </c>
      <c r="AU44" s="36">
        <v>18</v>
      </c>
      <c r="AV44" s="36">
        <v>11</v>
      </c>
      <c r="AW44" s="36">
        <v>121</v>
      </c>
      <c r="AX44" s="36">
        <v>49</v>
      </c>
      <c r="AY44" s="36">
        <v>49</v>
      </c>
      <c r="AZ44" s="36">
        <v>15</v>
      </c>
      <c r="BA44" s="36">
        <v>109</v>
      </c>
      <c r="BB44" s="36">
        <v>19</v>
      </c>
      <c r="BC44" s="36">
        <v>19</v>
      </c>
      <c r="BD44" s="36">
        <v>10</v>
      </c>
      <c r="BE44" s="36">
        <v>95</v>
      </c>
      <c r="BF44" s="36">
        <v>37</v>
      </c>
      <c r="BG44" s="36">
        <v>37</v>
      </c>
      <c r="BH44" s="36">
        <v>16</v>
      </c>
      <c r="BI44" s="36">
        <v>104</v>
      </c>
      <c r="BJ44" s="36">
        <v>13</v>
      </c>
      <c r="BK44" s="36">
        <v>12</v>
      </c>
      <c r="BL44" s="36">
        <v>10</v>
      </c>
      <c r="BM44" s="36">
        <v>96</v>
      </c>
      <c r="BN44" s="36">
        <v>32</v>
      </c>
      <c r="BO44" s="36">
        <v>32</v>
      </c>
      <c r="BP44" s="36">
        <v>16</v>
      </c>
      <c r="BQ44" s="36">
        <v>99</v>
      </c>
      <c r="BR44" s="36">
        <v>23</v>
      </c>
      <c r="BS44" s="36">
        <v>23</v>
      </c>
      <c r="BT44" s="36">
        <v>10</v>
      </c>
      <c r="BU44" s="36">
        <v>96</v>
      </c>
      <c r="BV44" s="36">
        <v>41</v>
      </c>
      <c r="BW44" s="36">
        <v>41</v>
      </c>
      <c r="BX44" s="36">
        <v>23</v>
      </c>
      <c r="BY44" s="36">
        <v>107</v>
      </c>
    </row>
    <row r="45" spans="1:77" ht="17.25" customHeight="1" x14ac:dyDescent="0.2">
      <c r="A45" s="215" t="s">
        <v>67</v>
      </c>
      <c r="B45" s="216">
        <f t="shared" ref="B45:AH45" si="36">SUM(B46)</f>
        <v>34</v>
      </c>
      <c r="C45" s="216">
        <f t="shared" si="36"/>
        <v>25</v>
      </c>
      <c r="D45" s="216">
        <f t="shared" si="36"/>
        <v>17</v>
      </c>
      <c r="E45" s="216">
        <f t="shared" si="36"/>
        <v>70</v>
      </c>
      <c r="F45" s="216">
        <f t="shared" si="36"/>
        <v>22</v>
      </c>
      <c r="G45" s="216">
        <f t="shared" si="36"/>
        <v>14</v>
      </c>
      <c r="H45" s="216">
        <f t="shared" si="36"/>
        <v>10</v>
      </c>
      <c r="I45" s="216">
        <f t="shared" si="36"/>
        <v>71</v>
      </c>
      <c r="J45" s="216">
        <f t="shared" si="36"/>
        <v>62</v>
      </c>
      <c r="K45" s="216">
        <f t="shared" si="36"/>
        <v>46</v>
      </c>
      <c r="L45" s="216">
        <f t="shared" si="36"/>
        <v>28</v>
      </c>
      <c r="M45" s="216">
        <f t="shared" si="36"/>
        <v>97</v>
      </c>
      <c r="N45" s="216">
        <f t="shared" si="36"/>
        <v>23</v>
      </c>
      <c r="O45" s="216">
        <f t="shared" si="36"/>
        <v>16</v>
      </c>
      <c r="P45" s="216">
        <f t="shared" si="36"/>
        <v>12</v>
      </c>
      <c r="Q45" s="216">
        <f t="shared" si="36"/>
        <v>97</v>
      </c>
      <c r="R45" s="216">
        <f t="shared" si="36"/>
        <v>66</v>
      </c>
      <c r="S45" s="216">
        <f t="shared" si="36"/>
        <v>45</v>
      </c>
      <c r="T45" s="216">
        <f t="shared" si="36"/>
        <v>30</v>
      </c>
      <c r="U45" s="216">
        <f t="shared" si="36"/>
        <v>120</v>
      </c>
      <c r="V45" s="216">
        <f t="shared" si="36"/>
        <v>16</v>
      </c>
      <c r="W45" s="216">
        <f t="shared" si="36"/>
        <v>12</v>
      </c>
      <c r="X45" s="216">
        <f t="shared" si="36"/>
        <v>11</v>
      </c>
      <c r="Y45" s="216">
        <f t="shared" si="36"/>
        <v>119</v>
      </c>
      <c r="Z45" s="216">
        <f t="shared" si="36"/>
        <v>48</v>
      </c>
      <c r="AA45" s="216">
        <f t="shared" si="36"/>
        <v>29</v>
      </c>
      <c r="AB45" s="216">
        <f t="shared" si="36"/>
        <v>11</v>
      </c>
      <c r="AC45" s="216">
        <f t="shared" si="36"/>
        <v>112</v>
      </c>
      <c r="AD45" s="216">
        <f t="shared" si="36"/>
        <v>24</v>
      </c>
      <c r="AE45" s="216">
        <f t="shared" si="36"/>
        <v>17</v>
      </c>
      <c r="AF45" s="216">
        <f t="shared" si="36"/>
        <v>10</v>
      </c>
      <c r="AG45" s="216">
        <f t="shared" si="36"/>
        <v>113</v>
      </c>
      <c r="AH45" s="216">
        <f t="shared" si="36"/>
        <v>48</v>
      </c>
      <c r="AI45" s="216">
        <f>+SUM(AI46)</f>
        <v>27</v>
      </c>
      <c r="AJ45" s="216">
        <f>SUM(AJ46)</f>
        <v>14</v>
      </c>
      <c r="AK45" s="216">
        <f>SUM(AK46)</f>
        <v>116</v>
      </c>
      <c r="AL45" s="216">
        <f>SUM(AL46)</f>
        <v>28</v>
      </c>
      <c r="AM45" s="216">
        <f>+SUM(AM46)</f>
        <v>18</v>
      </c>
      <c r="AN45" s="216">
        <f t="shared" ref="AN45:BY47" si="37">SUM(AN46)</f>
        <v>14</v>
      </c>
      <c r="AO45" s="216">
        <f t="shared" si="37"/>
        <v>126</v>
      </c>
      <c r="AP45" s="216">
        <f t="shared" si="37"/>
        <v>42</v>
      </c>
      <c r="AQ45" s="216">
        <f t="shared" si="37"/>
        <v>24</v>
      </c>
      <c r="AR45" s="216">
        <f t="shared" si="37"/>
        <v>16</v>
      </c>
      <c r="AS45" s="216">
        <f t="shared" si="37"/>
        <v>122</v>
      </c>
      <c r="AT45" s="216">
        <f t="shared" si="37"/>
        <v>16</v>
      </c>
      <c r="AU45" s="216">
        <f t="shared" si="37"/>
        <v>9</v>
      </c>
      <c r="AV45" s="216">
        <f t="shared" si="37"/>
        <v>6</v>
      </c>
      <c r="AW45" s="216">
        <f t="shared" si="37"/>
        <v>111</v>
      </c>
      <c r="AX45" s="216">
        <f t="shared" si="37"/>
        <v>57</v>
      </c>
      <c r="AY45" s="216">
        <f t="shared" si="37"/>
        <v>30</v>
      </c>
      <c r="AZ45" s="216">
        <f t="shared" si="37"/>
        <v>19</v>
      </c>
      <c r="BA45" s="216">
        <f t="shared" si="37"/>
        <v>120</v>
      </c>
      <c r="BB45" s="216">
        <f t="shared" si="37"/>
        <v>24</v>
      </c>
      <c r="BC45" s="216">
        <f t="shared" si="37"/>
        <v>22</v>
      </c>
      <c r="BD45" s="216">
        <f t="shared" si="37"/>
        <v>14</v>
      </c>
      <c r="BE45" s="216">
        <f t="shared" si="37"/>
        <v>105</v>
      </c>
      <c r="BF45" s="216">
        <f t="shared" si="37"/>
        <v>46</v>
      </c>
      <c r="BG45" s="216">
        <f t="shared" si="37"/>
        <v>33</v>
      </c>
      <c r="BH45" s="216">
        <f t="shared" si="37"/>
        <v>15</v>
      </c>
      <c r="BI45" s="216">
        <f t="shared" si="37"/>
        <v>103</v>
      </c>
      <c r="BJ45" s="216">
        <f t="shared" si="37"/>
        <v>19</v>
      </c>
      <c r="BK45" s="216">
        <f t="shared" si="37"/>
        <v>15</v>
      </c>
      <c r="BL45" s="216">
        <f t="shared" si="37"/>
        <v>10</v>
      </c>
      <c r="BM45" s="216">
        <f t="shared" si="37"/>
        <v>107</v>
      </c>
      <c r="BN45" s="216">
        <f t="shared" si="37"/>
        <v>30</v>
      </c>
      <c r="BO45" s="216">
        <f t="shared" si="37"/>
        <v>19</v>
      </c>
      <c r="BP45" s="216">
        <f t="shared" si="37"/>
        <v>12</v>
      </c>
      <c r="BQ45" s="216">
        <f t="shared" si="37"/>
        <v>102</v>
      </c>
      <c r="BR45" s="216">
        <f t="shared" si="37"/>
        <v>18</v>
      </c>
      <c r="BS45" s="216">
        <f t="shared" si="37"/>
        <v>14</v>
      </c>
      <c r="BT45" s="216">
        <f t="shared" si="37"/>
        <v>11</v>
      </c>
      <c r="BU45" s="216">
        <f t="shared" si="37"/>
        <v>101</v>
      </c>
      <c r="BV45" s="216">
        <f t="shared" si="37"/>
        <v>32</v>
      </c>
      <c r="BW45" s="216">
        <f t="shared" si="37"/>
        <v>26</v>
      </c>
      <c r="BX45" s="216">
        <f t="shared" si="37"/>
        <v>18</v>
      </c>
      <c r="BY45" s="216">
        <f t="shared" si="37"/>
        <v>106</v>
      </c>
    </row>
    <row r="46" spans="1:77" ht="17.25" customHeight="1" x14ac:dyDescent="0.2">
      <c r="A46" s="35" t="s">
        <v>67</v>
      </c>
      <c r="B46" s="36">
        <v>34</v>
      </c>
      <c r="C46" s="36">
        <v>25</v>
      </c>
      <c r="D46" s="36">
        <v>17</v>
      </c>
      <c r="E46" s="36">
        <v>70</v>
      </c>
      <c r="F46" s="36">
        <v>22</v>
      </c>
      <c r="G46" s="36">
        <v>14</v>
      </c>
      <c r="H46" s="36">
        <v>10</v>
      </c>
      <c r="I46" s="36">
        <v>71</v>
      </c>
      <c r="J46" s="36">
        <v>62</v>
      </c>
      <c r="K46" s="36">
        <v>46</v>
      </c>
      <c r="L46" s="36">
        <v>28</v>
      </c>
      <c r="M46" s="36">
        <v>97</v>
      </c>
      <c r="N46" s="36">
        <v>23</v>
      </c>
      <c r="O46" s="36">
        <v>16</v>
      </c>
      <c r="P46" s="36">
        <v>12</v>
      </c>
      <c r="Q46" s="36">
        <v>97</v>
      </c>
      <c r="R46" s="36">
        <v>66</v>
      </c>
      <c r="S46" s="36">
        <v>45</v>
      </c>
      <c r="T46" s="36">
        <v>30</v>
      </c>
      <c r="U46" s="36">
        <v>120</v>
      </c>
      <c r="V46" s="36">
        <v>16</v>
      </c>
      <c r="W46" s="36">
        <v>12</v>
      </c>
      <c r="X46" s="36">
        <v>11</v>
      </c>
      <c r="Y46" s="36">
        <v>119</v>
      </c>
      <c r="Z46" s="36">
        <v>48</v>
      </c>
      <c r="AA46" s="36">
        <v>29</v>
      </c>
      <c r="AB46" s="36">
        <v>11</v>
      </c>
      <c r="AC46" s="36">
        <v>112</v>
      </c>
      <c r="AD46" s="36">
        <v>24</v>
      </c>
      <c r="AE46" s="36">
        <v>17</v>
      </c>
      <c r="AF46" s="36">
        <v>10</v>
      </c>
      <c r="AG46" s="36">
        <v>113</v>
      </c>
      <c r="AH46" s="36">
        <v>48</v>
      </c>
      <c r="AI46" s="36">
        <v>27</v>
      </c>
      <c r="AJ46" s="36">
        <v>14</v>
      </c>
      <c r="AK46" s="36">
        <v>116</v>
      </c>
      <c r="AL46" s="36">
        <v>28</v>
      </c>
      <c r="AM46" s="36">
        <v>18</v>
      </c>
      <c r="AN46" s="36">
        <v>14</v>
      </c>
      <c r="AO46" s="36">
        <v>126</v>
      </c>
      <c r="AP46" s="36">
        <v>42</v>
      </c>
      <c r="AQ46" s="36">
        <v>24</v>
      </c>
      <c r="AR46" s="36">
        <v>16</v>
      </c>
      <c r="AS46" s="36">
        <v>122</v>
      </c>
      <c r="AT46" s="36">
        <v>16</v>
      </c>
      <c r="AU46" s="36">
        <v>9</v>
      </c>
      <c r="AV46" s="36">
        <v>6</v>
      </c>
      <c r="AW46" s="36">
        <v>111</v>
      </c>
      <c r="AX46" s="36">
        <v>57</v>
      </c>
      <c r="AY46" s="36">
        <v>30</v>
      </c>
      <c r="AZ46" s="36">
        <v>19</v>
      </c>
      <c r="BA46" s="36">
        <v>120</v>
      </c>
      <c r="BB46" s="36">
        <v>24</v>
      </c>
      <c r="BC46" s="36">
        <v>22</v>
      </c>
      <c r="BD46" s="36">
        <v>14</v>
      </c>
      <c r="BE46" s="36">
        <v>105</v>
      </c>
      <c r="BF46" s="36">
        <v>46</v>
      </c>
      <c r="BG46" s="36">
        <v>33</v>
      </c>
      <c r="BH46" s="36">
        <v>15</v>
      </c>
      <c r="BI46" s="36">
        <v>103</v>
      </c>
      <c r="BJ46" s="36">
        <v>19</v>
      </c>
      <c r="BK46" s="36">
        <v>15</v>
      </c>
      <c r="BL46" s="36">
        <v>10</v>
      </c>
      <c r="BM46" s="36">
        <v>107</v>
      </c>
      <c r="BN46" s="36">
        <v>30</v>
      </c>
      <c r="BO46" s="36">
        <v>19</v>
      </c>
      <c r="BP46" s="36">
        <v>12</v>
      </c>
      <c r="BQ46" s="36">
        <v>102</v>
      </c>
      <c r="BR46" s="36">
        <v>18</v>
      </c>
      <c r="BS46" s="36">
        <v>14</v>
      </c>
      <c r="BT46" s="36">
        <v>11</v>
      </c>
      <c r="BU46" s="36">
        <v>101</v>
      </c>
      <c r="BV46" s="36">
        <v>32</v>
      </c>
      <c r="BW46" s="36">
        <v>26</v>
      </c>
      <c r="BX46" s="36">
        <v>18</v>
      </c>
      <c r="BY46" s="36">
        <v>106</v>
      </c>
    </row>
    <row r="47" spans="1:77" ht="17.25" customHeight="1" x14ac:dyDescent="0.2">
      <c r="A47" s="215" t="s">
        <v>68</v>
      </c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>
        <f t="shared" ref="AP47:BU47" si="38">SUM(AP48)</f>
        <v>216</v>
      </c>
      <c r="AQ47" s="216">
        <f t="shared" si="38"/>
        <v>89</v>
      </c>
      <c r="AR47" s="216">
        <f t="shared" si="38"/>
        <v>49</v>
      </c>
      <c r="AS47" s="216">
        <f t="shared" si="38"/>
        <v>49</v>
      </c>
      <c r="AT47" s="216">
        <f t="shared" si="38"/>
        <v>64</v>
      </c>
      <c r="AU47" s="216">
        <f t="shared" si="38"/>
        <v>41</v>
      </c>
      <c r="AV47" s="216">
        <f t="shared" si="38"/>
        <v>30</v>
      </c>
      <c r="AW47" s="216">
        <f t="shared" si="38"/>
        <v>82</v>
      </c>
      <c r="AX47" s="216">
        <f t="shared" si="38"/>
        <v>209</v>
      </c>
      <c r="AY47" s="216">
        <f t="shared" si="38"/>
        <v>102</v>
      </c>
      <c r="AZ47" s="216">
        <f t="shared" si="38"/>
        <v>61</v>
      </c>
      <c r="BA47" s="216">
        <f t="shared" si="38"/>
        <v>145</v>
      </c>
      <c r="BB47" s="216">
        <f t="shared" si="38"/>
        <v>43</v>
      </c>
      <c r="BC47" s="216">
        <f t="shared" si="38"/>
        <v>32</v>
      </c>
      <c r="BD47" s="216">
        <f t="shared" si="38"/>
        <v>21</v>
      </c>
      <c r="BE47" s="216">
        <f t="shared" si="38"/>
        <v>156</v>
      </c>
      <c r="BF47" s="216">
        <f t="shared" si="38"/>
        <v>154</v>
      </c>
      <c r="BG47" s="216">
        <f t="shared" si="38"/>
        <v>115</v>
      </c>
      <c r="BH47" s="216">
        <f t="shared" si="38"/>
        <v>58</v>
      </c>
      <c r="BI47" s="216">
        <f t="shared" si="38"/>
        <v>211</v>
      </c>
      <c r="BJ47" s="216">
        <f t="shared" si="38"/>
        <v>57</v>
      </c>
      <c r="BK47" s="216">
        <f t="shared" si="38"/>
        <v>39</v>
      </c>
      <c r="BL47" s="216">
        <f t="shared" si="38"/>
        <v>27</v>
      </c>
      <c r="BM47" s="216">
        <f t="shared" si="38"/>
        <v>240</v>
      </c>
      <c r="BN47" s="216">
        <f t="shared" si="38"/>
        <v>145</v>
      </c>
      <c r="BO47" s="216">
        <f t="shared" si="38"/>
        <v>104</v>
      </c>
      <c r="BP47" s="216">
        <f t="shared" si="38"/>
        <v>48</v>
      </c>
      <c r="BQ47" s="216">
        <f t="shared" si="38"/>
        <v>278</v>
      </c>
      <c r="BR47" s="216">
        <f t="shared" si="38"/>
        <v>72</v>
      </c>
      <c r="BS47" s="216">
        <f t="shared" si="38"/>
        <v>55</v>
      </c>
      <c r="BT47" s="216">
        <f t="shared" si="38"/>
        <v>26</v>
      </c>
      <c r="BU47" s="216">
        <f t="shared" si="38"/>
        <v>297</v>
      </c>
      <c r="BV47" s="216">
        <f t="shared" si="37"/>
        <v>141</v>
      </c>
      <c r="BW47" s="216">
        <f t="shared" si="37"/>
        <v>76</v>
      </c>
      <c r="BX47" s="216">
        <f t="shared" si="37"/>
        <v>34</v>
      </c>
      <c r="BY47" s="216">
        <f t="shared" si="37"/>
        <v>295</v>
      </c>
    </row>
    <row r="48" spans="1:77" ht="17.25" customHeight="1" x14ac:dyDescent="0.2">
      <c r="A48" s="35" t="s">
        <v>69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>
        <v>216</v>
      </c>
      <c r="AQ48" s="36">
        <v>89</v>
      </c>
      <c r="AR48" s="36">
        <v>49</v>
      </c>
      <c r="AS48" s="36">
        <v>49</v>
      </c>
      <c r="AT48" s="36">
        <v>64</v>
      </c>
      <c r="AU48" s="36">
        <v>41</v>
      </c>
      <c r="AV48" s="36">
        <v>30</v>
      </c>
      <c r="AW48" s="36">
        <v>82</v>
      </c>
      <c r="AX48" s="36">
        <v>209</v>
      </c>
      <c r="AY48" s="36">
        <v>102</v>
      </c>
      <c r="AZ48" s="36">
        <v>61</v>
      </c>
      <c r="BA48" s="36">
        <v>145</v>
      </c>
      <c r="BB48" s="36">
        <v>43</v>
      </c>
      <c r="BC48" s="36">
        <v>32</v>
      </c>
      <c r="BD48" s="36">
        <v>21</v>
      </c>
      <c r="BE48" s="36">
        <v>156</v>
      </c>
      <c r="BF48" s="36">
        <v>154</v>
      </c>
      <c r="BG48" s="36">
        <v>115</v>
      </c>
      <c r="BH48" s="36">
        <v>58</v>
      </c>
      <c r="BI48" s="36">
        <v>211</v>
      </c>
      <c r="BJ48" s="36">
        <v>57</v>
      </c>
      <c r="BK48" s="36">
        <v>39</v>
      </c>
      <c r="BL48" s="36">
        <v>27</v>
      </c>
      <c r="BM48" s="36">
        <v>240</v>
      </c>
      <c r="BN48" s="36">
        <v>145</v>
      </c>
      <c r="BO48" s="36">
        <v>104</v>
      </c>
      <c r="BP48" s="36">
        <v>48</v>
      </c>
      <c r="BQ48" s="36">
        <v>278</v>
      </c>
      <c r="BR48" s="36">
        <v>72</v>
      </c>
      <c r="BS48" s="36">
        <v>55</v>
      </c>
      <c r="BT48" s="36">
        <v>26</v>
      </c>
      <c r="BU48" s="36">
        <v>297</v>
      </c>
      <c r="BV48" s="36">
        <v>141</v>
      </c>
      <c r="BW48" s="36">
        <v>76</v>
      </c>
      <c r="BX48" s="36">
        <v>34</v>
      </c>
      <c r="BY48" s="36">
        <v>295</v>
      </c>
    </row>
    <row r="49" spans="1:77" ht="17.25" customHeight="1" x14ac:dyDescent="0.2">
      <c r="A49" s="213" t="s">
        <v>70</v>
      </c>
      <c r="B49" s="217">
        <f>+SUM(B45,B41,B37,B33,B28,B21,B17,B13,B9)</f>
        <v>3799</v>
      </c>
      <c r="C49" s="217">
        <f t="shared" ref="C49:AO49" si="39">+SUM(C45,C41,C37,C33,C28,C21,C17,C13,C9)</f>
        <v>3275</v>
      </c>
      <c r="D49" s="217">
        <f t="shared" si="39"/>
        <v>1712</v>
      </c>
      <c r="E49" s="217">
        <f t="shared" si="39"/>
        <v>10194</v>
      </c>
      <c r="F49" s="217">
        <f t="shared" si="39"/>
        <v>1436</v>
      </c>
      <c r="G49" s="217">
        <f t="shared" si="39"/>
        <v>1264</v>
      </c>
      <c r="H49" s="217">
        <f t="shared" si="39"/>
        <v>868</v>
      </c>
      <c r="I49" s="217">
        <f t="shared" si="39"/>
        <v>9931</v>
      </c>
      <c r="J49" s="217">
        <f t="shared" si="39"/>
        <v>5945</v>
      </c>
      <c r="K49" s="217">
        <f t="shared" si="39"/>
        <v>4383</v>
      </c>
      <c r="L49" s="217">
        <f t="shared" si="39"/>
        <v>2268</v>
      </c>
      <c r="M49" s="217">
        <f t="shared" si="39"/>
        <v>11129</v>
      </c>
      <c r="N49" s="217">
        <f t="shared" si="39"/>
        <v>1859</v>
      </c>
      <c r="O49" s="217">
        <f t="shared" si="39"/>
        <v>1516</v>
      </c>
      <c r="P49" s="217">
        <f t="shared" si="39"/>
        <v>961</v>
      </c>
      <c r="Q49" s="217">
        <f t="shared" si="39"/>
        <v>11099</v>
      </c>
      <c r="R49" s="217">
        <f t="shared" si="39"/>
        <v>6461</v>
      </c>
      <c r="S49" s="217">
        <f t="shared" si="39"/>
        <v>4415</v>
      </c>
      <c r="T49" s="217">
        <f t="shared" si="39"/>
        <v>2360</v>
      </c>
      <c r="U49" s="217">
        <f t="shared" si="39"/>
        <v>12316</v>
      </c>
      <c r="V49" s="217">
        <f t="shared" si="39"/>
        <v>1887</v>
      </c>
      <c r="W49" s="217">
        <f t="shared" si="39"/>
        <v>1590</v>
      </c>
      <c r="X49" s="217">
        <f t="shared" si="39"/>
        <v>987</v>
      </c>
      <c r="Y49" s="217">
        <f t="shared" si="39"/>
        <v>12288</v>
      </c>
      <c r="Z49" s="217">
        <f t="shared" si="39"/>
        <v>7050</v>
      </c>
      <c r="AA49" s="217">
        <f t="shared" si="39"/>
        <v>4863</v>
      </c>
      <c r="AB49" s="217">
        <f t="shared" si="39"/>
        <v>1991</v>
      </c>
      <c r="AC49" s="217">
        <f t="shared" si="39"/>
        <v>13058</v>
      </c>
      <c r="AD49" s="217">
        <f t="shared" si="39"/>
        <v>2112</v>
      </c>
      <c r="AE49" s="217">
        <f t="shared" si="39"/>
        <v>1649</v>
      </c>
      <c r="AF49" s="217">
        <f t="shared" si="39"/>
        <v>1073</v>
      </c>
      <c r="AG49" s="217">
        <f t="shared" si="39"/>
        <v>12986</v>
      </c>
      <c r="AH49" s="217">
        <f t="shared" si="39"/>
        <v>5405</v>
      </c>
      <c r="AI49" s="217">
        <f t="shared" si="39"/>
        <v>4423</v>
      </c>
      <c r="AJ49" s="217">
        <f t="shared" si="39"/>
        <v>1925</v>
      </c>
      <c r="AK49" s="217">
        <f t="shared" si="39"/>
        <v>13604</v>
      </c>
      <c r="AL49" s="217">
        <f t="shared" si="39"/>
        <v>2191</v>
      </c>
      <c r="AM49" s="217">
        <f t="shared" si="39"/>
        <v>1876</v>
      </c>
      <c r="AN49" s="217">
        <f t="shared" si="39"/>
        <v>927</v>
      </c>
      <c r="AO49" s="217">
        <f t="shared" si="39"/>
        <v>13426</v>
      </c>
      <c r="AP49" s="217">
        <f t="shared" ref="AP49:BQ49" si="40">+SUM(AP45,AP41,AP37,AP33,AP28,AP21,AP17,AP13,AP9,AP47)</f>
        <v>5324</v>
      </c>
      <c r="AQ49" s="217">
        <f t="shared" si="40"/>
        <v>4197</v>
      </c>
      <c r="AR49" s="217">
        <f t="shared" si="40"/>
        <v>1615</v>
      </c>
      <c r="AS49" s="217">
        <f t="shared" si="40"/>
        <v>13562</v>
      </c>
      <c r="AT49" s="217">
        <f t="shared" si="40"/>
        <v>1858</v>
      </c>
      <c r="AU49" s="217">
        <f t="shared" si="40"/>
        <v>1477</v>
      </c>
      <c r="AV49" s="217">
        <f t="shared" si="40"/>
        <v>815</v>
      </c>
      <c r="AW49" s="217">
        <f t="shared" si="40"/>
        <v>13256</v>
      </c>
      <c r="AX49" s="217">
        <f t="shared" si="40"/>
        <v>5283</v>
      </c>
      <c r="AY49" s="217">
        <f t="shared" si="40"/>
        <v>4178</v>
      </c>
      <c r="AZ49" s="217">
        <f t="shared" si="40"/>
        <v>1603</v>
      </c>
      <c r="BA49" s="217">
        <f t="shared" si="40"/>
        <v>13137</v>
      </c>
      <c r="BB49" s="217">
        <f t="shared" si="40"/>
        <v>1583</v>
      </c>
      <c r="BC49" s="217">
        <f t="shared" si="40"/>
        <v>1428</v>
      </c>
      <c r="BD49" s="217">
        <f t="shared" si="40"/>
        <v>765</v>
      </c>
      <c r="BE49" s="217">
        <f t="shared" si="40"/>
        <v>12368</v>
      </c>
      <c r="BF49" s="217">
        <f t="shared" si="40"/>
        <v>4298</v>
      </c>
      <c r="BG49" s="217">
        <f t="shared" si="40"/>
        <v>3725</v>
      </c>
      <c r="BH49" s="217">
        <f t="shared" si="40"/>
        <v>1562</v>
      </c>
      <c r="BI49" s="217">
        <f t="shared" si="40"/>
        <v>12645</v>
      </c>
      <c r="BJ49" s="217">
        <f t="shared" si="40"/>
        <v>1704</v>
      </c>
      <c r="BK49" s="217">
        <f t="shared" si="40"/>
        <v>1397</v>
      </c>
      <c r="BL49" s="217">
        <f t="shared" si="40"/>
        <v>815</v>
      </c>
      <c r="BM49" s="217">
        <f t="shared" si="40"/>
        <v>12195</v>
      </c>
      <c r="BN49" s="217">
        <f t="shared" si="40"/>
        <v>4127</v>
      </c>
      <c r="BO49" s="217">
        <f t="shared" si="40"/>
        <v>3463</v>
      </c>
      <c r="BP49" s="217">
        <f t="shared" si="40"/>
        <v>1490</v>
      </c>
      <c r="BQ49" s="217">
        <f t="shared" si="40"/>
        <v>12045</v>
      </c>
      <c r="BR49" s="217">
        <f t="shared" ref="BR49:BY49" si="41">+SUM(BR45,BR41,BR37,BR33,BR28,BR21,BR17,BR13,BR9,BR47)</f>
        <v>1723</v>
      </c>
      <c r="BS49" s="217">
        <f t="shared" si="41"/>
        <v>1525</v>
      </c>
      <c r="BT49" s="217">
        <f t="shared" si="41"/>
        <v>886</v>
      </c>
      <c r="BU49" s="217">
        <f t="shared" si="41"/>
        <v>11594</v>
      </c>
      <c r="BV49" s="217">
        <f t="shared" si="41"/>
        <v>3577</v>
      </c>
      <c r="BW49" s="217">
        <f t="shared" si="41"/>
        <v>3182</v>
      </c>
      <c r="BX49" s="217">
        <f t="shared" si="41"/>
        <v>1272</v>
      </c>
      <c r="BY49" s="217">
        <f t="shared" si="41"/>
        <v>11202</v>
      </c>
    </row>
    <row r="50" spans="1:77" ht="18" customHeight="1" x14ac:dyDescent="0.2">
      <c r="A50" s="214" t="s">
        <v>71</v>
      </c>
      <c r="B50" s="36">
        <v>71</v>
      </c>
      <c r="C50" s="36">
        <v>55</v>
      </c>
      <c r="D50" s="36">
        <v>38</v>
      </c>
      <c r="E50" s="36">
        <v>38</v>
      </c>
      <c r="F50" s="36"/>
      <c r="G50" s="36"/>
      <c r="H50" s="36"/>
      <c r="I50" s="36"/>
      <c r="J50" s="36">
        <v>92</v>
      </c>
      <c r="K50" s="36">
        <v>92</v>
      </c>
      <c r="L50" s="36">
        <v>37</v>
      </c>
      <c r="M50" s="36">
        <v>37</v>
      </c>
      <c r="N50" s="36"/>
      <c r="O50" s="36"/>
      <c r="P50" s="36"/>
      <c r="Q50" s="36"/>
      <c r="R50" s="36">
        <v>49</v>
      </c>
      <c r="S50" s="36">
        <v>49</v>
      </c>
      <c r="T50" s="36">
        <v>17</v>
      </c>
      <c r="U50" s="36">
        <v>17</v>
      </c>
      <c r="V50" s="36"/>
      <c r="W50" s="36"/>
      <c r="X50" s="36"/>
      <c r="Y50" s="36"/>
      <c r="Z50" s="36">
        <v>11</v>
      </c>
      <c r="AA50" s="36">
        <v>11</v>
      </c>
      <c r="AB50" s="36">
        <v>10</v>
      </c>
      <c r="AC50" s="36">
        <v>10</v>
      </c>
      <c r="AD50" s="36"/>
      <c r="AE50" s="36"/>
      <c r="AF50" s="36"/>
      <c r="AG50" s="36"/>
      <c r="AH50" s="36">
        <v>32</v>
      </c>
      <c r="AI50" s="36">
        <v>32</v>
      </c>
      <c r="AJ50" s="36">
        <v>20</v>
      </c>
      <c r="AK50" s="36">
        <v>20</v>
      </c>
      <c r="AL50" s="36"/>
      <c r="AM50" s="36"/>
      <c r="AN50" s="36"/>
      <c r="AO50" s="36"/>
      <c r="AP50" s="36">
        <v>81</v>
      </c>
      <c r="AQ50" s="36">
        <v>81</v>
      </c>
      <c r="AR50" s="36">
        <v>17</v>
      </c>
      <c r="AS50" s="36">
        <v>17</v>
      </c>
      <c r="AT50" s="36">
        <v>37</v>
      </c>
      <c r="AU50" s="36">
        <v>37</v>
      </c>
      <c r="AV50" s="36">
        <v>22</v>
      </c>
      <c r="AW50" s="36">
        <v>22</v>
      </c>
      <c r="AX50" s="36">
        <v>103</v>
      </c>
      <c r="AY50" s="36">
        <v>97</v>
      </c>
      <c r="AZ50" s="36">
        <v>31</v>
      </c>
      <c r="BA50" s="36">
        <v>50</v>
      </c>
      <c r="BB50" s="36">
        <v>54</v>
      </c>
      <c r="BC50" s="36">
        <v>54</v>
      </c>
      <c r="BD50" s="36">
        <v>19</v>
      </c>
      <c r="BE50" s="36">
        <v>48</v>
      </c>
      <c r="BF50" s="36">
        <v>100</v>
      </c>
      <c r="BG50" s="36">
        <v>100</v>
      </c>
      <c r="BH50" s="36">
        <v>21</v>
      </c>
      <c r="BI50" s="36">
        <v>37</v>
      </c>
      <c r="BJ50" s="36">
        <v>104</v>
      </c>
      <c r="BK50" s="36">
        <v>104</v>
      </c>
      <c r="BL50" s="36">
        <v>22</v>
      </c>
      <c r="BM50" s="36">
        <v>39</v>
      </c>
      <c r="BN50" s="36">
        <v>144</v>
      </c>
      <c r="BO50" s="36">
        <v>144</v>
      </c>
      <c r="BP50" s="36">
        <v>30</v>
      </c>
      <c r="BQ50" s="36">
        <v>47</v>
      </c>
      <c r="BR50" s="36">
        <v>121</v>
      </c>
      <c r="BS50" s="36">
        <v>121</v>
      </c>
      <c r="BT50" s="36">
        <v>29</v>
      </c>
      <c r="BU50" s="36">
        <v>51</v>
      </c>
      <c r="BV50" s="36">
        <v>218</v>
      </c>
      <c r="BW50" s="36">
        <v>216</v>
      </c>
      <c r="BX50" s="36">
        <v>27</v>
      </c>
      <c r="BY50" s="36">
        <v>54</v>
      </c>
    </row>
    <row r="51" spans="1:77" ht="18" customHeight="1" x14ac:dyDescent="0.2">
      <c r="A51" s="46" t="s">
        <v>72</v>
      </c>
      <c r="B51" s="47">
        <v>16</v>
      </c>
      <c r="C51" s="47">
        <v>16</v>
      </c>
      <c r="D51" s="47">
        <v>12</v>
      </c>
      <c r="E51" s="47">
        <v>12</v>
      </c>
      <c r="F51" s="47"/>
      <c r="G51" s="47"/>
      <c r="H51" s="47"/>
      <c r="I51" s="47"/>
      <c r="J51" s="47">
        <v>28</v>
      </c>
      <c r="K51" s="47">
        <v>28</v>
      </c>
      <c r="L51" s="47">
        <v>10</v>
      </c>
      <c r="M51" s="47">
        <v>10</v>
      </c>
      <c r="N51" s="47"/>
      <c r="O51" s="47"/>
      <c r="P51" s="47"/>
      <c r="Q51" s="47"/>
      <c r="R51" s="47">
        <v>10</v>
      </c>
      <c r="S51" s="47">
        <v>10</v>
      </c>
      <c r="T51" s="47">
        <v>9</v>
      </c>
      <c r="U51" s="47">
        <v>9</v>
      </c>
      <c r="V51" s="47"/>
      <c r="W51" s="47"/>
      <c r="X51" s="47"/>
      <c r="Y51" s="47"/>
      <c r="Z51" s="47">
        <v>12</v>
      </c>
      <c r="AA51" s="47">
        <v>12</v>
      </c>
      <c r="AB51" s="47">
        <v>9</v>
      </c>
      <c r="AC51" s="47">
        <v>9</v>
      </c>
      <c r="AD51" s="47"/>
      <c r="AE51" s="47"/>
      <c r="AF51" s="47"/>
      <c r="AG51" s="47"/>
      <c r="AH51" s="47">
        <v>14</v>
      </c>
      <c r="AI51" s="47">
        <v>14</v>
      </c>
      <c r="AJ51" s="47">
        <v>7</v>
      </c>
      <c r="AK51" s="47">
        <v>7</v>
      </c>
      <c r="AL51" s="47"/>
      <c r="AM51" s="47"/>
      <c r="AN51" s="47"/>
      <c r="AO51" s="47"/>
      <c r="AP51" s="47">
        <v>12</v>
      </c>
      <c r="AQ51" s="47">
        <v>12</v>
      </c>
      <c r="AR51" s="47">
        <v>5</v>
      </c>
      <c r="AS51" s="47">
        <v>5</v>
      </c>
      <c r="AT51" s="47">
        <v>1</v>
      </c>
      <c r="AU51" s="47">
        <v>1</v>
      </c>
      <c r="AV51" s="47">
        <v>1</v>
      </c>
      <c r="AW51" s="47">
        <v>1</v>
      </c>
      <c r="AX51" s="47">
        <v>11</v>
      </c>
      <c r="AY51" s="47">
        <v>11</v>
      </c>
      <c r="AZ51" s="47" t="s">
        <v>53</v>
      </c>
      <c r="BA51" s="47" t="s">
        <v>53</v>
      </c>
      <c r="BB51" s="47" t="s">
        <v>53</v>
      </c>
      <c r="BC51" s="47" t="s">
        <v>53</v>
      </c>
      <c r="BD51" s="47" t="s">
        <v>53</v>
      </c>
      <c r="BE51" s="47" t="s">
        <v>53</v>
      </c>
      <c r="BF51" s="47">
        <v>30</v>
      </c>
      <c r="BG51" s="47">
        <v>30</v>
      </c>
      <c r="BH51" s="47">
        <v>7</v>
      </c>
      <c r="BI51" s="47">
        <v>7</v>
      </c>
      <c r="BJ51" s="47" t="s">
        <v>53</v>
      </c>
      <c r="BK51" s="47" t="s">
        <v>53</v>
      </c>
      <c r="BL51" s="47" t="s">
        <v>53</v>
      </c>
      <c r="BM51" s="47" t="s">
        <v>53</v>
      </c>
      <c r="BN51" s="47">
        <v>29</v>
      </c>
      <c r="BO51" s="47">
        <v>29</v>
      </c>
      <c r="BP51" s="47">
        <v>8</v>
      </c>
      <c r="BQ51" s="47">
        <v>8</v>
      </c>
      <c r="BR51" s="47">
        <v>1</v>
      </c>
      <c r="BS51" s="47">
        <v>1</v>
      </c>
      <c r="BT51" s="47">
        <v>1</v>
      </c>
      <c r="BU51" s="47">
        <v>1</v>
      </c>
      <c r="BV51" s="47">
        <v>23</v>
      </c>
      <c r="BW51" s="47">
        <v>23</v>
      </c>
      <c r="BX51" s="47">
        <v>9</v>
      </c>
      <c r="BY51" s="47">
        <v>9</v>
      </c>
    </row>
    <row r="52" spans="1:77" ht="18" customHeight="1" x14ac:dyDescent="0.2">
      <c r="A52" s="214" t="s">
        <v>73</v>
      </c>
      <c r="B52" s="36">
        <v>8</v>
      </c>
      <c r="C52" s="36">
        <v>5</v>
      </c>
      <c r="D52" s="36">
        <v>5</v>
      </c>
      <c r="E52" s="36">
        <v>5</v>
      </c>
      <c r="F52" s="36">
        <v>12</v>
      </c>
      <c r="G52" s="36">
        <v>6</v>
      </c>
      <c r="H52" s="36">
        <v>6</v>
      </c>
      <c r="I52" s="36">
        <v>6</v>
      </c>
      <c r="J52" s="36">
        <v>13</v>
      </c>
      <c r="K52" s="36">
        <v>13</v>
      </c>
      <c r="L52" s="36">
        <v>8</v>
      </c>
      <c r="M52" s="36">
        <v>8</v>
      </c>
      <c r="N52" s="36">
        <v>9</v>
      </c>
      <c r="O52" s="36">
        <v>9</v>
      </c>
      <c r="P52" s="36">
        <v>4</v>
      </c>
      <c r="Q52" s="36">
        <v>4</v>
      </c>
      <c r="R52" s="36">
        <v>10</v>
      </c>
      <c r="S52" s="36">
        <v>9</v>
      </c>
      <c r="T52" s="36">
        <v>8</v>
      </c>
      <c r="U52" s="36">
        <v>8</v>
      </c>
      <c r="V52" s="36">
        <v>15</v>
      </c>
      <c r="W52" s="36">
        <v>15</v>
      </c>
      <c r="X52" s="36">
        <v>12</v>
      </c>
      <c r="Y52" s="36">
        <v>12</v>
      </c>
      <c r="Z52" s="36">
        <v>7</v>
      </c>
      <c r="AA52" s="36">
        <v>6</v>
      </c>
      <c r="AB52" s="36">
        <v>5</v>
      </c>
      <c r="AC52" s="36">
        <v>5</v>
      </c>
      <c r="AD52" s="36">
        <v>24</v>
      </c>
      <c r="AE52" s="36">
        <v>23</v>
      </c>
      <c r="AF52" s="36">
        <v>20</v>
      </c>
      <c r="AG52" s="36">
        <v>20</v>
      </c>
      <c r="AH52" s="36"/>
      <c r="AI52" s="36"/>
      <c r="AJ52" s="36"/>
      <c r="AK52" s="36"/>
      <c r="AL52" s="36">
        <v>10</v>
      </c>
      <c r="AM52" s="36">
        <v>9</v>
      </c>
      <c r="AN52" s="36">
        <v>5</v>
      </c>
      <c r="AO52" s="36">
        <v>5</v>
      </c>
      <c r="AP52" s="36">
        <v>9</v>
      </c>
      <c r="AQ52" s="36">
        <v>8</v>
      </c>
      <c r="AR52" s="36">
        <v>4</v>
      </c>
      <c r="AS52" s="36">
        <v>4</v>
      </c>
      <c r="AT52" s="36" t="s">
        <v>53</v>
      </c>
      <c r="AU52" s="36" t="s">
        <v>53</v>
      </c>
      <c r="AV52" s="36">
        <v>0</v>
      </c>
      <c r="AW52" s="36">
        <v>0</v>
      </c>
      <c r="AX52" s="36">
        <v>1</v>
      </c>
      <c r="AY52" s="36">
        <v>1</v>
      </c>
      <c r="AZ52" s="36">
        <v>1</v>
      </c>
      <c r="BA52" s="36">
        <v>1</v>
      </c>
      <c r="BB52" s="36" t="s">
        <v>53</v>
      </c>
      <c r="BC52" s="36" t="s">
        <v>53</v>
      </c>
      <c r="BD52" s="36" t="s">
        <v>53</v>
      </c>
      <c r="BE52" s="36" t="s">
        <v>53</v>
      </c>
      <c r="BF52" s="36" t="s">
        <v>53</v>
      </c>
      <c r="BG52" s="36" t="s">
        <v>53</v>
      </c>
      <c r="BH52" s="36" t="s">
        <v>53</v>
      </c>
      <c r="BI52" s="36" t="s">
        <v>53</v>
      </c>
      <c r="BJ52" s="36">
        <v>3</v>
      </c>
      <c r="BK52" s="36">
        <v>3</v>
      </c>
      <c r="BL52" s="36">
        <v>2</v>
      </c>
      <c r="BM52" s="36">
        <v>2</v>
      </c>
      <c r="BN52" s="36" t="s">
        <v>53</v>
      </c>
      <c r="BO52" s="36" t="s">
        <v>53</v>
      </c>
      <c r="BP52" s="36" t="s">
        <v>53</v>
      </c>
      <c r="BQ52" s="36" t="s">
        <v>53</v>
      </c>
      <c r="BR52" s="36">
        <v>2</v>
      </c>
      <c r="BS52" s="36">
        <v>2</v>
      </c>
      <c r="BT52" s="36">
        <v>2</v>
      </c>
      <c r="BU52" s="36">
        <v>2</v>
      </c>
      <c r="BV52" s="36">
        <v>8</v>
      </c>
      <c r="BW52" s="36">
        <v>8</v>
      </c>
      <c r="BX52" s="36">
        <v>5</v>
      </c>
      <c r="BY52" s="36">
        <v>5</v>
      </c>
    </row>
    <row r="53" spans="1:77" ht="18" customHeight="1" x14ac:dyDescent="0.2">
      <c r="A53" s="46" t="s">
        <v>74</v>
      </c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>
        <v>2</v>
      </c>
      <c r="BK53" s="47">
        <v>2</v>
      </c>
      <c r="BL53" s="47">
        <v>2</v>
      </c>
      <c r="BM53" s="47">
        <v>2</v>
      </c>
      <c r="BN53" s="36" t="s">
        <v>53</v>
      </c>
      <c r="BO53" s="36" t="s">
        <v>53</v>
      </c>
      <c r="BP53" s="36" t="s">
        <v>53</v>
      </c>
      <c r="BQ53" s="36" t="s">
        <v>53</v>
      </c>
      <c r="BR53" s="36" t="s">
        <v>53</v>
      </c>
      <c r="BS53" s="36" t="s">
        <v>53</v>
      </c>
      <c r="BT53" s="36" t="s">
        <v>53</v>
      </c>
      <c r="BU53" s="36" t="s">
        <v>53</v>
      </c>
      <c r="BV53" s="36" t="s">
        <v>53</v>
      </c>
      <c r="BW53" s="36" t="s">
        <v>53</v>
      </c>
      <c r="BX53" s="36" t="s">
        <v>53</v>
      </c>
      <c r="BY53" s="36" t="s">
        <v>53</v>
      </c>
    </row>
    <row r="54" spans="1:77" ht="28.5" customHeight="1" x14ac:dyDescent="0.2">
      <c r="A54" s="218" t="s">
        <v>75</v>
      </c>
      <c r="B54" s="219">
        <f t="shared" ref="B54:U54" si="42">+SUM(B49:B52)</f>
        <v>3894</v>
      </c>
      <c r="C54" s="219">
        <f t="shared" si="42"/>
        <v>3351</v>
      </c>
      <c r="D54" s="219">
        <f t="shared" si="42"/>
        <v>1767</v>
      </c>
      <c r="E54" s="219">
        <f t="shared" si="42"/>
        <v>10249</v>
      </c>
      <c r="F54" s="219">
        <f t="shared" si="42"/>
        <v>1448</v>
      </c>
      <c r="G54" s="219">
        <f t="shared" si="42"/>
        <v>1270</v>
      </c>
      <c r="H54" s="219">
        <f t="shared" si="42"/>
        <v>874</v>
      </c>
      <c r="I54" s="219">
        <f t="shared" si="42"/>
        <v>9937</v>
      </c>
      <c r="J54" s="219">
        <f t="shared" si="42"/>
        <v>6078</v>
      </c>
      <c r="K54" s="219">
        <f t="shared" si="42"/>
        <v>4516</v>
      </c>
      <c r="L54" s="219">
        <f t="shared" si="42"/>
        <v>2323</v>
      </c>
      <c r="M54" s="219">
        <f t="shared" si="42"/>
        <v>11184</v>
      </c>
      <c r="N54" s="219">
        <f t="shared" si="42"/>
        <v>1868</v>
      </c>
      <c r="O54" s="219">
        <f t="shared" si="42"/>
        <v>1525</v>
      </c>
      <c r="P54" s="219">
        <f t="shared" si="42"/>
        <v>965</v>
      </c>
      <c r="Q54" s="219">
        <f t="shared" si="42"/>
        <v>11103</v>
      </c>
      <c r="R54" s="219">
        <f t="shared" si="42"/>
        <v>6530</v>
      </c>
      <c r="S54" s="219">
        <f t="shared" si="42"/>
        <v>4483</v>
      </c>
      <c r="T54" s="219">
        <f t="shared" si="42"/>
        <v>2394</v>
      </c>
      <c r="U54" s="219">
        <f t="shared" si="42"/>
        <v>12350</v>
      </c>
      <c r="V54" s="219">
        <f>+SUM(V49:V52)</f>
        <v>1902</v>
      </c>
      <c r="W54" s="219">
        <f>+SUM(W49:W52)</f>
        <v>1605</v>
      </c>
      <c r="X54" s="219">
        <f>+SUM(X49:X52)</f>
        <v>999</v>
      </c>
      <c r="Y54" s="219">
        <f>+SUM(Y49:Y52)</f>
        <v>12300</v>
      </c>
      <c r="Z54" s="219">
        <f t="shared" ref="Z54:AS54" si="43">+SUM(Z49:Z52)</f>
        <v>7080</v>
      </c>
      <c r="AA54" s="219">
        <f t="shared" si="43"/>
        <v>4892</v>
      </c>
      <c r="AB54" s="219">
        <f t="shared" si="43"/>
        <v>2015</v>
      </c>
      <c r="AC54" s="219">
        <f t="shared" si="43"/>
        <v>13082</v>
      </c>
      <c r="AD54" s="219">
        <f t="shared" si="43"/>
        <v>2136</v>
      </c>
      <c r="AE54" s="219">
        <f t="shared" si="43"/>
        <v>1672</v>
      </c>
      <c r="AF54" s="219">
        <f t="shared" si="43"/>
        <v>1093</v>
      </c>
      <c r="AG54" s="219">
        <f t="shared" si="43"/>
        <v>13006</v>
      </c>
      <c r="AH54" s="219">
        <f t="shared" si="43"/>
        <v>5451</v>
      </c>
      <c r="AI54" s="219">
        <f t="shared" si="43"/>
        <v>4469</v>
      </c>
      <c r="AJ54" s="219">
        <f t="shared" si="43"/>
        <v>1952</v>
      </c>
      <c r="AK54" s="219">
        <f t="shared" si="43"/>
        <v>13631</v>
      </c>
      <c r="AL54" s="219">
        <f t="shared" si="43"/>
        <v>2201</v>
      </c>
      <c r="AM54" s="219">
        <f t="shared" si="43"/>
        <v>1885</v>
      </c>
      <c r="AN54" s="219">
        <f t="shared" si="43"/>
        <v>932</v>
      </c>
      <c r="AO54" s="219">
        <f t="shared" si="43"/>
        <v>13431</v>
      </c>
      <c r="AP54" s="219">
        <f t="shared" si="43"/>
        <v>5426</v>
      </c>
      <c r="AQ54" s="219">
        <f t="shared" si="43"/>
        <v>4298</v>
      </c>
      <c r="AR54" s="219">
        <f t="shared" si="43"/>
        <v>1641</v>
      </c>
      <c r="AS54" s="219">
        <f t="shared" si="43"/>
        <v>13588</v>
      </c>
      <c r="AT54" s="219">
        <f>+SUM(AT49:AT52)</f>
        <v>1896</v>
      </c>
      <c r="AU54" s="219">
        <f>+SUM(AU49:AU52)</f>
        <v>1515</v>
      </c>
      <c r="AV54" s="219">
        <f>+SUM(AV49:AV52)</f>
        <v>838</v>
      </c>
      <c r="AW54" s="219">
        <f>+SUM(AW49:AW52)</f>
        <v>13279</v>
      </c>
      <c r="AX54" s="219">
        <f t="shared" ref="AX54:BE54" si="44">+SUM(AX49:AX52)</f>
        <v>5398</v>
      </c>
      <c r="AY54" s="219">
        <f t="shared" si="44"/>
        <v>4287</v>
      </c>
      <c r="AZ54" s="219">
        <f t="shared" si="44"/>
        <v>1635</v>
      </c>
      <c r="BA54" s="219">
        <f t="shared" si="44"/>
        <v>13188</v>
      </c>
      <c r="BB54" s="219">
        <f t="shared" si="44"/>
        <v>1637</v>
      </c>
      <c r="BC54" s="219">
        <f t="shared" si="44"/>
        <v>1482</v>
      </c>
      <c r="BD54" s="219">
        <f t="shared" si="44"/>
        <v>784</v>
      </c>
      <c r="BE54" s="219">
        <f t="shared" si="44"/>
        <v>12416</v>
      </c>
      <c r="BF54" s="219">
        <f>+SUM(BF49:BF52)</f>
        <v>4428</v>
      </c>
      <c r="BG54" s="219">
        <f>+SUM(BG49:BG52)</f>
        <v>3855</v>
      </c>
      <c r="BH54" s="219">
        <f>+SUM(BH49:BH52)</f>
        <v>1590</v>
      </c>
      <c r="BI54" s="219">
        <f>+SUM(BI49:BI52)</f>
        <v>12689</v>
      </c>
      <c r="BJ54" s="219">
        <f>+SUM(BJ49:BJ53)</f>
        <v>1813</v>
      </c>
      <c r="BK54" s="219">
        <f t="shared" ref="BK54:BM54" si="45">+SUM(BK49:BK53)</f>
        <v>1506</v>
      </c>
      <c r="BL54" s="219">
        <f t="shared" si="45"/>
        <v>841</v>
      </c>
      <c r="BM54" s="219">
        <f t="shared" si="45"/>
        <v>12238</v>
      </c>
      <c r="BN54" s="219">
        <f t="shared" ref="BN54:BY54" si="46">+SUM(BN49:BN52)</f>
        <v>4300</v>
      </c>
      <c r="BO54" s="219">
        <f t="shared" si="46"/>
        <v>3636</v>
      </c>
      <c r="BP54" s="219">
        <f t="shared" si="46"/>
        <v>1528</v>
      </c>
      <c r="BQ54" s="219">
        <f t="shared" si="46"/>
        <v>12100</v>
      </c>
      <c r="BR54" s="219">
        <f t="shared" si="46"/>
        <v>1847</v>
      </c>
      <c r="BS54" s="219">
        <f t="shared" si="46"/>
        <v>1649</v>
      </c>
      <c r="BT54" s="219">
        <f t="shared" si="46"/>
        <v>918</v>
      </c>
      <c r="BU54" s="219">
        <f t="shared" si="46"/>
        <v>11648</v>
      </c>
      <c r="BV54" s="219">
        <f t="shared" si="46"/>
        <v>3826</v>
      </c>
      <c r="BW54" s="219">
        <f t="shared" si="46"/>
        <v>3429</v>
      </c>
      <c r="BX54" s="219">
        <f t="shared" si="46"/>
        <v>1313</v>
      </c>
      <c r="BY54" s="219">
        <f t="shared" si="46"/>
        <v>11270</v>
      </c>
    </row>
    <row r="55" spans="1:77" ht="30" customHeight="1" x14ac:dyDescent="0.2">
      <c r="A55" s="48" t="s">
        <v>76</v>
      </c>
    </row>
    <row r="56" spans="1:77" ht="18.75" customHeight="1" x14ac:dyDescent="0.2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  <c r="AU56" s="343"/>
      <c r="AV56" s="343"/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  <c r="BR56" s="343"/>
      <c r="BS56" s="343"/>
      <c r="BT56" s="343"/>
      <c r="BU56" s="343"/>
    </row>
    <row r="57" spans="1:77" ht="18.75" customHeight="1" x14ac:dyDescent="0.2"/>
    <row r="58" spans="1:77" ht="18.75" customHeight="1" x14ac:dyDescent="0.2"/>
    <row r="59" spans="1:77" ht="18.75" customHeight="1" x14ac:dyDescent="0.2"/>
    <row r="60" spans="1:77" ht="18.75" customHeight="1" x14ac:dyDescent="0.2"/>
    <row r="61" spans="1:77" ht="18.75" customHeight="1" x14ac:dyDescent="0.2"/>
    <row r="62" spans="1:77" ht="18.75" customHeight="1" x14ac:dyDescent="0.2"/>
    <row r="63" spans="1:77" ht="18.75" customHeight="1" x14ac:dyDescent="0.2"/>
    <row r="64" spans="1:77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312:7312" ht="44.25" customHeight="1" x14ac:dyDescent="0.2">
      <c r="JUF1999" s="25" t="s">
        <v>1</v>
      </c>
    </row>
  </sheetData>
  <mergeCells count="20">
    <mergeCell ref="BV7:BY7"/>
    <mergeCell ref="BB7:BE7"/>
    <mergeCell ref="BF7:BI7"/>
    <mergeCell ref="BJ7:BM7"/>
    <mergeCell ref="BR7:BU7"/>
    <mergeCell ref="R7:U7"/>
    <mergeCell ref="BN7:BQ7"/>
    <mergeCell ref="V7:Y7"/>
    <mergeCell ref="Z7:AC7"/>
    <mergeCell ref="AD7:AG7"/>
    <mergeCell ref="AH7:AK7"/>
    <mergeCell ref="AL7:AO7"/>
    <mergeCell ref="AP7:AS7"/>
    <mergeCell ref="AT7:AW7"/>
    <mergeCell ref="AX7:BA7"/>
    <mergeCell ref="A7:A8"/>
    <mergeCell ref="B7:E7"/>
    <mergeCell ref="F7:I7"/>
    <mergeCell ref="J7:M7"/>
    <mergeCell ref="N7:Q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SQ1999"/>
  <sheetViews>
    <sheetView zoomScaleNormal="100" workbookViewId="0">
      <selection activeCell="I8" sqref="I8"/>
    </sheetView>
  </sheetViews>
  <sheetFormatPr baseColWidth="10" defaultColWidth="11.42578125" defaultRowHeight="44.25" customHeight="1" x14ac:dyDescent="0.2"/>
  <cols>
    <col min="1" max="1" width="52.42578125" style="26" customWidth="1"/>
    <col min="2" max="2" width="11.28515625" style="28" customWidth="1"/>
    <col min="3" max="3" width="19.7109375" style="28" customWidth="1"/>
    <col min="4" max="4" width="11.42578125" style="28" customWidth="1"/>
    <col min="5" max="5" width="16.85546875" style="28" customWidth="1"/>
    <col min="6" max="6" width="15.140625" style="28" customWidth="1"/>
    <col min="7" max="7" width="12.7109375" style="28" customWidth="1"/>
    <col min="8" max="8" width="15.140625" style="28" customWidth="1"/>
    <col min="9" max="9" width="23.140625" style="28" bestFit="1" customWidth="1"/>
    <col min="10" max="145" width="11.42578125" style="28"/>
    <col min="146" max="146" width="47.7109375" style="28" customWidth="1"/>
    <col min="147" max="176" width="7.85546875" style="28" customWidth="1"/>
    <col min="177" max="401" width="11.42578125" style="28"/>
    <col min="402" max="402" width="47.7109375" style="28" customWidth="1"/>
    <col min="403" max="432" width="7.85546875" style="28" customWidth="1"/>
    <col min="433" max="657" width="11.42578125" style="28"/>
    <col min="658" max="658" width="47.7109375" style="28" customWidth="1"/>
    <col min="659" max="688" width="7.85546875" style="28" customWidth="1"/>
    <col min="689" max="913" width="11.42578125" style="28"/>
    <col min="914" max="914" width="47.7109375" style="28" customWidth="1"/>
    <col min="915" max="944" width="7.85546875" style="28" customWidth="1"/>
    <col min="945" max="1169" width="11.42578125" style="28"/>
    <col min="1170" max="1170" width="47.7109375" style="28" customWidth="1"/>
    <col min="1171" max="1200" width="7.85546875" style="28" customWidth="1"/>
    <col min="1201" max="1425" width="11.42578125" style="28"/>
    <col min="1426" max="1426" width="47.7109375" style="28" customWidth="1"/>
    <col min="1427" max="1456" width="7.85546875" style="28" customWidth="1"/>
    <col min="1457" max="1681" width="11.42578125" style="28"/>
    <col min="1682" max="1682" width="47.7109375" style="28" customWidth="1"/>
    <col min="1683" max="1712" width="7.85546875" style="28" customWidth="1"/>
    <col min="1713" max="1937" width="11.42578125" style="28"/>
    <col min="1938" max="1938" width="47.7109375" style="28" customWidth="1"/>
    <col min="1939" max="1968" width="7.85546875" style="28" customWidth="1"/>
    <col min="1969" max="2193" width="11.42578125" style="28"/>
    <col min="2194" max="2194" width="47.7109375" style="28" customWidth="1"/>
    <col min="2195" max="2224" width="7.85546875" style="28" customWidth="1"/>
    <col min="2225" max="2449" width="11.42578125" style="28"/>
    <col min="2450" max="2450" width="47.7109375" style="28" customWidth="1"/>
    <col min="2451" max="2480" width="7.85546875" style="28" customWidth="1"/>
    <col min="2481" max="2705" width="11.42578125" style="28"/>
    <col min="2706" max="2706" width="47.7109375" style="28" customWidth="1"/>
    <col min="2707" max="2736" width="7.85546875" style="28" customWidth="1"/>
    <col min="2737" max="2961" width="11.42578125" style="28"/>
    <col min="2962" max="2962" width="47.7109375" style="28" customWidth="1"/>
    <col min="2963" max="2992" width="7.85546875" style="28" customWidth="1"/>
    <col min="2993" max="3217" width="11.42578125" style="28"/>
    <col min="3218" max="3218" width="47.7109375" style="28" customWidth="1"/>
    <col min="3219" max="3248" width="7.85546875" style="28" customWidth="1"/>
    <col min="3249" max="3473" width="11.42578125" style="28"/>
    <col min="3474" max="3474" width="47.7109375" style="28" customWidth="1"/>
    <col min="3475" max="3504" width="7.85546875" style="28" customWidth="1"/>
    <col min="3505" max="3729" width="11.42578125" style="28"/>
    <col min="3730" max="3730" width="47.7109375" style="28" customWidth="1"/>
    <col min="3731" max="3760" width="7.85546875" style="28" customWidth="1"/>
    <col min="3761" max="3985" width="11.42578125" style="28"/>
    <col min="3986" max="3986" width="47.7109375" style="28" customWidth="1"/>
    <col min="3987" max="4016" width="7.85546875" style="28" customWidth="1"/>
    <col min="4017" max="4241" width="11.42578125" style="28"/>
    <col min="4242" max="4242" width="47.7109375" style="28" customWidth="1"/>
    <col min="4243" max="4272" width="7.85546875" style="28" customWidth="1"/>
    <col min="4273" max="4497" width="11.42578125" style="28"/>
    <col min="4498" max="4498" width="47.7109375" style="28" customWidth="1"/>
    <col min="4499" max="4528" width="7.85546875" style="28" customWidth="1"/>
    <col min="4529" max="4753" width="11.42578125" style="28"/>
    <col min="4754" max="4754" width="47.7109375" style="28" customWidth="1"/>
    <col min="4755" max="4784" width="7.85546875" style="28" customWidth="1"/>
    <col min="4785" max="5009" width="11.42578125" style="28"/>
    <col min="5010" max="5010" width="47.7109375" style="28" customWidth="1"/>
    <col min="5011" max="5040" width="7.85546875" style="28" customWidth="1"/>
    <col min="5041" max="5265" width="11.42578125" style="28"/>
    <col min="5266" max="5266" width="47.7109375" style="28" customWidth="1"/>
    <col min="5267" max="5296" width="7.85546875" style="28" customWidth="1"/>
    <col min="5297" max="5521" width="11.42578125" style="28"/>
    <col min="5522" max="5522" width="47.7109375" style="28" customWidth="1"/>
    <col min="5523" max="5552" width="7.85546875" style="28" customWidth="1"/>
    <col min="5553" max="5777" width="11.42578125" style="28"/>
    <col min="5778" max="5778" width="47.7109375" style="28" customWidth="1"/>
    <col min="5779" max="5808" width="7.85546875" style="28" customWidth="1"/>
    <col min="5809" max="6033" width="11.42578125" style="28"/>
    <col min="6034" max="6034" width="47.7109375" style="28" customWidth="1"/>
    <col min="6035" max="6064" width="7.85546875" style="28" customWidth="1"/>
    <col min="6065" max="6289" width="11.42578125" style="28"/>
    <col min="6290" max="6290" width="47.7109375" style="28" customWidth="1"/>
    <col min="6291" max="6320" width="7.85546875" style="28" customWidth="1"/>
    <col min="6321" max="6545" width="11.42578125" style="28"/>
    <col min="6546" max="6546" width="47.7109375" style="28" customWidth="1"/>
    <col min="6547" max="6576" width="7.85546875" style="28" customWidth="1"/>
    <col min="6577" max="6801" width="11.42578125" style="28"/>
    <col min="6802" max="6802" width="47.7109375" style="28" customWidth="1"/>
    <col min="6803" max="6832" width="7.85546875" style="28" customWidth="1"/>
    <col min="6833" max="7057" width="11.42578125" style="28"/>
    <col min="7058" max="7058" width="47.7109375" style="28" customWidth="1"/>
    <col min="7059" max="7088" width="7.85546875" style="28" customWidth="1"/>
    <col min="7089" max="7313" width="11.42578125" style="28"/>
    <col min="7314" max="7314" width="47.7109375" style="28" customWidth="1"/>
    <col min="7315" max="7344" width="7.85546875" style="28" customWidth="1"/>
    <col min="7345" max="7569" width="11.42578125" style="28"/>
    <col min="7570" max="7570" width="47.7109375" style="28" customWidth="1"/>
    <col min="7571" max="7600" width="7.85546875" style="28" customWidth="1"/>
    <col min="7601" max="7825" width="11.42578125" style="28"/>
    <col min="7826" max="7826" width="47.7109375" style="28" customWidth="1"/>
    <col min="7827" max="7856" width="7.85546875" style="28" customWidth="1"/>
    <col min="7857" max="8081" width="11.42578125" style="28"/>
    <col min="8082" max="8082" width="47.7109375" style="28" customWidth="1"/>
    <col min="8083" max="8112" width="7.85546875" style="28" customWidth="1"/>
    <col min="8113" max="8337" width="11.42578125" style="28"/>
    <col min="8338" max="8338" width="47.7109375" style="28" customWidth="1"/>
    <col min="8339" max="8368" width="7.85546875" style="28" customWidth="1"/>
    <col min="8369" max="8593" width="11.42578125" style="28"/>
    <col min="8594" max="8594" width="47.7109375" style="28" customWidth="1"/>
    <col min="8595" max="8624" width="7.85546875" style="28" customWidth="1"/>
    <col min="8625" max="8849" width="11.42578125" style="28"/>
    <col min="8850" max="8850" width="47.7109375" style="28" customWidth="1"/>
    <col min="8851" max="8880" width="7.85546875" style="28" customWidth="1"/>
    <col min="8881" max="9105" width="11.42578125" style="28"/>
    <col min="9106" max="9106" width="47.7109375" style="28" customWidth="1"/>
    <col min="9107" max="9136" width="7.85546875" style="28" customWidth="1"/>
    <col min="9137" max="9361" width="11.42578125" style="28"/>
    <col min="9362" max="9362" width="47.7109375" style="28" customWidth="1"/>
    <col min="9363" max="9392" width="7.85546875" style="28" customWidth="1"/>
    <col min="9393" max="9617" width="11.42578125" style="28"/>
    <col min="9618" max="9618" width="47.7109375" style="28" customWidth="1"/>
    <col min="9619" max="9648" width="7.85546875" style="28" customWidth="1"/>
    <col min="9649" max="9873" width="11.42578125" style="28"/>
    <col min="9874" max="9874" width="47.7109375" style="28" customWidth="1"/>
    <col min="9875" max="9904" width="7.85546875" style="28" customWidth="1"/>
    <col min="9905" max="10129" width="11.42578125" style="28"/>
    <col min="10130" max="10130" width="47.7109375" style="28" customWidth="1"/>
    <col min="10131" max="10160" width="7.85546875" style="28" customWidth="1"/>
    <col min="10161" max="10385" width="11.42578125" style="28"/>
    <col min="10386" max="10386" width="47.7109375" style="28" customWidth="1"/>
    <col min="10387" max="10416" width="7.85546875" style="28" customWidth="1"/>
    <col min="10417" max="10641" width="11.42578125" style="28"/>
    <col min="10642" max="10642" width="47.7109375" style="28" customWidth="1"/>
    <col min="10643" max="10672" width="7.85546875" style="28" customWidth="1"/>
    <col min="10673" max="10897" width="11.42578125" style="28"/>
    <col min="10898" max="10898" width="47.7109375" style="28" customWidth="1"/>
    <col min="10899" max="10928" width="7.85546875" style="28" customWidth="1"/>
    <col min="10929" max="11153" width="11.42578125" style="28"/>
    <col min="11154" max="11154" width="47.7109375" style="28" customWidth="1"/>
    <col min="11155" max="11184" width="7.85546875" style="28" customWidth="1"/>
    <col min="11185" max="11409" width="11.42578125" style="28"/>
    <col min="11410" max="11410" width="47.7109375" style="28" customWidth="1"/>
    <col min="11411" max="11440" width="7.85546875" style="28" customWidth="1"/>
    <col min="11441" max="11665" width="11.42578125" style="28"/>
    <col min="11666" max="11666" width="47.7109375" style="28" customWidth="1"/>
    <col min="11667" max="11696" width="7.85546875" style="28" customWidth="1"/>
    <col min="11697" max="11921" width="11.42578125" style="28"/>
    <col min="11922" max="11922" width="47.7109375" style="28" customWidth="1"/>
    <col min="11923" max="11952" width="7.85546875" style="28" customWidth="1"/>
    <col min="11953" max="12177" width="11.42578125" style="28"/>
    <col min="12178" max="12178" width="47.7109375" style="28" customWidth="1"/>
    <col min="12179" max="12208" width="7.85546875" style="28" customWidth="1"/>
    <col min="12209" max="12433" width="11.42578125" style="28"/>
    <col min="12434" max="12434" width="47.7109375" style="28" customWidth="1"/>
    <col min="12435" max="12464" width="7.85546875" style="28" customWidth="1"/>
    <col min="12465" max="12689" width="11.42578125" style="28"/>
    <col min="12690" max="12690" width="47.7109375" style="28" customWidth="1"/>
    <col min="12691" max="12720" width="7.85546875" style="28" customWidth="1"/>
    <col min="12721" max="12945" width="11.42578125" style="28"/>
    <col min="12946" max="12946" width="47.7109375" style="28" customWidth="1"/>
    <col min="12947" max="12976" width="7.85546875" style="28" customWidth="1"/>
    <col min="12977" max="13201" width="11.42578125" style="28"/>
    <col min="13202" max="13202" width="47.7109375" style="28" customWidth="1"/>
    <col min="13203" max="13232" width="7.85546875" style="28" customWidth="1"/>
    <col min="13233" max="13457" width="11.42578125" style="28"/>
    <col min="13458" max="13458" width="47.7109375" style="28" customWidth="1"/>
    <col min="13459" max="13488" width="7.85546875" style="28" customWidth="1"/>
    <col min="13489" max="13713" width="11.42578125" style="28"/>
    <col min="13714" max="13714" width="47.7109375" style="28" customWidth="1"/>
    <col min="13715" max="13744" width="7.85546875" style="28" customWidth="1"/>
    <col min="13745" max="13969" width="11.42578125" style="28"/>
    <col min="13970" max="13970" width="47.7109375" style="28" customWidth="1"/>
    <col min="13971" max="14000" width="7.85546875" style="28" customWidth="1"/>
    <col min="14001" max="14225" width="11.42578125" style="28"/>
    <col min="14226" max="14226" width="47.7109375" style="28" customWidth="1"/>
    <col min="14227" max="14256" width="7.85546875" style="28" customWidth="1"/>
    <col min="14257" max="14481" width="11.42578125" style="28"/>
    <col min="14482" max="14482" width="47.7109375" style="28" customWidth="1"/>
    <col min="14483" max="14512" width="7.85546875" style="28" customWidth="1"/>
    <col min="14513" max="14737" width="11.42578125" style="28"/>
    <col min="14738" max="14738" width="47.7109375" style="28" customWidth="1"/>
    <col min="14739" max="14768" width="7.85546875" style="28" customWidth="1"/>
    <col min="14769" max="14993" width="11.42578125" style="28"/>
    <col min="14994" max="14994" width="47.7109375" style="28" customWidth="1"/>
    <col min="14995" max="15024" width="7.85546875" style="28" customWidth="1"/>
    <col min="15025" max="15249" width="11.42578125" style="28"/>
    <col min="15250" max="15250" width="47.7109375" style="28" customWidth="1"/>
    <col min="15251" max="15280" width="7.85546875" style="28" customWidth="1"/>
    <col min="15281" max="15505" width="11.42578125" style="28"/>
    <col min="15506" max="15506" width="47.7109375" style="28" customWidth="1"/>
    <col min="15507" max="15536" width="7.85546875" style="28" customWidth="1"/>
    <col min="15537" max="15761" width="11.42578125" style="28"/>
    <col min="15762" max="15762" width="47.7109375" style="28" customWidth="1"/>
    <col min="15763" max="15792" width="7.85546875" style="28" customWidth="1"/>
    <col min="15793" max="16017" width="11.42578125" style="28"/>
    <col min="16018" max="16018" width="47.7109375" style="28" customWidth="1"/>
    <col min="16019" max="16048" width="7.85546875" style="28" customWidth="1"/>
    <col min="16049" max="16384" width="11.42578125" style="28"/>
  </cols>
  <sheetData>
    <row r="1" spans="1:9" ht="12" x14ac:dyDescent="0.2"/>
    <row r="2" spans="1:9" ht="21" customHeight="1" x14ac:dyDescent="0.2">
      <c r="A2" s="45" t="s">
        <v>2</v>
      </c>
      <c r="I2" s="367"/>
    </row>
    <row r="3" spans="1:9" ht="21" customHeight="1" x14ac:dyDescent="0.2">
      <c r="A3" s="45" t="s">
        <v>3</v>
      </c>
      <c r="I3" s="368"/>
    </row>
    <row r="4" spans="1:9" ht="21" customHeight="1" x14ac:dyDescent="0.2">
      <c r="A4" s="137" t="s">
        <v>88</v>
      </c>
    </row>
    <row r="5" spans="1:9" ht="21" customHeight="1" x14ac:dyDescent="0.2">
      <c r="A5" s="45"/>
      <c r="I5" s="211" t="s">
        <v>89</v>
      </c>
    </row>
    <row r="6" spans="1:9" ht="19.5" customHeight="1" x14ac:dyDescent="0.2">
      <c r="A6" s="27"/>
    </row>
    <row r="7" spans="1:9" ht="21.75" customHeight="1" x14ac:dyDescent="0.2">
      <c r="A7" s="374" t="s">
        <v>6</v>
      </c>
      <c r="B7" s="375" t="s">
        <v>25</v>
      </c>
      <c r="C7" s="375"/>
      <c r="D7" s="375"/>
      <c r="E7" s="375"/>
      <c r="F7" s="375"/>
      <c r="G7" s="375"/>
      <c r="H7" s="375"/>
    </row>
    <row r="8" spans="1:9" ht="36" x14ac:dyDescent="0.2">
      <c r="A8" s="374"/>
      <c r="B8" s="212" t="s">
        <v>80</v>
      </c>
      <c r="C8" s="213" t="s">
        <v>89</v>
      </c>
      <c r="D8" s="213" t="s">
        <v>81</v>
      </c>
      <c r="E8" s="213" t="s">
        <v>90</v>
      </c>
      <c r="F8" s="213" t="s">
        <v>87</v>
      </c>
      <c r="G8" s="213" t="s">
        <v>91</v>
      </c>
      <c r="H8" s="213" t="s">
        <v>92</v>
      </c>
    </row>
    <row r="9" spans="1:9" ht="17.25" customHeight="1" x14ac:dyDescent="0.2">
      <c r="A9" s="215" t="s">
        <v>30</v>
      </c>
      <c r="B9" s="216">
        <f>SUM(B10:B12)</f>
        <v>443</v>
      </c>
      <c r="C9" s="220">
        <f>+G9/B9</f>
        <v>0.36117381489841988</v>
      </c>
      <c r="D9" s="216">
        <f t="shared" ref="D9" si="0">SUM(D10:D12)</f>
        <v>357</v>
      </c>
      <c r="E9" s="220">
        <f>+G9/D9</f>
        <v>0.44817927170868349</v>
      </c>
      <c r="F9" s="220">
        <f>+D9/B9</f>
        <v>0.80586907449209932</v>
      </c>
      <c r="G9" s="216">
        <f t="shared" ref="G9:H9" si="1">SUM(G10:G12)</f>
        <v>160</v>
      </c>
      <c r="H9" s="216">
        <f t="shared" si="1"/>
        <v>1731</v>
      </c>
    </row>
    <row r="10" spans="1:9" ht="17.25" customHeight="1" x14ac:dyDescent="0.2">
      <c r="A10" s="35" t="s">
        <v>31</v>
      </c>
      <c r="B10" s="36">
        <v>137</v>
      </c>
      <c r="C10" s="138">
        <f t="shared" ref="C10:C34" si="2">+G10/B10</f>
        <v>0.43065693430656932</v>
      </c>
      <c r="D10" s="36">
        <v>135</v>
      </c>
      <c r="E10" s="138">
        <f t="shared" ref="E10:E54" si="3">+G10/D10</f>
        <v>0.43703703703703706</v>
      </c>
      <c r="F10" s="138">
        <f t="shared" ref="F10:F54" si="4">+D10/B10</f>
        <v>0.98540145985401462</v>
      </c>
      <c r="G10" s="36">
        <v>59</v>
      </c>
      <c r="H10" s="36">
        <v>800</v>
      </c>
    </row>
    <row r="11" spans="1:9" ht="17.25" customHeight="1" x14ac:dyDescent="0.2">
      <c r="A11" s="46" t="s">
        <v>32</v>
      </c>
      <c r="B11" s="47">
        <v>239</v>
      </c>
      <c r="C11" s="139">
        <f t="shared" si="2"/>
        <v>0.31799163179916318</v>
      </c>
      <c r="D11" s="47">
        <v>155</v>
      </c>
      <c r="E11" s="139">
        <f t="shared" si="3"/>
        <v>0.49032258064516127</v>
      </c>
      <c r="F11" s="139">
        <f t="shared" si="4"/>
        <v>0.64853556485355646</v>
      </c>
      <c r="G11" s="47">
        <v>76</v>
      </c>
      <c r="H11" s="47">
        <v>681</v>
      </c>
    </row>
    <row r="12" spans="1:9" ht="17.25" customHeight="1" x14ac:dyDescent="0.2">
      <c r="A12" s="35" t="s">
        <v>33</v>
      </c>
      <c r="B12" s="36">
        <v>67</v>
      </c>
      <c r="C12" s="138">
        <f t="shared" si="2"/>
        <v>0.37313432835820898</v>
      </c>
      <c r="D12" s="36">
        <v>67</v>
      </c>
      <c r="E12" s="138">
        <f t="shared" si="3"/>
        <v>0.37313432835820898</v>
      </c>
      <c r="F12" s="138">
        <f t="shared" si="4"/>
        <v>1</v>
      </c>
      <c r="G12" s="36">
        <v>25</v>
      </c>
      <c r="H12" s="36">
        <v>250</v>
      </c>
    </row>
    <row r="13" spans="1:9" ht="17.25" customHeight="1" x14ac:dyDescent="0.2">
      <c r="A13" s="215" t="s">
        <v>34</v>
      </c>
      <c r="B13" s="216">
        <f t="shared" ref="B13" si="5">+SUM(B14:B16)</f>
        <v>324</v>
      </c>
      <c r="C13" s="220">
        <f t="shared" si="2"/>
        <v>0.34259259259259262</v>
      </c>
      <c r="D13" s="216">
        <f t="shared" ref="D13" si="6">+SUM(D14:D16)</f>
        <v>291</v>
      </c>
      <c r="E13" s="220">
        <f t="shared" si="3"/>
        <v>0.38144329896907214</v>
      </c>
      <c r="F13" s="220">
        <f t="shared" si="4"/>
        <v>0.89814814814814814</v>
      </c>
      <c r="G13" s="216">
        <f t="shared" ref="G13:H13" si="7">+SUM(G14:G16)</f>
        <v>111</v>
      </c>
      <c r="H13" s="216">
        <f t="shared" si="7"/>
        <v>1111</v>
      </c>
    </row>
    <row r="14" spans="1:9" ht="17.25" customHeight="1" x14ac:dyDescent="0.2">
      <c r="A14" s="35" t="s">
        <v>35</v>
      </c>
      <c r="B14" s="36">
        <v>228</v>
      </c>
      <c r="C14" s="138">
        <f t="shared" si="2"/>
        <v>0.34210526315789475</v>
      </c>
      <c r="D14" s="36">
        <v>227</v>
      </c>
      <c r="E14" s="138">
        <f t="shared" si="3"/>
        <v>0.34361233480176212</v>
      </c>
      <c r="F14" s="138">
        <f t="shared" si="4"/>
        <v>0.99561403508771928</v>
      </c>
      <c r="G14" s="36">
        <v>78</v>
      </c>
      <c r="H14" s="36">
        <v>747</v>
      </c>
    </row>
    <row r="15" spans="1:9" ht="17.25" customHeight="1" x14ac:dyDescent="0.2">
      <c r="A15" s="46" t="s">
        <v>36</v>
      </c>
      <c r="B15" s="47">
        <v>28</v>
      </c>
      <c r="C15" s="139">
        <f t="shared" si="2"/>
        <v>0.4642857142857143</v>
      </c>
      <c r="D15" s="47">
        <v>28</v>
      </c>
      <c r="E15" s="139">
        <f t="shared" si="3"/>
        <v>0.4642857142857143</v>
      </c>
      <c r="F15" s="139">
        <f t="shared" si="4"/>
        <v>1</v>
      </c>
      <c r="G15" s="47">
        <v>13</v>
      </c>
      <c r="H15" s="47">
        <v>125</v>
      </c>
    </row>
    <row r="16" spans="1:9" ht="17.25" customHeight="1" x14ac:dyDescent="0.2">
      <c r="A16" s="35" t="s">
        <v>37</v>
      </c>
      <c r="B16" s="36">
        <v>68</v>
      </c>
      <c r="C16" s="138">
        <f t="shared" si="2"/>
        <v>0.29411764705882354</v>
      </c>
      <c r="D16" s="36">
        <v>36</v>
      </c>
      <c r="E16" s="138">
        <f t="shared" si="3"/>
        <v>0.55555555555555558</v>
      </c>
      <c r="F16" s="138">
        <f t="shared" si="4"/>
        <v>0.52941176470588236</v>
      </c>
      <c r="G16" s="36">
        <v>20</v>
      </c>
      <c r="H16" s="36">
        <v>239</v>
      </c>
    </row>
    <row r="17" spans="1:8" ht="17.25" customHeight="1" x14ac:dyDescent="0.2">
      <c r="A17" s="215" t="s">
        <v>38</v>
      </c>
      <c r="B17" s="216">
        <f t="shared" ref="B17" si="8">+SUM(B18:B20)</f>
        <v>684</v>
      </c>
      <c r="C17" s="220">
        <f t="shared" si="2"/>
        <v>0.30409356725146197</v>
      </c>
      <c r="D17" s="216">
        <f t="shared" ref="D17" si="9">+SUM(D18:D20)</f>
        <v>485</v>
      </c>
      <c r="E17" s="220">
        <f t="shared" si="3"/>
        <v>0.42886597938144327</v>
      </c>
      <c r="F17" s="220">
        <f t="shared" si="4"/>
        <v>0.70906432748538006</v>
      </c>
      <c r="G17" s="216">
        <f t="shared" ref="G17:H17" si="10">+SUM(G18:G20)</f>
        <v>208</v>
      </c>
      <c r="H17" s="216">
        <f t="shared" si="10"/>
        <v>1881</v>
      </c>
    </row>
    <row r="18" spans="1:8" ht="17.25" customHeight="1" x14ac:dyDescent="0.2">
      <c r="A18" s="35" t="s">
        <v>39</v>
      </c>
      <c r="B18" s="36">
        <v>515</v>
      </c>
      <c r="C18" s="138">
        <f t="shared" si="2"/>
        <v>0.258252427184466</v>
      </c>
      <c r="D18" s="36">
        <v>316</v>
      </c>
      <c r="E18" s="138">
        <f t="shared" si="3"/>
        <v>0.42088607594936711</v>
      </c>
      <c r="F18" s="138">
        <f t="shared" si="4"/>
        <v>0.61359223300970878</v>
      </c>
      <c r="G18" s="36">
        <v>133</v>
      </c>
      <c r="H18" s="36">
        <v>1467</v>
      </c>
    </row>
    <row r="19" spans="1:8" ht="17.25" customHeight="1" x14ac:dyDescent="0.2">
      <c r="A19" s="46" t="s">
        <v>40</v>
      </c>
      <c r="B19" s="47">
        <v>70</v>
      </c>
      <c r="C19" s="139">
        <f t="shared" si="2"/>
        <v>0.51428571428571423</v>
      </c>
      <c r="D19" s="47">
        <v>70</v>
      </c>
      <c r="E19" s="139">
        <f t="shared" si="3"/>
        <v>0.51428571428571423</v>
      </c>
      <c r="F19" s="139">
        <f t="shared" si="4"/>
        <v>1</v>
      </c>
      <c r="G19" s="47">
        <v>36</v>
      </c>
      <c r="H19" s="47">
        <v>192</v>
      </c>
    </row>
    <row r="20" spans="1:8" ht="17.25" customHeight="1" x14ac:dyDescent="0.2">
      <c r="A20" s="35" t="s">
        <v>41</v>
      </c>
      <c r="B20" s="36">
        <v>99</v>
      </c>
      <c r="C20" s="138">
        <f t="shared" si="2"/>
        <v>0.39393939393939392</v>
      </c>
      <c r="D20" s="36">
        <v>99</v>
      </c>
      <c r="E20" s="138">
        <f t="shared" si="3"/>
        <v>0.39393939393939392</v>
      </c>
      <c r="F20" s="138">
        <f t="shared" si="4"/>
        <v>1</v>
      </c>
      <c r="G20" s="36">
        <v>39</v>
      </c>
      <c r="H20" s="36">
        <v>222</v>
      </c>
    </row>
    <row r="21" spans="1:8" ht="17.25" customHeight="1" x14ac:dyDescent="0.2">
      <c r="A21" s="215" t="s">
        <v>42</v>
      </c>
      <c r="B21" s="216">
        <f t="shared" ref="B21" si="11">+SUM(B22:B27)</f>
        <v>989</v>
      </c>
      <c r="C21" s="220">
        <f t="shared" si="2"/>
        <v>0.37613751263902934</v>
      </c>
      <c r="D21" s="216">
        <f t="shared" ref="D21" si="12">+SUM(D22:D27)</f>
        <v>986</v>
      </c>
      <c r="E21" s="220">
        <f t="shared" si="3"/>
        <v>0.37728194726166331</v>
      </c>
      <c r="F21" s="220">
        <f t="shared" si="4"/>
        <v>0.99696663296258847</v>
      </c>
      <c r="G21" s="216">
        <f t="shared" ref="G21:H21" si="13">+SUM(G22:G27)</f>
        <v>372</v>
      </c>
      <c r="H21" s="216">
        <f t="shared" si="13"/>
        <v>3149</v>
      </c>
    </row>
    <row r="22" spans="1:8" ht="17.25" customHeight="1" x14ac:dyDescent="0.2">
      <c r="A22" s="35" t="s">
        <v>43</v>
      </c>
      <c r="B22" s="36">
        <v>159</v>
      </c>
      <c r="C22" s="138">
        <f t="shared" si="2"/>
        <v>0.41509433962264153</v>
      </c>
      <c r="D22" s="36">
        <v>159</v>
      </c>
      <c r="E22" s="138">
        <f t="shared" si="3"/>
        <v>0.41509433962264153</v>
      </c>
      <c r="F22" s="138">
        <f t="shared" si="4"/>
        <v>1</v>
      </c>
      <c r="G22" s="36">
        <v>66</v>
      </c>
      <c r="H22" s="36">
        <v>682</v>
      </c>
    </row>
    <row r="23" spans="1:8" ht="17.25" customHeight="1" x14ac:dyDescent="0.2">
      <c r="A23" s="46" t="s">
        <v>44</v>
      </c>
      <c r="B23" s="47">
        <v>39</v>
      </c>
      <c r="C23" s="139">
        <f t="shared" si="2"/>
        <v>0.46153846153846156</v>
      </c>
      <c r="D23" s="47">
        <v>39</v>
      </c>
      <c r="E23" s="139">
        <f t="shared" si="3"/>
        <v>0.46153846153846156</v>
      </c>
      <c r="F23" s="139">
        <f t="shared" si="4"/>
        <v>1</v>
      </c>
      <c r="G23" s="47">
        <v>18</v>
      </c>
      <c r="H23" s="47">
        <v>171</v>
      </c>
    </row>
    <row r="24" spans="1:8" ht="17.25" customHeight="1" x14ac:dyDescent="0.2">
      <c r="A24" s="35" t="s">
        <v>45</v>
      </c>
      <c r="B24" s="36">
        <v>93</v>
      </c>
      <c r="C24" s="138">
        <f t="shared" si="2"/>
        <v>0.43010752688172044</v>
      </c>
      <c r="D24" s="36">
        <v>92</v>
      </c>
      <c r="E24" s="138">
        <f t="shared" si="3"/>
        <v>0.43478260869565216</v>
      </c>
      <c r="F24" s="138">
        <f t="shared" si="4"/>
        <v>0.989247311827957</v>
      </c>
      <c r="G24" s="36">
        <v>40</v>
      </c>
      <c r="H24" s="36">
        <v>282</v>
      </c>
    </row>
    <row r="25" spans="1:8" ht="17.25" customHeight="1" x14ac:dyDescent="0.2">
      <c r="A25" s="46" t="s">
        <v>46</v>
      </c>
      <c r="B25" s="47">
        <v>193</v>
      </c>
      <c r="C25" s="139">
        <f t="shared" si="2"/>
        <v>0.32124352331606215</v>
      </c>
      <c r="D25" s="47">
        <v>193</v>
      </c>
      <c r="E25" s="139">
        <f t="shared" si="3"/>
        <v>0.32124352331606215</v>
      </c>
      <c r="F25" s="139">
        <f t="shared" si="4"/>
        <v>1</v>
      </c>
      <c r="G25" s="47">
        <v>62</v>
      </c>
      <c r="H25" s="47">
        <v>826</v>
      </c>
    </row>
    <row r="26" spans="1:8" ht="17.25" customHeight="1" x14ac:dyDescent="0.2">
      <c r="A26" s="35" t="s">
        <v>47</v>
      </c>
      <c r="B26" s="36">
        <v>132</v>
      </c>
      <c r="C26" s="138">
        <f t="shared" si="2"/>
        <v>0.40151515151515149</v>
      </c>
      <c r="D26" s="36">
        <v>131</v>
      </c>
      <c r="E26" s="138">
        <f t="shared" si="3"/>
        <v>0.40458015267175573</v>
      </c>
      <c r="F26" s="138">
        <f t="shared" si="4"/>
        <v>0.99242424242424243</v>
      </c>
      <c r="G26" s="36">
        <v>53</v>
      </c>
      <c r="H26" s="36">
        <v>491</v>
      </c>
    </row>
    <row r="27" spans="1:8" ht="17.25" customHeight="1" x14ac:dyDescent="0.2">
      <c r="A27" s="46" t="s">
        <v>48</v>
      </c>
      <c r="B27" s="47">
        <v>373</v>
      </c>
      <c r="C27" s="139">
        <f t="shared" si="2"/>
        <v>0.35656836461126007</v>
      </c>
      <c r="D27" s="47">
        <v>372</v>
      </c>
      <c r="E27" s="139">
        <f t="shared" si="3"/>
        <v>0.35752688172043012</v>
      </c>
      <c r="F27" s="139">
        <f t="shared" si="4"/>
        <v>0.99731903485254692</v>
      </c>
      <c r="G27" s="47">
        <v>133</v>
      </c>
      <c r="H27" s="47">
        <v>697</v>
      </c>
    </row>
    <row r="28" spans="1:8" ht="17.25" customHeight="1" x14ac:dyDescent="0.2">
      <c r="A28" s="215" t="s">
        <v>49</v>
      </c>
      <c r="B28" s="216">
        <f t="shared" ref="B28" si="14">SUM(B29:B32)</f>
        <v>469</v>
      </c>
      <c r="C28" s="220">
        <f t="shared" si="2"/>
        <v>0.35394456289978676</v>
      </c>
      <c r="D28" s="216">
        <f t="shared" ref="D28" si="15">SUM(D29:D32)</f>
        <v>467</v>
      </c>
      <c r="E28" s="220">
        <f t="shared" si="3"/>
        <v>0.35546038543897218</v>
      </c>
      <c r="F28" s="220">
        <f t="shared" si="4"/>
        <v>0.99573560767590619</v>
      </c>
      <c r="G28" s="216">
        <f t="shared" ref="G28:H28" si="16">SUM(G29:G32)</f>
        <v>166</v>
      </c>
      <c r="H28" s="216">
        <f t="shared" si="16"/>
        <v>1562</v>
      </c>
    </row>
    <row r="29" spans="1:8" ht="17.25" customHeight="1" x14ac:dyDescent="0.2">
      <c r="A29" s="35" t="s">
        <v>50</v>
      </c>
      <c r="B29" s="36">
        <v>258</v>
      </c>
      <c r="C29" s="138">
        <f t="shared" si="2"/>
        <v>0.29457364341085274</v>
      </c>
      <c r="D29" s="36">
        <v>258</v>
      </c>
      <c r="E29" s="138">
        <f t="shared" si="3"/>
        <v>0.29457364341085274</v>
      </c>
      <c r="F29" s="138">
        <f t="shared" si="4"/>
        <v>1</v>
      </c>
      <c r="G29" s="36">
        <v>76</v>
      </c>
      <c r="H29" s="36">
        <v>827</v>
      </c>
    </row>
    <row r="30" spans="1:8" ht="17.25" customHeight="1" x14ac:dyDescent="0.2">
      <c r="A30" s="46" t="s">
        <v>51</v>
      </c>
      <c r="B30" s="47">
        <v>128</v>
      </c>
      <c r="C30" s="139">
        <f t="shared" si="2"/>
        <v>0.3984375</v>
      </c>
      <c r="D30" s="47">
        <v>127</v>
      </c>
      <c r="E30" s="139">
        <f t="shared" si="3"/>
        <v>0.40157480314960631</v>
      </c>
      <c r="F30" s="139">
        <f t="shared" si="4"/>
        <v>0.9921875</v>
      </c>
      <c r="G30" s="47">
        <v>51</v>
      </c>
      <c r="H30" s="47">
        <v>545</v>
      </c>
    </row>
    <row r="31" spans="1:8" ht="17.25" customHeight="1" x14ac:dyDescent="0.2">
      <c r="A31" s="35" t="s">
        <v>52</v>
      </c>
      <c r="B31" s="36">
        <v>13</v>
      </c>
      <c r="C31" s="138">
        <f t="shared" si="2"/>
        <v>0.38461538461538464</v>
      </c>
      <c r="D31" s="36">
        <v>13</v>
      </c>
      <c r="E31" s="138">
        <f t="shared" si="3"/>
        <v>0.38461538461538464</v>
      </c>
      <c r="F31" s="138">
        <f t="shared" si="4"/>
        <v>1</v>
      </c>
      <c r="G31" s="36">
        <v>5</v>
      </c>
      <c r="H31" s="36">
        <v>28</v>
      </c>
    </row>
    <row r="32" spans="1:8" ht="17.25" customHeight="1" x14ac:dyDescent="0.2">
      <c r="A32" s="46" t="s">
        <v>54</v>
      </c>
      <c r="B32" s="47">
        <v>70</v>
      </c>
      <c r="C32" s="139">
        <f t="shared" si="2"/>
        <v>0.48571428571428571</v>
      </c>
      <c r="D32" s="47">
        <v>69</v>
      </c>
      <c r="E32" s="139">
        <f t="shared" si="3"/>
        <v>0.49275362318840582</v>
      </c>
      <c r="F32" s="139">
        <f t="shared" si="4"/>
        <v>0.98571428571428577</v>
      </c>
      <c r="G32" s="47">
        <v>34</v>
      </c>
      <c r="H32" s="47">
        <v>162</v>
      </c>
    </row>
    <row r="33" spans="1:8" ht="17.25" customHeight="1" x14ac:dyDescent="0.2">
      <c r="A33" s="215" t="s">
        <v>55</v>
      </c>
      <c r="B33" s="216">
        <f t="shared" ref="B33" si="17">SUM(B34:B36)</f>
        <v>29</v>
      </c>
      <c r="C33" s="220">
        <f t="shared" si="2"/>
        <v>0.51724137931034486</v>
      </c>
      <c r="D33" s="216">
        <f t="shared" ref="D33" si="18">SUM(D34:D36)</f>
        <v>29</v>
      </c>
      <c r="E33" s="220">
        <f t="shared" si="3"/>
        <v>0.51724137931034486</v>
      </c>
      <c r="F33" s="220">
        <f t="shared" si="4"/>
        <v>1</v>
      </c>
      <c r="G33" s="216">
        <f t="shared" ref="G33:H33" si="19">SUM(G34:G36)</f>
        <v>15</v>
      </c>
      <c r="H33" s="216">
        <f t="shared" si="19"/>
        <v>98</v>
      </c>
    </row>
    <row r="34" spans="1:8" ht="17.25" customHeight="1" x14ac:dyDescent="0.2">
      <c r="A34" s="35" t="s">
        <v>56</v>
      </c>
      <c r="B34" s="36">
        <v>29</v>
      </c>
      <c r="C34" s="138">
        <f t="shared" si="2"/>
        <v>0.51724137931034486</v>
      </c>
      <c r="D34" s="36">
        <v>29</v>
      </c>
      <c r="E34" s="138">
        <f t="shared" si="3"/>
        <v>0.51724137931034486</v>
      </c>
      <c r="F34" s="138">
        <f t="shared" si="4"/>
        <v>1</v>
      </c>
      <c r="G34" s="36">
        <v>15</v>
      </c>
      <c r="H34" s="36">
        <v>97</v>
      </c>
    </row>
    <row r="35" spans="1:8" ht="17.25" customHeight="1" x14ac:dyDescent="0.2">
      <c r="A35" s="46" t="s">
        <v>57</v>
      </c>
      <c r="B35" s="47" t="s">
        <v>53</v>
      </c>
      <c r="C35" s="47" t="s">
        <v>53</v>
      </c>
      <c r="D35" s="47" t="s">
        <v>53</v>
      </c>
      <c r="E35" s="47" t="s">
        <v>53</v>
      </c>
      <c r="F35" s="47" t="s">
        <v>53</v>
      </c>
      <c r="G35" s="47" t="s">
        <v>53</v>
      </c>
      <c r="H35" s="47" t="s">
        <v>53</v>
      </c>
    </row>
    <row r="36" spans="1:8" ht="17.25" customHeight="1" x14ac:dyDescent="0.2">
      <c r="A36" s="35" t="s">
        <v>58</v>
      </c>
      <c r="B36" s="36" t="s">
        <v>53</v>
      </c>
      <c r="C36" s="36" t="s">
        <v>53</v>
      </c>
      <c r="D36" s="36" t="s">
        <v>53</v>
      </c>
      <c r="E36" s="36" t="s">
        <v>53</v>
      </c>
      <c r="F36" s="36" t="s">
        <v>53</v>
      </c>
      <c r="G36" s="36" t="s">
        <v>53</v>
      </c>
      <c r="H36" s="36">
        <v>1</v>
      </c>
    </row>
    <row r="37" spans="1:8" ht="17.25" customHeight="1" x14ac:dyDescent="0.2">
      <c r="A37" s="215" t="s">
        <v>59</v>
      </c>
      <c r="B37" s="216">
        <f>SUM(B38:B40)</f>
        <v>133</v>
      </c>
      <c r="C37" s="220">
        <f t="shared" ref="C37:C50" si="20">+G37/B37</f>
        <v>0.52631578947368418</v>
      </c>
      <c r="D37" s="216">
        <f t="shared" ref="D37" si="21">SUM(D38:D40)</f>
        <v>133</v>
      </c>
      <c r="E37" s="220">
        <f t="shared" si="3"/>
        <v>0.52631578947368418</v>
      </c>
      <c r="F37" s="220">
        <f t="shared" si="4"/>
        <v>1</v>
      </c>
      <c r="G37" s="216">
        <f t="shared" ref="G37:H37" si="22">SUM(G38:G40)</f>
        <v>70</v>
      </c>
      <c r="H37" s="216">
        <f t="shared" si="22"/>
        <v>387</v>
      </c>
    </row>
    <row r="38" spans="1:8" ht="17.25" customHeight="1" x14ac:dyDescent="0.2">
      <c r="A38" s="35" t="s">
        <v>60</v>
      </c>
      <c r="B38" s="36">
        <v>17</v>
      </c>
      <c r="C38" s="138">
        <f t="shared" si="20"/>
        <v>0.47058823529411764</v>
      </c>
      <c r="D38" s="36">
        <v>17</v>
      </c>
      <c r="E38" s="138">
        <f t="shared" si="3"/>
        <v>0.47058823529411764</v>
      </c>
      <c r="F38" s="138">
        <f t="shared" si="4"/>
        <v>1</v>
      </c>
      <c r="G38" s="36">
        <v>8</v>
      </c>
      <c r="H38" s="36">
        <v>47</v>
      </c>
    </row>
    <row r="39" spans="1:8" ht="17.25" customHeight="1" x14ac:dyDescent="0.2">
      <c r="A39" s="46" t="s">
        <v>61</v>
      </c>
      <c r="B39" s="47">
        <v>58</v>
      </c>
      <c r="C39" s="139">
        <f t="shared" si="20"/>
        <v>0.51724137931034486</v>
      </c>
      <c r="D39" s="47">
        <v>58</v>
      </c>
      <c r="E39" s="139">
        <f t="shared" si="3"/>
        <v>0.51724137931034486</v>
      </c>
      <c r="F39" s="139">
        <f t="shared" si="4"/>
        <v>1</v>
      </c>
      <c r="G39" s="47">
        <v>30</v>
      </c>
      <c r="H39" s="47">
        <v>257</v>
      </c>
    </row>
    <row r="40" spans="1:8" ht="17.25" customHeight="1" x14ac:dyDescent="0.2">
      <c r="A40" s="35" t="s">
        <v>62</v>
      </c>
      <c r="B40" s="36">
        <v>58</v>
      </c>
      <c r="C40" s="138">
        <f t="shared" si="20"/>
        <v>0.55172413793103448</v>
      </c>
      <c r="D40" s="36">
        <v>58</v>
      </c>
      <c r="E40" s="138">
        <f t="shared" si="3"/>
        <v>0.55172413793103448</v>
      </c>
      <c r="F40" s="138">
        <f t="shared" si="4"/>
        <v>1</v>
      </c>
      <c r="G40" s="36">
        <v>32</v>
      </c>
      <c r="H40" s="36">
        <v>83</v>
      </c>
    </row>
    <row r="41" spans="1:8" ht="17.25" customHeight="1" x14ac:dyDescent="0.2">
      <c r="A41" s="215" t="s">
        <v>63</v>
      </c>
      <c r="B41" s="216">
        <f t="shared" ref="B41" si="23">+SUM(B42:B44)</f>
        <v>333</v>
      </c>
      <c r="C41" s="220">
        <f t="shared" si="20"/>
        <v>0.35435435435435436</v>
      </c>
      <c r="D41" s="216">
        <f t="shared" ref="D41" si="24">+SUM(D42:D44)</f>
        <v>332</v>
      </c>
      <c r="E41" s="220">
        <f t="shared" si="3"/>
        <v>0.35542168674698793</v>
      </c>
      <c r="F41" s="220">
        <f t="shared" si="4"/>
        <v>0.99699699699699695</v>
      </c>
      <c r="G41" s="216">
        <f t="shared" ref="G41:H41" si="25">+SUM(G42:G44)</f>
        <v>118</v>
      </c>
      <c r="H41" s="216">
        <f t="shared" si="25"/>
        <v>882</v>
      </c>
    </row>
    <row r="42" spans="1:8" ht="17.25" customHeight="1" x14ac:dyDescent="0.2">
      <c r="A42" s="35" t="s">
        <v>64</v>
      </c>
      <c r="B42" s="36">
        <v>147</v>
      </c>
      <c r="C42" s="138">
        <f t="shared" si="20"/>
        <v>0.25850340136054423</v>
      </c>
      <c r="D42" s="36">
        <v>146</v>
      </c>
      <c r="E42" s="138">
        <f t="shared" si="3"/>
        <v>0.26027397260273971</v>
      </c>
      <c r="F42" s="138">
        <f t="shared" si="4"/>
        <v>0.99319727891156462</v>
      </c>
      <c r="G42" s="36">
        <v>38</v>
      </c>
      <c r="H42" s="36">
        <v>395</v>
      </c>
    </row>
    <row r="43" spans="1:8" ht="17.25" customHeight="1" x14ac:dyDescent="0.2">
      <c r="A43" s="46" t="s">
        <v>65</v>
      </c>
      <c r="B43" s="47">
        <v>145</v>
      </c>
      <c r="C43" s="139">
        <f t="shared" si="20"/>
        <v>0.39310344827586208</v>
      </c>
      <c r="D43" s="47">
        <v>145</v>
      </c>
      <c r="E43" s="139">
        <f t="shared" si="3"/>
        <v>0.39310344827586208</v>
      </c>
      <c r="F43" s="139">
        <f t="shared" si="4"/>
        <v>1</v>
      </c>
      <c r="G43" s="47">
        <v>57</v>
      </c>
      <c r="H43" s="47">
        <v>380</v>
      </c>
    </row>
    <row r="44" spans="1:8" ht="17.25" customHeight="1" x14ac:dyDescent="0.2">
      <c r="A44" s="35" t="s">
        <v>66</v>
      </c>
      <c r="B44" s="36">
        <v>41</v>
      </c>
      <c r="C44" s="138">
        <f t="shared" si="20"/>
        <v>0.56097560975609762</v>
      </c>
      <c r="D44" s="36">
        <v>41</v>
      </c>
      <c r="E44" s="138">
        <f t="shared" si="3"/>
        <v>0.56097560975609762</v>
      </c>
      <c r="F44" s="138">
        <f t="shared" si="4"/>
        <v>1</v>
      </c>
      <c r="G44" s="36">
        <v>23</v>
      </c>
      <c r="H44" s="36">
        <v>107</v>
      </c>
    </row>
    <row r="45" spans="1:8" ht="17.25" customHeight="1" x14ac:dyDescent="0.2">
      <c r="A45" s="215" t="s">
        <v>67</v>
      </c>
      <c r="B45" s="216">
        <f t="shared" ref="B45" si="26">SUM(B46)</f>
        <v>32</v>
      </c>
      <c r="C45" s="220">
        <f t="shared" si="20"/>
        <v>0.5625</v>
      </c>
      <c r="D45" s="216">
        <f t="shared" ref="D45" si="27">SUM(D46)</f>
        <v>26</v>
      </c>
      <c r="E45" s="220">
        <f t="shared" si="3"/>
        <v>0.69230769230769229</v>
      </c>
      <c r="F45" s="220">
        <f t="shared" si="4"/>
        <v>0.8125</v>
      </c>
      <c r="G45" s="216">
        <f t="shared" ref="G45:H45" si="28">SUM(G46)</f>
        <v>18</v>
      </c>
      <c r="H45" s="216">
        <f t="shared" si="28"/>
        <v>106</v>
      </c>
    </row>
    <row r="46" spans="1:8" ht="17.25" customHeight="1" x14ac:dyDescent="0.2">
      <c r="A46" s="35" t="s">
        <v>67</v>
      </c>
      <c r="B46" s="36">
        <v>32</v>
      </c>
      <c r="C46" s="138">
        <f t="shared" si="20"/>
        <v>0.5625</v>
      </c>
      <c r="D46" s="36">
        <v>26</v>
      </c>
      <c r="E46" s="138">
        <f t="shared" si="3"/>
        <v>0.69230769230769229</v>
      </c>
      <c r="F46" s="138">
        <f t="shared" si="4"/>
        <v>0.8125</v>
      </c>
      <c r="G46" s="36">
        <v>18</v>
      </c>
      <c r="H46" s="36">
        <v>106</v>
      </c>
    </row>
    <row r="47" spans="1:8" ht="17.25" customHeight="1" x14ac:dyDescent="0.2">
      <c r="A47" s="215" t="s">
        <v>68</v>
      </c>
      <c r="B47" s="216">
        <f t="shared" ref="B47" si="29">SUM(B48)</f>
        <v>141</v>
      </c>
      <c r="C47" s="220">
        <f t="shared" si="20"/>
        <v>0.24113475177304963</v>
      </c>
      <c r="D47" s="216">
        <f t="shared" ref="D47" si="30">SUM(D48)</f>
        <v>76</v>
      </c>
      <c r="E47" s="220">
        <f t="shared" si="3"/>
        <v>0.44736842105263158</v>
      </c>
      <c r="F47" s="220">
        <f t="shared" si="4"/>
        <v>0.53900709219858156</v>
      </c>
      <c r="G47" s="216">
        <f t="shared" ref="G47:H47" si="31">SUM(G48)</f>
        <v>34</v>
      </c>
      <c r="H47" s="216">
        <f t="shared" si="31"/>
        <v>295</v>
      </c>
    </row>
    <row r="48" spans="1:8" ht="17.25" customHeight="1" x14ac:dyDescent="0.2">
      <c r="A48" s="35" t="s">
        <v>69</v>
      </c>
      <c r="B48" s="36">
        <v>141</v>
      </c>
      <c r="C48" s="138">
        <f t="shared" si="20"/>
        <v>0.24113475177304963</v>
      </c>
      <c r="D48" s="36">
        <v>76</v>
      </c>
      <c r="E48" s="138">
        <f t="shared" si="3"/>
        <v>0.44736842105263158</v>
      </c>
      <c r="F48" s="138">
        <f t="shared" si="4"/>
        <v>0.53900709219858156</v>
      </c>
      <c r="G48" s="36">
        <v>34</v>
      </c>
      <c r="H48" s="36">
        <v>295</v>
      </c>
    </row>
    <row r="49" spans="1:8" ht="17.25" customHeight="1" x14ac:dyDescent="0.2">
      <c r="A49" s="213" t="s">
        <v>70</v>
      </c>
      <c r="B49" s="217">
        <f t="shared" ref="B49" si="32">+SUM(B45,B41,B37,B33,B28,B21,B17,B13,B9,B47)</f>
        <v>3577</v>
      </c>
      <c r="C49" s="221">
        <f t="shared" si="20"/>
        <v>0.35560525580095054</v>
      </c>
      <c r="D49" s="217">
        <f t="shared" ref="D49" si="33">+SUM(D45,D41,D37,D33,D28,D21,D17,D13,D9,D47)</f>
        <v>3182</v>
      </c>
      <c r="E49" s="221">
        <f t="shared" si="3"/>
        <v>0.39974858579509742</v>
      </c>
      <c r="F49" s="221">
        <f t="shared" si="4"/>
        <v>0.88957226726306959</v>
      </c>
      <c r="G49" s="217">
        <f t="shared" ref="G49:H49" si="34">+SUM(G45,G41,G37,G33,G28,G21,G17,G13,G9,G47)</f>
        <v>1272</v>
      </c>
      <c r="H49" s="217">
        <f t="shared" si="34"/>
        <v>11202</v>
      </c>
    </row>
    <row r="50" spans="1:8" ht="18" customHeight="1" x14ac:dyDescent="0.2">
      <c r="A50" s="214" t="s">
        <v>71</v>
      </c>
      <c r="B50" s="36">
        <v>218</v>
      </c>
      <c r="C50" s="138">
        <f t="shared" si="20"/>
        <v>0.12385321100917432</v>
      </c>
      <c r="D50" s="36">
        <v>216</v>
      </c>
      <c r="E50" s="138">
        <f t="shared" si="3"/>
        <v>0.125</v>
      </c>
      <c r="F50" s="138">
        <f t="shared" si="4"/>
        <v>0.99082568807339455</v>
      </c>
      <c r="G50" s="36">
        <v>27</v>
      </c>
      <c r="H50" s="36">
        <v>54</v>
      </c>
    </row>
    <row r="51" spans="1:8" ht="18" customHeight="1" x14ac:dyDescent="0.2">
      <c r="A51" s="46" t="s">
        <v>72</v>
      </c>
      <c r="B51" s="47">
        <v>23</v>
      </c>
      <c r="C51" s="139">
        <f>+G51/B51</f>
        <v>0.39130434782608697</v>
      </c>
      <c r="D51" s="47">
        <v>23</v>
      </c>
      <c r="E51" s="139">
        <f t="shared" si="3"/>
        <v>0.39130434782608697</v>
      </c>
      <c r="F51" s="139">
        <f t="shared" si="4"/>
        <v>1</v>
      </c>
      <c r="G51" s="47">
        <v>9</v>
      </c>
      <c r="H51" s="47">
        <v>9</v>
      </c>
    </row>
    <row r="52" spans="1:8" ht="21" customHeight="1" x14ac:dyDescent="0.2">
      <c r="A52" s="214" t="s">
        <v>73</v>
      </c>
      <c r="B52" s="36">
        <v>8</v>
      </c>
      <c r="C52" s="36" t="s">
        <v>53</v>
      </c>
      <c r="D52" s="36">
        <v>8</v>
      </c>
      <c r="E52" s="36" t="s">
        <v>53</v>
      </c>
      <c r="F52" s="36" t="s">
        <v>53</v>
      </c>
      <c r="G52" s="36">
        <v>5</v>
      </c>
      <c r="H52" s="36">
        <v>5</v>
      </c>
    </row>
    <row r="53" spans="1:8" ht="21" customHeight="1" x14ac:dyDescent="0.2">
      <c r="A53" s="46" t="s">
        <v>74</v>
      </c>
      <c r="B53" s="47" t="s">
        <v>53</v>
      </c>
      <c r="C53" s="47" t="s">
        <v>53</v>
      </c>
      <c r="D53" s="47" t="s">
        <v>53</v>
      </c>
      <c r="E53" s="47" t="s">
        <v>53</v>
      </c>
      <c r="F53" s="47" t="s">
        <v>53</v>
      </c>
      <c r="G53" s="47" t="s">
        <v>53</v>
      </c>
      <c r="H53" s="47" t="s">
        <v>53</v>
      </c>
    </row>
    <row r="54" spans="1:8" ht="28.5" customHeight="1" x14ac:dyDescent="0.2">
      <c r="A54" s="218" t="s">
        <v>75</v>
      </c>
      <c r="B54" s="219">
        <f>+SUM(B49:B52)</f>
        <v>3826</v>
      </c>
      <c r="C54" s="222">
        <f>+G54/B54</f>
        <v>0.34317825405122843</v>
      </c>
      <c r="D54" s="219">
        <f>+SUM(D49:D52)</f>
        <v>3429</v>
      </c>
      <c r="E54" s="222">
        <f t="shared" si="3"/>
        <v>0.38291046952464275</v>
      </c>
      <c r="F54" s="222">
        <f t="shared" si="4"/>
        <v>0.8962362780972295</v>
      </c>
      <c r="G54" s="219">
        <f>+SUM(G49:G52)</f>
        <v>1313</v>
      </c>
      <c r="H54" s="219">
        <f>+SUM(H49:H52)</f>
        <v>11270</v>
      </c>
    </row>
    <row r="55" spans="1:8" ht="30" customHeight="1" x14ac:dyDescent="0.2">
      <c r="A55" s="48" t="s">
        <v>76</v>
      </c>
    </row>
    <row r="56" spans="1:8" ht="18.75" customHeight="1" x14ac:dyDescent="0.2"/>
    <row r="57" spans="1:8" ht="18.75" customHeight="1" x14ac:dyDescent="0.2"/>
    <row r="58" spans="1:8" ht="18.75" customHeight="1" x14ac:dyDescent="0.2"/>
    <row r="59" spans="1:8" ht="18.75" customHeight="1" x14ac:dyDescent="0.2"/>
    <row r="60" spans="1:8" ht="18.75" customHeight="1" x14ac:dyDescent="0.2"/>
    <row r="61" spans="1:8" ht="18.75" customHeight="1" x14ac:dyDescent="0.2"/>
    <row r="62" spans="1:8" ht="18.75" customHeight="1" x14ac:dyDescent="0.2"/>
    <row r="63" spans="1:8" ht="18.75" customHeight="1" x14ac:dyDescent="0.2"/>
    <row r="64" spans="1:8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271:7271" ht="44.25" customHeight="1" x14ac:dyDescent="0.2">
      <c r="JSQ1999" s="25" t="s">
        <v>1</v>
      </c>
    </row>
  </sheetData>
  <mergeCells count="2">
    <mergeCell ref="A7:A8"/>
    <mergeCell ref="B7:H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U53"/>
  <sheetViews>
    <sheetView topLeftCell="A4" zoomScale="70" zoomScaleNormal="70" workbookViewId="0"/>
  </sheetViews>
  <sheetFormatPr baseColWidth="10" defaultColWidth="11.42578125" defaultRowHeight="12.75" x14ac:dyDescent="0.2"/>
  <cols>
    <col min="1" max="1" width="5.85546875" style="14" customWidth="1"/>
    <col min="2" max="2" width="2.42578125" style="14" customWidth="1"/>
    <col min="3" max="15" width="11.42578125" style="14"/>
    <col min="16" max="16" width="11.42578125" style="14" customWidth="1"/>
    <col min="17" max="20" width="11.42578125" style="14"/>
    <col min="21" max="21" width="2.57031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80" t="s">
        <v>202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21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21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21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21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</row>
    <row r="22" spans="2:21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</row>
    <row r="23" spans="2:21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</row>
    <row r="24" spans="2:21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</row>
    <row r="25" spans="2:21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</row>
    <row r="26" spans="2:21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</row>
    <row r="27" spans="2:21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</row>
    <row r="38" spans="2:21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47" spans="2:21" x14ac:dyDescent="0.2">
      <c r="I47" s="21"/>
      <c r="J47" s="21"/>
      <c r="K47" s="21"/>
      <c r="L47" s="21"/>
    </row>
    <row r="48" spans="2:21" x14ac:dyDescent="0.2">
      <c r="I48" s="25"/>
      <c r="J48" s="25"/>
      <c r="K48" s="25"/>
      <c r="L48" s="25"/>
    </row>
    <row r="49" spans="9:12" x14ac:dyDescent="0.2">
      <c r="I49" s="25"/>
      <c r="J49" s="25"/>
      <c r="K49" s="31"/>
      <c r="L49" s="25"/>
    </row>
    <row r="50" spans="9:12" x14ac:dyDescent="0.2">
      <c r="I50" s="25"/>
      <c r="J50" s="25"/>
      <c r="K50" s="31"/>
      <c r="L50" s="25"/>
    </row>
    <row r="51" spans="9:12" x14ac:dyDescent="0.2">
      <c r="I51" s="25"/>
      <c r="J51" s="25"/>
      <c r="K51" s="25"/>
      <c r="L51" s="25"/>
    </row>
    <row r="52" spans="9:12" x14ac:dyDescent="0.2">
      <c r="I52" s="25"/>
      <c r="J52" s="25"/>
      <c r="K52" s="25"/>
      <c r="L52" s="25"/>
    </row>
    <row r="53" spans="9:12" x14ac:dyDescent="0.2">
      <c r="I53" s="16"/>
      <c r="J53" s="16"/>
      <c r="K53" s="16"/>
      <c r="L53" s="16"/>
    </row>
  </sheetData>
  <mergeCells count="4">
    <mergeCell ref="C6:T9"/>
    <mergeCell ref="C21:T26"/>
    <mergeCell ref="C43:T43"/>
    <mergeCell ref="C42:T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8"/>
  <dimension ref="B2:X51"/>
  <sheetViews>
    <sheetView zoomScale="70" zoomScaleNormal="70" workbookViewId="0"/>
  </sheetViews>
  <sheetFormatPr baseColWidth="10" defaultColWidth="11.42578125" defaultRowHeight="12.75" x14ac:dyDescent="0.2"/>
  <cols>
    <col min="1" max="1" width="4.5703125" style="14" customWidth="1"/>
    <col min="2" max="2" width="2.42578125" style="14" customWidth="1"/>
    <col min="3" max="17" width="11.5703125" style="14" customWidth="1"/>
    <col min="18" max="20" width="11.5703125" style="21" customWidth="1"/>
    <col min="21" max="21" width="2.42578125" style="21" customWidth="1"/>
    <col min="22" max="24" width="11.42578125" style="21"/>
    <col min="25" max="16384" width="11.42578125" style="14"/>
  </cols>
  <sheetData>
    <row r="2" spans="2:21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80" t="s">
        <v>203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21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21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21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21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</row>
    <row r="22" spans="2:21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</row>
    <row r="23" spans="2:21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</row>
    <row r="24" spans="2:21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</row>
    <row r="25" spans="2:21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</row>
    <row r="26" spans="2:21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</row>
    <row r="27" spans="2:21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</row>
    <row r="38" spans="2:21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3.5" customHeight="1" x14ac:dyDescent="0.2">
      <c r="B42" s="207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7"/>
    </row>
    <row r="43" spans="2:21" ht="13.5" customHeight="1" x14ac:dyDescent="0.2">
      <c r="B43" s="207"/>
      <c r="C43" s="373" t="s">
        <v>78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46" spans="2:21" ht="13.5" customHeight="1" x14ac:dyDescent="0.2">
      <c r="R46" s="14"/>
      <c r="S46" s="14"/>
      <c r="T46" s="14"/>
      <c r="U46" s="14"/>
    </row>
    <row r="47" spans="2:21" ht="13.5" customHeight="1" x14ac:dyDescent="0.2"/>
    <row r="48" spans="2:21" ht="13.5" customHeight="1" x14ac:dyDescent="0.2"/>
    <row r="49" ht="13.5" customHeight="1" x14ac:dyDescent="0.2"/>
    <row r="50" ht="13.5" customHeight="1" x14ac:dyDescent="0.2"/>
    <row r="51" ht="13.5" customHeight="1" x14ac:dyDescent="0.2"/>
  </sheetData>
  <mergeCells count="3">
    <mergeCell ref="C6:T9"/>
    <mergeCell ref="C21:T26"/>
    <mergeCell ref="C43:T43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/>
  <dimension ref="B1:N77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9.85546875" customWidth="1"/>
    <col min="2" max="2" width="2.42578125" customWidth="1"/>
    <col min="5" max="5" width="41.85546875" bestFit="1" customWidth="1"/>
    <col min="6" max="9" width="12.7109375" customWidth="1"/>
    <col min="10" max="10" width="12.7109375" style="134" customWidth="1"/>
    <col min="11" max="12" width="11.85546875" style="16" bestFit="1" customWidth="1"/>
    <col min="13" max="13" width="2.42578125" style="16" customWidth="1"/>
  </cols>
  <sheetData>
    <row r="1" spans="2:13" ht="13.5" customHeight="1" x14ac:dyDescent="0.2">
      <c r="J1" s="2"/>
    </row>
    <row r="2" spans="2:13" ht="13.5" customHeight="1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5"/>
      <c r="L2" s="195"/>
      <c r="M2" s="195"/>
    </row>
    <row r="3" spans="2:13" ht="13.5" customHeight="1" x14ac:dyDescent="0.25">
      <c r="B3" s="194"/>
      <c r="C3" s="54"/>
      <c r="D3" s="54"/>
      <c r="E3" s="64"/>
      <c r="F3" s="64"/>
      <c r="G3" s="64"/>
      <c r="H3" s="64"/>
      <c r="I3" s="64"/>
      <c r="J3" s="64"/>
      <c r="K3" s="55"/>
      <c r="L3" s="55"/>
      <c r="M3" s="195"/>
    </row>
    <row r="4" spans="2:13" ht="13.5" customHeight="1" x14ac:dyDescent="0.25">
      <c r="B4" s="194"/>
      <c r="C4" s="54"/>
      <c r="D4" s="54"/>
      <c r="E4" s="64"/>
      <c r="F4" s="64"/>
      <c r="G4" s="64"/>
      <c r="H4" s="64"/>
      <c r="I4" s="64"/>
      <c r="J4" s="64"/>
      <c r="K4" s="55"/>
      <c r="L4" s="55"/>
      <c r="M4" s="195"/>
    </row>
    <row r="5" spans="2:13" ht="13.5" customHeight="1" x14ac:dyDescent="0.25">
      <c r="B5" s="194"/>
      <c r="C5" s="54"/>
      <c r="D5" s="54"/>
      <c r="E5" s="64"/>
      <c r="F5" s="64"/>
      <c r="G5" s="64"/>
      <c r="H5" s="64"/>
      <c r="I5" s="64"/>
      <c r="J5" s="64"/>
      <c r="K5" s="55"/>
      <c r="L5" s="55"/>
      <c r="M5" s="195"/>
    </row>
    <row r="6" spans="2:13" ht="13.5" customHeight="1" x14ac:dyDescent="0.2">
      <c r="B6" s="194"/>
      <c r="C6" s="388" t="s">
        <v>204</v>
      </c>
      <c r="D6" s="388"/>
      <c r="E6" s="388"/>
      <c r="F6" s="388"/>
      <c r="G6" s="388"/>
      <c r="H6" s="388"/>
      <c r="I6" s="388"/>
      <c r="J6" s="388"/>
      <c r="K6" s="388"/>
      <c r="L6" s="388"/>
      <c r="M6" s="195"/>
    </row>
    <row r="7" spans="2:13" ht="13.5" customHeight="1" x14ac:dyDescent="0.2">
      <c r="B7" s="194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195"/>
    </row>
    <row r="8" spans="2:13" ht="13.5" customHeight="1" x14ac:dyDescent="0.2">
      <c r="B8" s="194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195"/>
    </row>
    <row r="9" spans="2:13" ht="13.5" customHeight="1" x14ac:dyDescent="0.2">
      <c r="B9" s="194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195"/>
    </row>
    <row r="10" spans="2:13" ht="13.5" customHeight="1" x14ac:dyDescent="0.25">
      <c r="B10" s="194"/>
      <c r="C10" s="54"/>
      <c r="D10" s="54"/>
      <c r="E10" s="57"/>
      <c r="F10" s="57"/>
      <c r="G10" s="57"/>
      <c r="H10" s="57"/>
      <c r="I10" s="57"/>
      <c r="J10" s="57"/>
      <c r="K10" s="55"/>
      <c r="L10" s="55"/>
      <c r="M10" s="195"/>
    </row>
    <row r="11" spans="2:13" ht="13.5" customHeight="1" x14ac:dyDescent="0.25">
      <c r="B11" s="194"/>
      <c r="C11" s="54"/>
      <c r="D11" s="54"/>
      <c r="E11" s="57"/>
      <c r="F11" s="57"/>
      <c r="G11" s="57"/>
      <c r="H11" s="57"/>
      <c r="I11" s="57"/>
      <c r="J11" s="57"/>
      <c r="K11" s="175"/>
      <c r="L11" s="175"/>
      <c r="M11" s="195"/>
    </row>
    <row r="12" spans="2:13" ht="13.5" customHeight="1" x14ac:dyDescent="0.2">
      <c r="B12" s="194"/>
      <c r="C12" s="54"/>
      <c r="D12" s="54"/>
      <c r="E12" s="386" t="s">
        <v>96</v>
      </c>
      <c r="F12" s="386" t="s">
        <v>97</v>
      </c>
      <c r="G12" s="386"/>
      <c r="H12" s="389" t="s">
        <v>98</v>
      </c>
      <c r="I12" s="390"/>
      <c r="J12" s="386" t="s">
        <v>70</v>
      </c>
      <c r="K12" s="175"/>
      <c r="L12" s="175"/>
      <c r="M12" s="195"/>
    </row>
    <row r="13" spans="2:13" ht="13.5" customHeight="1" x14ac:dyDescent="0.2">
      <c r="B13" s="194"/>
      <c r="C13" s="54"/>
      <c r="D13" s="54"/>
      <c r="E13" s="387"/>
      <c r="F13" s="193" t="s">
        <v>205</v>
      </c>
      <c r="G13" s="193" t="s">
        <v>206</v>
      </c>
      <c r="H13" s="193" t="s">
        <v>205</v>
      </c>
      <c r="I13" s="193" t="s">
        <v>206</v>
      </c>
      <c r="J13" s="387"/>
      <c r="K13" s="175"/>
      <c r="L13" s="175"/>
      <c r="M13" s="195"/>
    </row>
    <row r="14" spans="2:13" ht="13.5" customHeight="1" x14ac:dyDescent="0.2">
      <c r="B14" s="194"/>
      <c r="C14" s="54"/>
      <c r="D14" s="54"/>
      <c r="E14" s="233" t="s">
        <v>30</v>
      </c>
      <c r="F14" s="234">
        <f>SUM(F15:F17)</f>
        <v>198</v>
      </c>
      <c r="G14" s="234">
        <f>SUM(G15:G17)</f>
        <v>159</v>
      </c>
      <c r="H14" s="311">
        <f>+F14/J14</f>
        <v>0.55462184873949583</v>
      </c>
      <c r="I14" s="311">
        <f>+G14/J14</f>
        <v>0.44537815126050423</v>
      </c>
      <c r="J14" s="234">
        <f>SUM(J15:J17)</f>
        <v>357</v>
      </c>
      <c r="K14" s="65">
        <f>+F14/J14</f>
        <v>0.55462184873949583</v>
      </c>
      <c r="L14" s="65">
        <f>+G14/J14</f>
        <v>0.44537815126050423</v>
      </c>
      <c r="M14" s="195"/>
    </row>
    <row r="15" spans="2:13" ht="13.5" customHeight="1" x14ac:dyDescent="0.2">
      <c r="B15" s="194"/>
      <c r="C15" s="54"/>
      <c r="D15" s="54"/>
      <c r="E15" s="58" t="s">
        <v>31</v>
      </c>
      <c r="F15" s="59">
        <v>72</v>
      </c>
      <c r="G15" s="59">
        <v>63</v>
      </c>
      <c r="H15" s="312">
        <f t="shared" ref="H15:H56" si="0">+F15/J15</f>
        <v>0.53333333333333333</v>
      </c>
      <c r="I15" s="312">
        <f t="shared" ref="I15:I56" si="1">+G15/J15</f>
        <v>0.46666666666666667</v>
      </c>
      <c r="J15" s="60">
        <f>+F15+G15</f>
        <v>135</v>
      </c>
      <c r="K15" s="65"/>
      <c r="L15" s="65"/>
      <c r="M15" s="195"/>
    </row>
    <row r="16" spans="2:13" ht="13.5" customHeight="1" x14ac:dyDescent="0.2">
      <c r="B16" s="194"/>
      <c r="C16" s="54"/>
      <c r="D16" s="54"/>
      <c r="E16" s="61" t="s">
        <v>33</v>
      </c>
      <c r="F16" s="62">
        <v>24</v>
      </c>
      <c r="G16" s="62">
        <v>43</v>
      </c>
      <c r="H16" s="313">
        <f t="shared" si="0"/>
        <v>0.35820895522388058</v>
      </c>
      <c r="I16" s="313">
        <f t="shared" si="1"/>
        <v>0.64179104477611937</v>
      </c>
      <c r="J16" s="63">
        <f>+F16+G16</f>
        <v>67</v>
      </c>
      <c r="K16" s="65"/>
      <c r="L16" s="65"/>
      <c r="M16" s="195"/>
    </row>
    <row r="17" spans="2:13" ht="13.5" customHeight="1" x14ac:dyDescent="0.2">
      <c r="B17" s="194"/>
      <c r="C17" s="54"/>
      <c r="D17" s="54"/>
      <c r="E17" s="58" t="s">
        <v>32</v>
      </c>
      <c r="F17" s="59">
        <v>102</v>
      </c>
      <c r="G17" s="59">
        <v>53</v>
      </c>
      <c r="H17" s="312">
        <f t="shared" si="0"/>
        <v>0.65806451612903227</v>
      </c>
      <c r="I17" s="312">
        <f t="shared" si="1"/>
        <v>0.34193548387096773</v>
      </c>
      <c r="J17" s="60">
        <f>+F17+G17</f>
        <v>155</v>
      </c>
      <c r="K17" s="65"/>
      <c r="L17" s="65"/>
      <c r="M17" s="195"/>
    </row>
    <row r="18" spans="2:13" ht="13.5" customHeight="1" x14ac:dyDescent="0.2">
      <c r="B18" s="194"/>
      <c r="C18" s="54"/>
      <c r="D18" s="54"/>
      <c r="E18" s="236" t="s">
        <v>101</v>
      </c>
      <c r="F18" s="234">
        <f>SUM(F19:F21)</f>
        <v>177</v>
      </c>
      <c r="G18" s="234">
        <f>SUM(G19:G21)</f>
        <v>114</v>
      </c>
      <c r="H18" s="311">
        <f t="shared" si="0"/>
        <v>0.60824742268041232</v>
      </c>
      <c r="I18" s="311">
        <f t="shared" si="1"/>
        <v>0.39175257731958762</v>
      </c>
      <c r="J18" s="234">
        <f>SUM(J19:J21)</f>
        <v>291</v>
      </c>
      <c r="K18" s="65">
        <f>+F18/J18</f>
        <v>0.60824742268041232</v>
      </c>
      <c r="L18" s="65">
        <f>+G18/J18</f>
        <v>0.39175257731958762</v>
      </c>
      <c r="M18" s="195"/>
    </row>
    <row r="19" spans="2:13" ht="13.5" customHeight="1" x14ac:dyDescent="0.2">
      <c r="B19" s="194"/>
      <c r="C19" s="54"/>
      <c r="D19" s="54"/>
      <c r="E19" s="58" t="s">
        <v>36</v>
      </c>
      <c r="F19" s="59">
        <v>17</v>
      </c>
      <c r="G19" s="59">
        <v>11</v>
      </c>
      <c r="H19" s="312">
        <f t="shared" si="0"/>
        <v>0.6071428571428571</v>
      </c>
      <c r="I19" s="312">
        <f t="shared" si="1"/>
        <v>0.39285714285714285</v>
      </c>
      <c r="J19" s="60">
        <f>+F19+G19</f>
        <v>28</v>
      </c>
      <c r="K19" s="65"/>
      <c r="L19" s="65"/>
      <c r="M19" s="195"/>
    </row>
    <row r="20" spans="2:13" ht="13.5" customHeight="1" x14ac:dyDescent="0.2">
      <c r="B20" s="194"/>
      <c r="C20" s="54"/>
      <c r="D20" s="54"/>
      <c r="E20" s="61" t="s">
        <v>35</v>
      </c>
      <c r="F20" s="62">
        <v>134</v>
      </c>
      <c r="G20" s="62">
        <v>93</v>
      </c>
      <c r="H20" s="313">
        <f t="shared" si="0"/>
        <v>0.5903083700440529</v>
      </c>
      <c r="I20" s="313">
        <f t="shared" si="1"/>
        <v>0.40969162995594716</v>
      </c>
      <c r="J20" s="63">
        <f>+F20+G20</f>
        <v>227</v>
      </c>
      <c r="K20" s="65"/>
      <c r="L20" s="65"/>
      <c r="M20" s="195"/>
    </row>
    <row r="21" spans="2:13" ht="13.5" customHeight="1" x14ac:dyDescent="0.2">
      <c r="B21" s="194"/>
      <c r="C21" s="54"/>
      <c r="D21" s="54"/>
      <c r="E21" s="58" t="s">
        <v>37</v>
      </c>
      <c r="F21" s="59">
        <v>26</v>
      </c>
      <c r="G21" s="59">
        <v>10</v>
      </c>
      <c r="H21" s="312">
        <f t="shared" si="0"/>
        <v>0.72222222222222221</v>
      </c>
      <c r="I21" s="312">
        <f t="shared" si="1"/>
        <v>0.27777777777777779</v>
      </c>
      <c r="J21" s="60">
        <f>+F21+G21</f>
        <v>36</v>
      </c>
      <c r="K21" s="65"/>
      <c r="L21" s="65"/>
      <c r="M21" s="195"/>
    </row>
    <row r="22" spans="2:13" ht="13.5" customHeight="1" x14ac:dyDescent="0.2">
      <c r="B22" s="194"/>
      <c r="C22" s="54"/>
      <c r="D22" s="54"/>
      <c r="E22" s="236" t="s">
        <v>102</v>
      </c>
      <c r="F22" s="234">
        <f>SUM(F23:F25)</f>
        <v>299</v>
      </c>
      <c r="G22" s="234">
        <f>SUM(G23:G25)</f>
        <v>186</v>
      </c>
      <c r="H22" s="311">
        <f t="shared" si="0"/>
        <v>0.61649484536082477</v>
      </c>
      <c r="I22" s="311">
        <f t="shared" si="1"/>
        <v>0.38350515463917528</v>
      </c>
      <c r="J22" s="234">
        <f>SUM(J23:J25)</f>
        <v>485</v>
      </c>
      <c r="K22" s="65">
        <f>+F22/J22</f>
        <v>0.61649484536082477</v>
      </c>
      <c r="L22" s="65">
        <f>+G22/J22</f>
        <v>0.38350515463917528</v>
      </c>
      <c r="M22" s="195"/>
    </row>
    <row r="23" spans="2:13" ht="13.5" customHeight="1" x14ac:dyDescent="0.2">
      <c r="B23" s="194"/>
      <c r="C23" s="54"/>
      <c r="D23" s="54"/>
      <c r="E23" s="58" t="s">
        <v>40</v>
      </c>
      <c r="F23" s="59">
        <v>60</v>
      </c>
      <c r="G23" s="59">
        <v>10</v>
      </c>
      <c r="H23" s="312">
        <f t="shared" si="0"/>
        <v>0.8571428571428571</v>
      </c>
      <c r="I23" s="312">
        <f t="shared" si="1"/>
        <v>0.14285714285714285</v>
      </c>
      <c r="J23" s="60">
        <f>+F23+G23</f>
        <v>70</v>
      </c>
      <c r="K23" s="65"/>
      <c r="L23" s="65"/>
      <c r="M23" s="195"/>
    </row>
    <row r="24" spans="2:13" ht="13.5" customHeight="1" x14ac:dyDescent="0.2">
      <c r="B24" s="194"/>
      <c r="C24" s="54"/>
      <c r="D24" s="54"/>
      <c r="E24" s="61" t="s">
        <v>39</v>
      </c>
      <c r="F24" s="62">
        <v>170</v>
      </c>
      <c r="G24" s="62">
        <v>146</v>
      </c>
      <c r="H24" s="313">
        <f t="shared" si="0"/>
        <v>0.53797468354430378</v>
      </c>
      <c r="I24" s="313">
        <f t="shared" si="1"/>
        <v>0.46202531645569622</v>
      </c>
      <c r="J24" s="63">
        <f>+F24+G24</f>
        <v>316</v>
      </c>
      <c r="K24" s="65"/>
      <c r="L24" s="65"/>
      <c r="M24" s="195"/>
    </row>
    <row r="25" spans="2:13" ht="13.5" customHeight="1" x14ac:dyDescent="0.2">
      <c r="B25" s="194"/>
      <c r="C25" s="54"/>
      <c r="D25" s="54"/>
      <c r="E25" s="58" t="s">
        <v>41</v>
      </c>
      <c r="F25" s="59">
        <v>69</v>
      </c>
      <c r="G25" s="59">
        <v>30</v>
      </c>
      <c r="H25" s="312">
        <f t="shared" si="0"/>
        <v>0.69696969696969702</v>
      </c>
      <c r="I25" s="312">
        <f t="shared" si="1"/>
        <v>0.30303030303030304</v>
      </c>
      <c r="J25" s="60">
        <f>+F25+G25</f>
        <v>99</v>
      </c>
      <c r="K25" s="65"/>
      <c r="L25" s="65"/>
      <c r="M25" s="195"/>
    </row>
    <row r="26" spans="2:13" ht="13.5" customHeight="1" x14ac:dyDescent="0.2">
      <c r="B26" s="194"/>
      <c r="C26" s="54"/>
      <c r="D26" s="54"/>
      <c r="E26" s="236" t="s">
        <v>103</v>
      </c>
      <c r="F26" s="234">
        <f>SUM(F27:F32)</f>
        <v>256</v>
      </c>
      <c r="G26" s="234">
        <f>SUM(G27:G32)</f>
        <v>730</v>
      </c>
      <c r="H26" s="311">
        <f t="shared" si="0"/>
        <v>0.25963488843813387</v>
      </c>
      <c r="I26" s="311">
        <f t="shared" si="1"/>
        <v>0.74036511156186613</v>
      </c>
      <c r="J26" s="234">
        <f>SUM(J27:J32)</f>
        <v>986</v>
      </c>
      <c r="K26" s="65">
        <f>+F26/J26</f>
        <v>0.25963488843813387</v>
      </c>
      <c r="L26" s="65">
        <f>+G26/J26</f>
        <v>0.74036511156186613</v>
      </c>
      <c r="M26" s="195"/>
    </row>
    <row r="27" spans="2:13" ht="13.5" customHeight="1" x14ac:dyDescent="0.2">
      <c r="B27" s="194"/>
      <c r="C27" s="54"/>
      <c r="D27" s="54"/>
      <c r="E27" s="58" t="s">
        <v>43</v>
      </c>
      <c r="F27" s="59">
        <v>51</v>
      </c>
      <c r="G27" s="59">
        <v>108</v>
      </c>
      <c r="H27" s="312">
        <f t="shared" si="0"/>
        <v>0.32075471698113206</v>
      </c>
      <c r="I27" s="312">
        <f t="shared" si="1"/>
        <v>0.67924528301886788</v>
      </c>
      <c r="J27" s="60">
        <f t="shared" ref="J27:J32" si="2">+F27+G27</f>
        <v>159</v>
      </c>
      <c r="K27" s="65"/>
      <c r="L27" s="65"/>
      <c r="M27" s="195"/>
    </row>
    <row r="28" spans="2:13" ht="13.5" customHeight="1" x14ac:dyDescent="0.2">
      <c r="B28" s="194"/>
      <c r="C28" s="54"/>
      <c r="D28" s="54"/>
      <c r="E28" s="61" t="s">
        <v>48</v>
      </c>
      <c r="F28" s="62">
        <v>68</v>
      </c>
      <c r="G28" s="62">
        <v>304</v>
      </c>
      <c r="H28" s="313">
        <f t="shared" si="0"/>
        <v>0.18279569892473119</v>
      </c>
      <c r="I28" s="313">
        <f t="shared" si="1"/>
        <v>0.81720430107526887</v>
      </c>
      <c r="J28" s="63">
        <f t="shared" si="2"/>
        <v>372</v>
      </c>
      <c r="K28" s="65"/>
      <c r="L28" s="65"/>
      <c r="M28" s="195"/>
    </row>
    <row r="29" spans="2:13" ht="13.5" customHeight="1" x14ac:dyDescent="0.2">
      <c r="B29" s="194"/>
      <c r="C29" s="54"/>
      <c r="D29" s="54"/>
      <c r="E29" s="58" t="s">
        <v>44</v>
      </c>
      <c r="F29" s="59">
        <v>11</v>
      </c>
      <c r="G29" s="59">
        <v>28</v>
      </c>
      <c r="H29" s="312">
        <f t="shared" si="0"/>
        <v>0.28205128205128205</v>
      </c>
      <c r="I29" s="312">
        <f t="shared" si="1"/>
        <v>0.71794871794871795</v>
      </c>
      <c r="J29" s="60">
        <f t="shared" si="2"/>
        <v>39</v>
      </c>
      <c r="K29" s="65"/>
      <c r="L29" s="65"/>
      <c r="M29" s="195"/>
    </row>
    <row r="30" spans="2:13" ht="13.5" customHeight="1" x14ac:dyDescent="0.2">
      <c r="B30" s="194"/>
      <c r="C30" s="54"/>
      <c r="D30" s="54"/>
      <c r="E30" s="61" t="s">
        <v>104</v>
      </c>
      <c r="F30" s="62">
        <v>16</v>
      </c>
      <c r="G30" s="62">
        <v>76</v>
      </c>
      <c r="H30" s="313">
        <f t="shared" si="0"/>
        <v>0.17391304347826086</v>
      </c>
      <c r="I30" s="313">
        <f t="shared" si="1"/>
        <v>0.82608695652173914</v>
      </c>
      <c r="J30" s="63">
        <f t="shared" si="2"/>
        <v>92</v>
      </c>
      <c r="K30" s="65"/>
      <c r="L30" s="65"/>
      <c r="M30" s="195"/>
    </row>
    <row r="31" spans="2:13" ht="13.5" customHeight="1" x14ac:dyDescent="0.2">
      <c r="B31" s="194"/>
      <c r="C31" s="54"/>
      <c r="D31" s="54"/>
      <c r="E31" s="58" t="s">
        <v>46</v>
      </c>
      <c r="F31" s="59">
        <v>88</v>
      </c>
      <c r="G31" s="59">
        <v>105</v>
      </c>
      <c r="H31" s="312">
        <f t="shared" si="0"/>
        <v>0.45595854922279794</v>
      </c>
      <c r="I31" s="312">
        <f t="shared" si="1"/>
        <v>0.54404145077720212</v>
      </c>
      <c r="J31" s="60">
        <f t="shared" si="2"/>
        <v>193</v>
      </c>
      <c r="K31" s="65"/>
      <c r="L31" s="65"/>
      <c r="M31" s="195"/>
    </row>
    <row r="32" spans="2:13" ht="13.5" customHeight="1" x14ac:dyDescent="0.2">
      <c r="B32" s="194"/>
      <c r="C32" s="54"/>
      <c r="D32" s="54"/>
      <c r="E32" s="61" t="s">
        <v>47</v>
      </c>
      <c r="F32" s="62">
        <v>22</v>
      </c>
      <c r="G32" s="62">
        <v>109</v>
      </c>
      <c r="H32" s="313">
        <f t="shared" si="0"/>
        <v>0.16793893129770993</v>
      </c>
      <c r="I32" s="313">
        <f t="shared" si="1"/>
        <v>0.83206106870229013</v>
      </c>
      <c r="J32" s="63">
        <f t="shared" si="2"/>
        <v>131</v>
      </c>
      <c r="K32" s="65"/>
      <c r="L32" s="65"/>
      <c r="M32" s="195"/>
    </row>
    <row r="33" spans="2:13" ht="13.5" customHeight="1" x14ac:dyDescent="0.2">
      <c r="B33" s="194"/>
      <c r="C33" s="54"/>
      <c r="D33" s="54"/>
      <c r="E33" s="236" t="s">
        <v>105</v>
      </c>
      <c r="F33" s="234">
        <f>SUM(F34:F37)</f>
        <v>340</v>
      </c>
      <c r="G33" s="234">
        <f>SUM(G34:G37)</f>
        <v>127</v>
      </c>
      <c r="H33" s="311">
        <f t="shared" si="0"/>
        <v>0.72805139186295498</v>
      </c>
      <c r="I33" s="311">
        <f t="shared" si="1"/>
        <v>0.27194860813704497</v>
      </c>
      <c r="J33" s="234">
        <f>SUM(J34:J37)</f>
        <v>467</v>
      </c>
      <c r="K33" s="65">
        <f>+F33/J33</f>
        <v>0.72805139186295498</v>
      </c>
      <c r="L33" s="65">
        <f>+G33/J33</f>
        <v>0.27194860813704497</v>
      </c>
      <c r="M33" s="195"/>
    </row>
    <row r="34" spans="2:13" ht="13.5" customHeight="1" x14ac:dyDescent="0.2">
      <c r="B34" s="194"/>
      <c r="C34" s="54"/>
      <c r="D34" s="54"/>
      <c r="E34" s="58" t="s">
        <v>125</v>
      </c>
      <c r="F34" s="59">
        <v>103</v>
      </c>
      <c r="G34" s="59">
        <v>24</v>
      </c>
      <c r="H34" s="312">
        <f t="shared" si="0"/>
        <v>0.8110236220472441</v>
      </c>
      <c r="I34" s="312">
        <f t="shared" si="1"/>
        <v>0.1889763779527559</v>
      </c>
      <c r="J34" s="60">
        <f>+F34+G34</f>
        <v>127</v>
      </c>
      <c r="K34" s="65"/>
      <c r="L34" s="65"/>
      <c r="M34" s="195"/>
    </row>
    <row r="35" spans="2:13" ht="13.5" customHeight="1" x14ac:dyDescent="0.2">
      <c r="B35" s="194"/>
      <c r="C35" s="54"/>
      <c r="D35" s="54"/>
      <c r="E35" s="61" t="s">
        <v>54</v>
      </c>
      <c r="F35" s="62">
        <v>17</v>
      </c>
      <c r="G35" s="62">
        <v>52</v>
      </c>
      <c r="H35" s="313">
        <f t="shared" si="0"/>
        <v>0.24637681159420291</v>
      </c>
      <c r="I35" s="313">
        <f t="shared" si="1"/>
        <v>0.75362318840579712</v>
      </c>
      <c r="J35" s="63">
        <f>+F35+G35</f>
        <v>69</v>
      </c>
      <c r="K35" s="65"/>
      <c r="L35" s="65"/>
      <c r="M35" s="195"/>
    </row>
    <row r="36" spans="2:13" ht="13.5" customHeight="1" x14ac:dyDescent="0.2">
      <c r="B36" s="194"/>
      <c r="C36" s="54"/>
      <c r="D36" s="54"/>
      <c r="E36" s="58" t="s">
        <v>52</v>
      </c>
      <c r="F36" s="59">
        <v>4</v>
      </c>
      <c r="G36" s="59">
        <v>9</v>
      </c>
      <c r="H36" s="312">
        <f t="shared" si="0"/>
        <v>0.30769230769230771</v>
      </c>
      <c r="I36" s="312">
        <f t="shared" si="1"/>
        <v>0.69230769230769229</v>
      </c>
      <c r="J36" s="63">
        <f>+F36+G36</f>
        <v>13</v>
      </c>
      <c r="K36" s="65"/>
      <c r="L36" s="65"/>
      <c r="M36" s="195"/>
    </row>
    <row r="37" spans="2:13" ht="13.5" customHeight="1" x14ac:dyDescent="0.2">
      <c r="B37" s="194"/>
      <c r="C37" s="54"/>
      <c r="D37" s="54"/>
      <c r="E37" s="61" t="s">
        <v>50</v>
      </c>
      <c r="F37" s="62">
        <v>216</v>
      </c>
      <c r="G37" s="62">
        <v>42</v>
      </c>
      <c r="H37" s="313">
        <f t="shared" si="0"/>
        <v>0.83720930232558144</v>
      </c>
      <c r="I37" s="313">
        <f t="shared" si="1"/>
        <v>0.16279069767441862</v>
      </c>
      <c r="J37" s="63">
        <f>+F37+G37</f>
        <v>258</v>
      </c>
      <c r="K37" s="65"/>
      <c r="L37" s="65"/>
      <c r="M37" s="195"/>
    </row>
    <row r="38" spans="2:13" ht="13.5" customHeight="1" x14ac:dyDescent="0.2">
      <c r="B38" s="194"/>
      <c r="C38" s="54"/>
      <c r="D38" s="54"/>
      <c r="E38" s="236" t="s">
        <v>55</v>
      </c>
      <c r="F38" s="234">
        <f>SUM(F39:F39)</f>
        <v>26</v>
      </c>
      <c r="G38" s="234">
        <f>SUM(G39:G39)</f>
        <v>3</v>
      </c>
      <c r="H38" s="311">
        <f t="shared" si="0"/>
        <v>0.89655172413793105</v>
      </c>
      <c r="I38" s="311">
        <f t="shared" si="1"/>
        <v>0.10344827586206896</v>
      </c>
      <c r="J38" s="234">
        <f>SUM(J39:J39)</f>
        <v>29</v>
      </c>
      <c r="K38" s="65">
        <f>+F38/J38</f>
        <v>0.89655172413793105</v>
      </c>
      <c r="L38" s="65">
        <f>+G38/J38</f>
        <v>0.10344827586206896</v>
      </c>
      <c r="M38" s="195"/>
    </row>
    <row r="39" spans="2:13" ht="13.5" customHeight="1" x14ac:dyDescent="0.2">
      <c r="B39" s="194"/>
      <c r="C39" s="54"/>
      <c r="D39" s="54"/>
      <c r="E39" s="58" t="s">
        <v>56</v>
      </c>
      <c r="F39" s="59">
        <v>26</v>
      </c>
      <c r="G39" s="59">
        <v>3</v>
      </c>
      <c r="H39" s="312">
        <f t="shared" si="0"/>
        <v>0.89655172413793105</v>
      </c>
      <c r="I39" s="312">
        <f t="shared" si="1"/>
        <v>0.10344827586206896</v>
      </c>
      <c r="J39" s="60">
        <f>+F39+G39</f>
        <v>29</v>
      </c>
      <c r="K39" s="65"/>
      <c r="L39" s="65"/>
      <c r="M39" s="195"/>
    </row>
    <row r="40" spans="2:13" ht="13.5" customHeight="1" x14ac:dyDescent="0.2">
      <c r="B40" s="194"/>
      <c r="C40" s="54"/>
      <c r="D40" s="54"/>
      <c r="E40" s="236" t="s">
        <v>63</v>
      </c>
      <c r="F40" s="234">
        <f>+SUM(F41:F43)</f>
        <v>223</v>
      </c>
      <c r="G40" s="234">
        <f>+SUM(G41:G43)</f>
        <v>109</v>
      </c>
      <c r="H40" s="311">
        <f t="shared" si="0"/>
        <v>0.67168674698795183</v>
      </c>
      <c r="I40" s="311">
        <f t="shared" si="1"/>
        <v>0.32831325301204817</v>
      </c>
      <c r="J40" s="234">
        <f>+SUM(J41:J43)</f>
        <v>332</v>
      </c>
      <c r="K40" s="65">
        <f>+F40/J40</f>
        <v>0.67168674698795183</v>
      </c>
      <c r="L40" s="65">
        <f>+G40/J40</f>
        <v>0.32831325301204817</v>
      </c>
      <c r="M40" s="195"/>
    </row>
    <row r="41" spans="2:13" ht="13.5" customHeight="1" x14ac:dyDescent="0.2">
      <c r="B41" s="194"/>
      <c r="C41" s="54"/>
      <c r="D41" s="54"/>
      <c r="E41" s="58" t="s">
        <v>64</v>
      </c>
      <c r="F41" s="59">
        <v>88</v>
      </c>
      <c r="G41" s="59">
        <v>58</v>
      </c>
      <c r="H41" s="312">
        <f t="shared" si="0"/>
        <v>0.60273972602739723</v>
      </c>
      <c r="I41" s="312">
        <f t="shared" si="1"/>
        <v>0.39726027397260272</v>
      </c>
      <c r="J41" s="60">
        <f>+F41+G41</f>
        <v>146</v>
      </c>
      <c r="K41" s="65"/>
      <c r="L41" s="65"/>
      <c r="M41" s="195"/>
    </row>
    <row r="42" spans="2:13" ht="13.5" customHeight="1" x14ac:dyDescent="0.2">
      <c r="B42" s="194"/>
      <c r="C42" s="54"/>
      <c r="D42" s="54"/>
      <c r="E42" s="61" t="s">
        <v>65</v>
      </c>
      <c r="F42" s="62">
        <v>107</v>
      </c>
      <c r="G42" s="62">
        <v>38</v>
      </c>
      <c r="H42" s="313">
        <f t="shared" si="0"/>
        <v>0.73793103448275865</v>
      </c>
      <c r="I42" s="313">
        <f t="shared" si="1"/>
        <v>0.2620689655172414</v>
      </c>
      <c r="J42" s="63">
        <f>+F42+G42</f>
        <v>145</v>
      </c>
      <c r="K42" s="65"/>
      <c r="L42" s="65"/>
      <c r="M42" s="195"/>
    </row>
    <row r="43" spans="2:13" ht="13.5" customHeight="1" x14ac:dyDescent="0.2">
      <c r="B43" s="194"/>
      <c r="C43" s="54"/>
      <c r="D43" s="54"/>
      <c r="E43" s="58" t="s">
        <v>106</v>
      </c>
      <c r="F43" s="59">
        <v>28</v>
      </c>
      <c r="G43" s="59">
        <v>13</v>
      </c>
      <c r="H43" s="312">
        <f t="shared" si="0"/>
        <v>0.68292682926829273</v>
      </c>
      <c r="I43" s="312">
        <f t="shared" si="1"/>
        <v>0.31707317073170732</v>
      </c>
      <c r="J43" s="60">
        <f>+F43+G43</f>
        <v>41</v>
      </c>
      <c r="K43" s="65"/>
      <c r="L43" s="65"/>
      <c r="M43" s="195"/>
    </row>
    <row r="44" spans="2:13" ht="13.5" customHeight="1" x14ac:dyDescent="0.2">
      <c r="B44" s="194"/>
      <c r="C44" s="54"/>
      <c r="D44" s="54"/>
      <c r="E44" s="236" t="s">
        <v>107</v>
      </c>
      <c r="F44" s="234">
        <f>+SUM(F45:F47)</f>
        <v>47</v>
      </c>
      <c r="G44" s="234">
        <f t="shared" ref="G44:J44" si="3">+SUM(G45:G47)</f>
        <v>86</v>
      </c>
      <c r="H44" s="311">
        <f t="shared" si="0"/>
        <v>0.35338345864661652</v>
      </c>
      <c r="I44" s="311">
        <f t="shared" si="1"/>
        <v>0.64661654135338342</v>
      </c>
      <c r="J44" s="234">
        <f t="shared" si="3"/>
        <v>133</v>
      </c>
      <c r="K44" s="65">
        <f>+F44/J44</f>
        <v>0.35338345864661652</v>
      </c>
      <c r="L44" s="65">
        <f>+G44/J44</f>
        <v>0.64661654135338342</v>
      </c>
      <c r="M44" s="195"/>
    </row>
    <row r="45" spans="2:13" ht="13.5" customHeight="1" x14ac:dyDescent="0.2">
      <c r="B45" s="194"/>
      <c r="C45" s="54"/>
      <c r="D45" s="54"/>
      <c r="E45" s="58" t="s">
        <v>207</v>
      </c>
      <c r="F45" s="59">
        <v>13</v>
      </c>
      <c r="G45" s="59">
        <v>45</v>
      </c>
      <c r="H45" s="312">
        <f t="shared" si="0"/>
        <v>0.22413793103448276</v>
      </c>
      <c r="I45" s="312">
        <f t="shared" si="1"/>
        <v>0.77586206896551724</v>
      </c>
      <c r="J45" s="60">
        <f>+F45+G45</f>
        <v>58</v>
      </c>
      <c r="K45" s="65"/>
      <c r="L45" s="65"/>
      <c r="M45" s="195"/>
    </row>
    <row r="46" spans="2:13" ht="13.5" customHeight="1" x14ac:dyDescent="0.2">
      <c r="B46" s="194"/>
      <c r="C46" s="54"/>
      <c r="D46" s="54"/>
      <c r="E46" s="61" t="s">
        <v>61</v>
      </c>
      <c r="F46" s="62">
        <v>27</v>
      </c>
      <c r="G46" s="62">
        <v>31</v>
      </c>
      <c r="H46" s="313">
        <f t="shared" si="0"/>
        <v>0.46551724137931033</v>
      </c>
      <c r="I46" s="313">
        <f t="shared" si="1"/>
        <v>0.53448275862068961</v>
      </c>
      <c r="J46" s="63">
        <f>+F46+G46</f>
        <v>58</v>
      </c>
      <c r="K46" s="65"/>
      <c r="L46" s="65"/>
      <c r="M46" s="195"/>
    </row>
    <row r="47" spans="2:13" ht="13.5" customHeight="1" x14ac:dyDescent="0.2">
      <c r="B47" s="194"/>
      <c r="C47" s="54"/>
      <c r="D47" s="54"/>
      <c r="E47" s="58" t="s">
        <v>60</v>
      </c>
      <c r="F47" s="59">
        <v>7</v>
      </c>
      <c r="G47" s="59">
        <v>10</v>
      </c>
      <c r="H47" s="312">
        <f t="shared" si="0"/>
        <v>0.41176470588235292</v>
      </c>
      <c r="I47" s="312">
        <f t="shared" si="1"/>
        <v>0.58823529411764708</v>
      </c>
      <c r="J47" s="63">
        <f>+F47+G47</f>
        <v>17</v>
      </c>
      <c r="K47" s="65"/>
      <c r="L47" s="65"/>
      <c r="M47" s="195"/>
    </row>
    <row r="48" spans="2:13" ht="13.5" customHeight="1" x14ac:dyDescent="0.2">
      <c r="B48" s="194"/>
      <c r="C48" s="54"/>
      <c r="D48" s="54"/>
      <c r="E48" s="236" t="s">
        <v>68</v>
      </c>
      <c r="F48" s="234">
        <f>+SUM(F49)</f>
        <v>55</v>
      </c>
      <c r="G48" s="234">
        <f>+SUM(G49)</f>
        <v>21</v>
      </c>
      <c r="H48" s="311">
        <f t="shared" si="0"/>
        <v>0.72368421052631582</v>
      </c>
      <c r="I48" s="311">
        <f t="shared" si="1"/>
        <v>0.27631578947368424</v>
      </c>
      <c r="J48" s="234">
        <f>+SUM(J49)</f>
        <v>76</v>
      </c>
      <c r="K48" s="65">
        <f>+F48/J48</f>
        <v>0.72368421052631582</v>
      </c>
      <c r="L48" s="65">
        <f>+G48/J48</f>
        <v>0.27631578947368424</v>
      </c>
      <c r="M48" s="195"/>
    </row>
    <row r="49" spans="2:14" ht="13.5" customHeight="1" x14ac:dyDescent="0.2">
      <c r="B49" s="194"/>
      <c r="C49" s="54"/>
      <c r="D49" s="54"/>
      <c r="E49" s="58" t="s">
        <v>69</v>
      </c>
      <c r="F49" s="59">
        <v>55</v>
      </c>
      <c r="G49" s="59">
        <v>21</v>
      </c>
      <c r="H49" s="312">
        <f t="shared" si="0"/>
        <v>0.72368421052631582</v>
      </c>
      <c r="I49" s="312">
        <f t="shared" si="1"/>
        <v>0.27631578947368424</v>
      </c>
      <c r="J49" s="60">
        <f>+F49+G49</f>
        <v>76</v>
      </c>
      <c r="K49" s="65"/>
      <c r="L49" s="65"/>
      <c r="M49" s="195"/>
    </row>
    <row r="50" spans="2:14" ht="13.5" customHeight="1" x14ac:dyDescent="0.2">
      <c r="B50" s="194"/>
      <c r="C50" s="54"/>
      <c r="D50" s="54"/>
      <c r="E50" s="236" t="s">
        <v>67</v>
      </c>
      <c r="F50" s="234">
        <f>+SUM(F51)</f>
        <v>7</v>
      </c>
      <c r="G50" s="234">
        <f>+SUM(G51)</f>
        <v>19</v>
      </c>
      <c r="H50" s="311">
        <f t="shared" si="0"/>
        <v>0.26923076923076922</v>
      </c>
      <c r="I50" s="311">
        <f t="shared" si="1"/>
        <v>0.73076923076923073</v>
      </c>
      <c r="J50" s="234">
        <f>+SUM(J51)</f>
        <v>26</v>
      </c>
      <c r="K50" s="65">
        <f>+F50/J50</f>
        <v>0.26923076923076922</v>
      </c>
      <c r="L50" s="65">
        <f>+G50/J50</f>
        <v>0.73076923076923073</v>
      </c>
      <c r="M50" s="195"/>
    </row>
    <row r="51" spans="2:14" ht="13.5" customHeight="1" x14ac:dyDescent="0.2">
      <c r="B51" s="194"/>
      <c r="C51" s="54"/>
      <c r="D51" s="54"/>
      <c r="E51" s="58" t="s">
        <v>67</v>
      </c>
      <c r="F51" s="59">
        <v>7</v>
      </c>
      <c r="G51" s="59">
        <v>19</v>
      </c>
      <c r="H51" s="312">
        <f t="shared" si="0"/>
        <v>0.26923076923076922</v>
      </c>
      <c r="I51" s="312">
        <f t="shared" si="1"/>
        <v>0.73076923076923073</v>
      </c>
      <c r="J51" s="60">
        <f>+F51+G51</f>
        <v>26</v>
      </c>
      <c r="K51" s="65"/>
      <c r="L51" s="65"/>
      <c r="M51" s="195"/>
    </row>
    <row r="52" spans="2:14" ht="13.5" customHeight="1" x14ac:dyDescent="0.2">
      <c r="B52" s="194"/>
      <c r="C52" s="54"/>
      <c r="D52" s="54"/>
      <c r="E52" s="193" t="s">
        <v>70</v>
      </c>
      <c r="F52" s="202">
        <f>+SUM(F14,F18,F22,F26,F33,F38,F40,F44,F50,F48)</f>
        <v>1628</v>
      </c>
      <c r="G52" s="202">
        <f>+SUM(G14,G18,G22,G26,G33,G38,G40,G44,G50,G48)</f>
        <v>1554</v>
      </c>
      <c r="H52" s="314">
        <f t="shared" si="0"/>
        <v>0.51162790697674421</v>
      </c>
      <c r="I52" s="314">
        <f t="shared" si="1"/>
        <v>0.48837209302325579</v>
      </c>
      <c r="J52" s="202">
        <f>+SUM(J14,J18,J22,J26,J33,J38,J40,J44,J50,J48)</f>
        <v>3182</v>
      </c>
      <c r="K52" s="65">
        <f>+F52/J52</f>
        <v>0.51162790697674421</v>
      </c>
      <c r="L52" s="65">
        <f>+G52/J52</f>
        <v>0.48837209302325579</v>
      </c>
      <c r="M52" s="195"/>
    </row>
    <row r="53" spans="2:14" ht="13.5" customHeight="1" x14ac:dyDescent="0.2">
      <c r="B53" s="194"/>
      <c r="C53" s="54"/>
      <c r="D53" s="54"/>
      <c r="E53" s="58" t="s">
        <v>128</v>
      </c>
      <c r="F53" s="59">
        <v>14</v>
      </c>
      <c r="G53" s="59">
        <v>9</v>
      </c>
      <c r="H53" s="312">
        <f t="shared" si="0"/>
        <v>0.60869565217391308</v>
      </c>
      <c r="I53" s="312">
        <f t="shared" si="1"/>
        <v>0.39130434782608697</v>
      </c>
      <c r="J53" s="60">
        <f>+F53+G53</f>
        <v>23</v>
      </c>
      <c r="K53" s="65">
        <f>+F53/J53</f>
        <v>0.60869565217391308</v>
      </c>
      <c r="L53" s="65">
        <f>+G53/J53</f>
        <v>0.39130434782608697</v>
      </c>
      <c r="M53" s="195"/>
    </row>
    <row r="54" spans="2:14" ht="13.5" customHeight="1" x14ac:dyDescent="0.2">
      <c r="B54" s="194"/>
      <c r="C54" s="54"/>
      <c r="D54" s="54"/>
      <c r="E54" s="58" t="s">
        <v>71</v>
      </c>
      <c r="F54" s="59">
        <v>130</v>
      </c>
      <c r="G54" s="59">
        <v>86</v>
      </c>
      <c r="H54" s="312">
        <f t="shared" si="0"/>
        <v>0.60185185185185186</v>
      </c>
      <c r="I54" s="312">
        <f t="shared" si="1"/>
        <v>0.39814814814814814</v>
      </c>
      <c r="J54" s="60">
        <f>+F54+G54</f>
        <v>216</v>
      </c>
      <c r="K54" s="65">
        <f>+F54/J54</f>
        <v>0.60185185185185186</v>
      </c>
      <c r="L54" s="65">
        <f>+G54/J54</f>
        <v>0.39814814814814814</v>
      </c>
      <c r="M54" s="195"/>
    </row>
    <row r="55" spans="2:14" ht="13.5" customHeight="1" x14ac:dyDescent="0.2">
      <c r="B55" s="194"/>
      <c r="C55" s="54"/>
      <c r="D55" s="54"/>
      <c r="E55" s="58" t="s">
        <v>129</v>
      </c>
      <c r="F55" s="59">
        <v>2</v>
      </c>
      <c r="G55" s="59">
        <v>6</v>
      </c>
      <c r="H55" s="312">
        <f t="shared" ref="H55" si="4">+F55/J55</f>
        <v>0.25</v>
      </c>
      <c r="I55" s="312">
        <f t="shared" ref="I55" si="5">+G55/J55</f>
        <v>0.75</v>
      </c>
      <c r="J55" s="60">
        <f>+F55+G55</f>
        <v>8</v>
      </c>
      <c r="K55" s="65">
        <f>+F55/J55</f>
        <v>0.25</v>
      </c>
      <c r="L55" s="65">
        <f>+G55/J55</f>
        <v>0.75</v>
      </c>
      <c r="M55" s="195"/>
    </row>
    <row r="56" spans="2:14" ht="13.5" customHeight="1" x14ac:dyDescent="0.2">
      <c r="B56" s="194"/>
      <c r="C56" s="54"/>
      <c r="D56" s="54"/>
      <c r="E56" s="204" t="s">
        <v>108</v>
      </c>
      <c r="F56" s="205">
        <f>+SUM(F52:F55)</f>
        <v>1774</v>
      </c>
      <c r="G56" s="205">
        <f>+SUM(G52:G55)</f>
        <v>1655</v>
      </c>
      <c r="H56" s="271">
        <f t="shared" si="0"/>
        <v>0.51735199766695827</v>
      </c>
      <c r="I56" s="271">
        <f t="shared" si="1"/>
        <v>0.48264800233304173</v>
      </c>
      <c r="J56" s="205">
        <f>+SUM(J52:J55)</f>
        <v>3429</v>
      </c>
      <c r="K56" s="65"/>
      <c r="L56" s="65"/>
      <c r="M56" s="195"/>
      <c r="N56" s="22"/>
    </row>
    <row r="57" spans="2:14" ht="13.5" customHeight="1" x14ac:dyDescent="0.2">
      <c r="B57" s="194"/>
      <c r="C57" s="68"/>
      <c r="D57" s="68"/>
      <c r="E57" s="68"/>
      <c r="F57" s="68"/>
      <c r="G57" s="68"/>
      <c r="H57" s="68"/>
      <c r="I57" s="68"/>
      <c r="J57" s="68"/>
      <c r="K57" s="146"/>
      <c r="L57" s="146"/>
      <c r="M57" s="195"/>
      <c r="N57" s="22"/>
    </row>
    <row r="58" spans="2:14" ht="13.5" customHeight="1" x14ac:dyDescent="0.35">
      <c r="B58" s="194"/>
      <c r="C58" s="133"/>
      <c r="D58" s="133"/>
      <c r="E58" s="133"/>
      <c r="F58" s="133"/>
      <c r="G58" s="133"/>
      <c r="H58" s="133"/>
      <c r="I58" s="133"/>
      <c r="J58" s="133"/>
      <c r="K58" s="146"/>
      <c r="L58" s="146"/>
      <c r="M58" s="195"/>
      <c r="N58" s="22"/>
    </row>
    <row r="59" spans="2:14" ht="13.5" customHeight="1" x14ac:dyDescent="0.2">
      <c r="B59" s="194"/>
      <c r="C59" s="54"/>
      <c r="D59" s="54"/>
      <c r="E59" s="54"/>
      <c r="F59" s="54"/>
      <c r="G59" s="54"/>
      <c r="H59" s="54"/>
      <c r="I59" s="54"/>
      <c r="J59" s="54"/>
      <c r="K59" s="146"/>
      <c r="L59" s="146"/>
      <c r="M59" s="195"/>
      <c r="N59" s="22"/>
    </row>
    <row r="60" spans="2:14" ht="13.5" customHeight="1" x14ac:dyDescent="0.2">
      <c r="B60" s="194"/>
      <c r="C60" s="194"/>
      <c r="D60" s="194"/>
      <c r="E60" s="197"/>
      <c r="F60" s="197"/>
      <c r="G60" s="197"/>
      <c r="H60" s="197"/>
      <c r="I60" s="197"/>
      <c r="J60" s="197"/>
      <c r="K60" s="316"/>
      <c r="L60" s="316"/>
      <c r="M60" s="197"/>
      <c r="N60" s="22"/>
    </row>
    <row r="61" spans="2:14" ht="13.5" customHeight="1" x14ac:dyDescent="0.2">
      <c r="J61"/>
      <c r="K61" s="89"/>
      <c r="L61" s="89"/>
      <c r="M61"/>
      <c r="N61" s="22"/>
    </row>
    <row r="62" spans="2:14" ht="13.5" customHeight="1" x14ac:dyDescent="0.2">
      <c r="M62" s="150"/>
      <c r="N62" s="147"/>
    </row>
    <row r="63" spans="2:14" ht="13.5" customHeight="1" x14ac:dyDescent="0.2">
      <c r="E63" s="89"/>
      <c r="F63" s="369" t="s">
        <v>205</v>
      </c>
      <c r="G63" s="369" t="s">
        <v>206</v>
      </c>
      <c r="H63" s="89"/>
      <c r="I63" s="89"/>
      <c r="K63" s="321" t="s">
        <v>99</v>
      </c>
      <c r="L63" s="321" t="s">
        <v>100</v>
      </c>
      <c r="M63" s="150"/>
      <c r="N63" s="147"/>
    </row>
    <row r="64" spans="2:14" ht="13.5" customHeight="1" x14ac:dyDescent="0.35">
      <c r="E64" s="89" t="s">
        <v>30</v>
      </c>
      <c r="F64" s="17">
        <v>0.5533707865168539</v>
      </c>
      <c r="G64" s="17">
        <v>0.44662921348314605</v>
      </c>
      <c r="H64" s="89"/>
      <c r="I64" s="89"/>
      <c r="K64" s="322">
        <f>+F56/J56</f>
        <v>0.51735199766695827</v>
      </c>
      <c r="L64" s="322">
        <f>+G56/J56</f>
        <v>0.48264800233304173</v>
      </c>
      <c r="M64" s="150"/>
      <c r="N64" s="147"/>
    </row>
    <row r="65" spans="5:14" ht="13.5" customHeight="1" x14ac:dyDescent="0.2">
      <c r="E65" s="89" t="s">
        <v>101</v>
      </c>
      <c r="F65" s="17">
        <v>0.60824742268041232</v>
      </c>
      <c r="G65" s="17">
        <v>0.39175257731958762</v>
      </c>
      <c r="H65" s="89"/>
      <c r="I65" s="89"/>
      <c r="M65" s="150"/>
      <c r="N65" s="147"/>
    </row>
    <row r="66" spans="5:14" x14ac:dyDescent="0.2">
      <c r="E66" s="89" t="s">
        <v>102</v>
      </c>
      <c r="F66" s="17">
        <v>0.61649484536082477</v>
      </c>
      <c r="G66" s="17">
        <v>0.38350515463917528</v>
      </c>
      <c r="H66" s="89"/>
      <c r="I66" s="89"/>
      <c r="K66" s="150"/>
      <c r="L66" s="150"/>
      <c r="M66" s="150"/>
      <c r="N66" s="147"/>
    </row>
    <row r="67" spans="5:14" x14ac:dyDescent="0.2">
      <c r="E67" s="89" t="s">
        <v>103</v>
      </c>
      <c r="F67" s="17">
        <v>0.25989847715736042</v>
      </c>
      <c r="G67" s="17">
        <v>0.74010152284263964</v>
      </c>
      <c r="H67" s="89"/>
      <c r="I67" s="89"/>
      <c r="K67" s="150"/>
      <c r="L67" s="150"/>
      <c r="M67" s="150"/>
    </row>
    <row r="68" spans="5:14" x14ac:dyDescent="0.2">
      <c r="E68" s="89" t="s">
        <v>105</v>
      </c>
      <c r="F68" s="17">
        <v>0.72805139186295498</v>
      </c>
      <c r="G68" s="17">
        <v>0.27194860813704497</v>
      </c>
      <c r="H68" s="89"/>
      <c r="I68" s="89"/>
    </row>
    <row r="69" spans="5:14" x14ac:dyDescent="0.2">
      <c r="E69" s="89" t="s">
        <v>55</v>
      </c>
      <c r="F69" s="17">
        <v>0.89655172413793105</v>
      </c>
      <c r="G69" s="17">
        <v>0.10344827586206896</v>
      </c>
      <c r="H69" s="89"/>
      <c r="I69" s="89"/>
    </row>
    <row r="70" spans="5:14" x14ac:dyDescent="0.2">
      <c r="E70" s="89" t="s">
        <v>63</v>
      </c>
      <c r="F70" s="17">
        <v>0.67168674698795183</v>
      </c>
      <c r="G70" s="17">
        <v>0.32831325301204817</v>
      </c>
      <c r="H70" s="89"/>
      <c r="I70" s="89"/>
    </row>
    <row r="71" spans="5:14" x14ac:dyDescent="0.2">
      <c r="E71" s="89" t="s">
        <v>107</v>
      </c>
      <c r="F71" s="17">
        <v>0.35338345864661652</v>
      </c>
      <c r="G71" s="17">
        <v>0.64661654135338342</v>
      </c>
      <c r="H71" s="89"/>
      <c r="I71" s="89"/>
    </row>
    <row r="72" spans="5:14" x14ac:dyDescent="0.2">
      <c r="E72" s="89" t="s">
        <v>68</v>
      </c>
      <c r="F72" s="17">
        <v>0.72368421052631582</v>
      </c>
      <c r="G72" s="17">
        <v>0.27631578947368424</v>
      </c>
      <c r="H72" s="89"/>
      <c r="I72" s="89"/>
    </row>
    <row r="73" spans="5:14" x14ac:dyDescent="0.2">
      <c r="E73" s="89" t="s">
        <v>67</v>
      </c>
      <c r="F73" s="17">
        <v>0.26923076923076922</v>
      </c>
      <c r="G73" s="17">
        <v>0.73076923076923073</v>
      </c>
      <c r="H73" s="89"/>
      <c r="I73" s="89"/>
    </row>
    <row r="74" spans="5:14" x14ac:dyDescent="0.2">
      <c r="E74" s="89"/>
      <c r="F74" s="89"/>
      <c r="G74" s="89"/>
      <c r="H74" s="89"/>
      <c r="I74" s="89"/>
    </row>
    <row r="75" spans="5:14" x14ac:dyDescent="0.2">
      <c r="E75" s="89"/>
      <c r="F75" s="89"/>
      <c r="G75" s="89"/>
      <c r="H75" s="89"/>
      <c r="I75" s="89"/>
    </row>
    <row r="76" spans="5:14" x14ac:dyDescent="0.2">
      <c r="E76" s="89"/>
      <c r="F76" s="89"/>
      <c r="G76" s="89"/>
      <c r="H76" s="89"/>
      <c r="I76" s="89"/>
    </row>
    <row r="77" spans="5:14" x14ac:dyDescent="0.2">
      <c r="E77" s="89"/>
      <c r="F77" s="89"/>
      <c r="G77" s="89"/>
      <c r="H77" s="89"/>
      <c r="I77" s="89"/>
    </row>
  </sheetData>
  <mergeCells count="5">
    <mergeCell ref="C6:L9"/>
    <mergeCell ref="E12:E13"/>
    <mergeCell ref="F12:G12"/>
    <mergeCell ref="J12:J13"/>
    <mergeCell ref="H12:I12"/>
  </mergeCells>
  <phoneticPr fontId="5" type="noConversion"/>
  <pageMargins left="0.75" right="0.75" top="1" bottom="1" header="0" footer="0"/>
  <pageSetup orientation="portrait" r:id="rId1"/>
  <headerFooter alignWithMargins="0"/>
  <ignoredErrors>
    <ignoredError sqref="J50 J26 J18 J40 J33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/>
  <dimension ref="B2:U45"/>
  <sheetViews>
    <sheetView zoomScale="60" zoomScaleNormal="6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208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2">
      <c r="B14" s="207"/>
      <c r="C14" s="40"/>
      <c r="D14" s="157"/>
      <c r="E14" s="158">
        <v>2014</v>
      </c>
      <c r="F14" s="158">
        <v>2015</v>
      </c>
      <c r="G14" s="158">
        <v>2016</v>
      </c>
      <c r="H14" s="158">
        <v>2017</v>
      </c>
      <c r="I14" s="158">
        <v>2018</v>
      </c>
      <c r="J14" s="158">
        <v>2019</v>
      </c>
      <c r="K14" s="158">
        <v>2020</v>
      </c>
      <c r="L14" s="158">
        <v>2021</v>
      </c>
      <c r="M14" s="158">
        <v>2022</v>
      </c>
      <c r="N14" s="158">
        <v>2023</v>
      </c>
      <c r="O14" s="43"/>
      <c r="P14" s="43"/>
      <c r="Q14" s="43"/>
      <c r="R14" s="43"/>
      <c r="S14" s="40"/>
      <c r="T14" s="40"/>
      <c r="U14" s="207"/>
    </row>
    <row r="15" spans="2:21" ht="13.5" customHeight="1" x14ac:dyDescent="0.2">
      <c r="B15" s="207"/>
      <c r="C15" s="40"/>
      <c r="D15" s="157"/>
      <c r="E15" s="157">
        <v>1767</v>
      </c>
      <c r="F15" s="157">
        <v>2323</v>
      </c>
      <c r="G15" s="157">
        <v>2394</v>
      </c>
      <c r="H15" s="157">
        <v>2015</v>
      </c>
      <c r="I15" s="157">
        <v>1952</v>
      </c>
      <c r="J15" s="157">
        <v>1641</v>
      </c>
      <c r="K15" s="157">
        <v>1635</v>
      </c>
      <c r="L15" s="40">
        <v>1590</v>
      </c>
      <c r="M15" s="40">
        <v>1528</v>
      </c>
      <c r="N15" s="40">
        <v>1313</v>
      </c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9"/>
  <dimension ref="B2:U52"/>
  <sheetViews>
    <sheetView topLeftCell="A4" zoomScale="70" zoomScaleNormal="70" workbookViewId="0"/>
  </sheetViews>
  <sheetFormatPr baseColWidth="10" defaultColWidth="11.42578125" defaultRowHeight="12.75" x14ac:dyDescent="0.2"/>
  <cols>
    <col min="1" max="1" width="5" style="14" customWidth="1"/>
    <col min="2" max="2" width="2.5703125" style="14" customWidth="1"/>
    <col min="3" max="18" width="11.42578125" style="14"/>
    <col min="19" max="19" width="11.42578125" style="14" customWidth="1"/>
    <col min="20" max="20" width="11.42578125" style="14"/>
    <col min="21" max="21" width="2.57031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80" t="s">
        <v>209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21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21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21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21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</row>
    <row r="22" spans="2:21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</row>
    <row r="23" spans="2:21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</row>
    <row r="24" spans="2:21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</row>
    <row r="25" spans="2:21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</row>
    <row r="26" spans="2:21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</row>
    <row r="27" spans="2:21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</row>
    <row r="38" spans="2:21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3.5" customHeight="1" x14ac:dyDescent="0.2">
      <c r="B42" s="207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373" t="s">
        <v>78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46" spans="2:21" x14ac:dyDescent="0.2">
      <c r="J46" s="150"/>
      <c r="K46" s="150"/>
      <c r="L46" s="150"/>
      <c r="M46" s="150"/>
    </row>
    <row r="47" spans="2:21" x14ac:dyDescent="0.2">
      <c r="J47" s="150"/>
      <c r="K47" s="150"/>
      <c r="L47" s="150"/>
      <c r="M47" s="16"/>
      <c r="N47" s="16"/>
      <c r="O47" s="16"/>
      <c r="P47" s="16"/>
    </row>
    <row r="48" spans="2:21" x14ac:dyDescent="0.2">
      <c r="J48" s="150"/>
      <c r="K48" s="16" t="s">
        <v>99</v>
      </c>
      <c r="L48" s="292">
        <v>0.47677075399847679</v>
      </c>
      <c r="M48" s="16"/>
      <c r="N48" s="16"/>
      <c r="O48" s="16"/>
      <c r="P48" s="16"/>
    </row>
    <row r="49" spans="10:16" x14ac:dyDescent="0.2">
      <c r="J49" s="150"/>
      <c r="K49" s="16" t="s">
        <v>100</v>
      </c>
      <c r="L49" s="292">
        <v>0.52322924600152321</v>
      </c>
      <c r="M49" s="16"/>
      <c r="N49" s="16"/>
      <c r="O49" s="16"/>
      <c r="P49" s="16"/>
    </row>
    <row r="50" spans="10:16" x14ac:dyDescent="0.2">
      <c r="J50" s="150"/>
      <c r="K50" s="16"/>
      <c r="L50" s="16"/>
      <c r="M50" s="16"/>
      <c r="N50" s="16"/>
      <c r="O50" s="16"/>
      <c r="P50" s="16"/>
    </row>
    <row r="51" spans="10:16" x14ac:dyDescent="0.2">
      <c r="J51" s="150"/>
      <c r="K51" s="150"/>
      <c r="L51" s="150"/>
      <c r="M51" s="16"/>
    </row>
    <row r="52" spans="10:16" x14ac:dyDescent="0.2">
      <c r="J52" s="150"/>
      <c r="K52" s="150"/>
      <c r="L52" s="150"/>
    </row>
  </sheetData>
  <mergeCells count="4">
    <mergeCell ref="C6:T9"/>
    <mergeCell ref="C21:T26"/>
    <mergeCell ref="C42:T42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0"/>
  <dimension ref="B2:U85"/>
  <sheetViews>
    <sheetView zoomScale="70" zoomScaleNormal="70" workbookViewId="0"/>
  </sheetViews>
  <sheetFormatPr baseColWidth="10" defaultColWidth="11.42578125" defaultRowHeight="12.75" x14ac:dyDescent="0.2"/>
  <cols>
    <col min="1" max="1" width="3" style="14" customWidth="1"/>
    <col min="2" max="2" width="2.42578125" style="14" customWidth="1"/>
    <col min="3" max="19" width="11.42578125" style="14"/>
    <col min="20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2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2.75" customHeight="1" x14ac:dyDescent="0.2">
      <c r="B6" s="207"/>
      <c r="C6" s="380" t="s">
        <v>213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21" ht="12.7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21" ht="12.7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21" ht="12.7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21" ht="12.7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2.7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2.7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2.7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2.7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2.7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2.7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2.7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</row>
    <row r="22" spans="2:21" ht="12.7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</row>
    <row r="23" spans="2:21" ht="12.7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</row>
    <row r="24" spans="2:21" ht="12.7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</row>
    <row r="25" spans="2:21" ht="12.7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</row>
    <row r="26" spans="2:21" ht="12.7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</row>
    <row r="27" spans="2:21" ht="12.7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2.7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2.7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</row>
    <row r="38" spans="2:21" ht="12.7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2.7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2.7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2.75" customHeight="1" x14ac:dyDescent="0.2">
      <c r="B43" s="207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2.7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50" spans="9:13" x14ac:dyDescent="0.2">
      <c r="I50" s="16"/>
      <c r="J50" s="16"/>
      <c r="K50" s="16"/>
      <c r="L50" s="16"/>
      <c r="M50" s="16"/>
    </row>
    <row r="51" spans="9:13" x14ac:dyDescent="0.2">
      <c r="I51" s="16"/>
      <c r="J51" s="16" t="s">
        <v>205</v>
      </c>
      <c r="K51" s="16" t="s">
        <v>206</v>
      </c>
      <c r="L51" s="16"/>
      <c r="M51" s="16"/>
    </row>
    <row r="52" spans="9:13" x14ac:dyDescent="0.2">
      <c r="I52" s="16" t="s">
        <v>30</v>
      </c>
      <c r="J52" s="365">
        <v>0.4375</v>
      </c>
      <c r="K52" s="365">
        <v>0.5625</v>
      </c>
      <c r="L52" s="16"/>
      <c r="M52" s="16"/>
    </row>
    <row r="53" spans="9:13" x14ac:dyDescent="0.2">
      <c r="I53" s="16" t="s">
        <v>101</v>
      </c>
      <c r="J53" s="365">
        <v>0.56756756756756754</v>
      </c>
      <c r="K53" s="365">
        <v>0.43243243243243246</v>
      </c>
      <c r="L53" s="16"/>
      <c r="M53" s="16"/>
    </row>
    <row r="54" spans="9:13" x14ac:dyDescent="0.2">
      <c r="I54" s="16" t="s">
        <v>102</v>
      </c>
      <c r="J54" s="365">
        <v>0.62980769230769229</v>
      </c>
      <c r="K54" s="365">
        <v>0.37019230769230771</v>
      </c>
      <c r="L54" s="16"/>
      <c r="M54" s="16"/>
    </row>
    <row r="55" spans="9:13" x14ac:dyDescent="0.2">
      <c r="I55" s="16" t="s">
        <v>103</v>
      </c>
      <c r="J55" s="365">
        <v>0.22311827956989247</v>
      </c>
      <c r="K55" s="365">
        <v>0.7768817204301075</v>
      </c>
      <c r="L55" s="16"/>
      <c r="M55" s="16"/>
    </row>
    <row r="56" spans="9:13" x14ac:dyDescent="0.2">
      <c r="I56" s="16" t="s">
        <v>105</v>
      </c>
      <c r="J56" s="365">
        <v>0.67469879518072284</v>
      </c>
      <c r="K56" s="365">
        <v>0.3253012048192771</v>
      </c>
      <c r="L56" s="16"/>
      <c r="M56" s="16"/>
    </row>
    <row r="57" spans="9:13" x14ac:dyDescent="0.2">
      <c r="I57" s="16" t="s">
        <v>55</v>
      </c>
      <c r="J57" s="365">
        <v>0.93333333333333335</v>
      </c>
      <c r="K57" s="365">
        <v>6.6666666666666666E-2</v>
      </c>
      <c r="L57" s="16"/>
      <c r="M57" s="16"/>
    </row>
    <row r="58" spans="9:13" x14ac:dyDescent="0.2">
      <c r="I58" s="16" t="s">
        <v>63</v>
      </c>
      <c r="J58" s="365">
        <v>0.70338983050847459</v>
      </c>
      <c r="K58" s="365">
        <v>0.29661016949152541</v>
      </c>
      <c r="L58" s="16"/>
      <c r="M58" s="16"/>
    </row>
    <row r="59" spans="9:13" x14ac:dyDescent="0.2">
      <c r="I59" s="16" t="s">
        <v>107</v>
      </c>
      <c r="J59" s="365">
        <v>0.3</v>
      </c>
      <c r="K59" s="365">
        <v>0.7</v>
      </c>
      <c r="L59" s="16"/>
      <c r="M59" s="16"/>
    </row>
    <row r="60" spans="9:13" x14ac:dyDescent="0.2">
      <c r="I60" s="16" t="s">
        <v>68</v>
      </c>
      <c r="J60" s="365">
        <v>0.73529411764705888</v>
      </c>
      <c r="K60" s="365">
        <v>0.26470588235294118</v>
      </c>
      <c r="L60" s="16"/>
      <c r="M60" s="16"/>
    </row>
    <row r="61" spans="9:13" x14ac:dyDescent="0.2">
      <c r="I61" s="16" t="s">
        <v>67</v>
      </c>
      <c r="J61" s="365">
        <v>0.27777777777777779</v>
      </c>
      <c r="K61" s="365">
        <v>0.72222222222222221</v>
      </c>
      <c r="L61" s="16"/>
      <c r="M61" s="16"/>
    </row>
    <row r="62" spans="9:13" x14ac:dyDescent="0.2">
      <c r="I62" s="16"/>
      <c r="J62" s="16"/>
      <c r="K62" s="16"/>
      <c r="L62" s="16"/>
      <c r="M62" s="16"/>
    </row>
    <row r="63" spans="9:13" x14ac:dyDescent="0.2">
      <c r="I63" s="16"/>
      <c r="J63" s="16"/>
      <c r="K63" s="16"/>
      <c r="L63" s="16"/>
      <c r="M63" s="16"/>
    </row>
    <row r="64" spans="9:13" x14ac:dyDescent="0.2">
      <c r="I64" s="16"/>
      <c r="J64" s="16"/>
      <c r="K64" s="16"/>
      <c r="L64" s="16"/>
      <c r="M64" s="16"/>
    </row>
    <row r="65" spans="9:13" x14ac:dyDescent="0.2">
      <c r="I65" s="16"/>
      <c r="J65" s="16"/>
      <c r="K65" s="16"/>
      <c r="L65" s="16"/>
      <c r="M65" s="16"/>
    </row>
    <row r="66" spans="9:13" x14ac:dyDescent="0.2">
      <c r="I66" s="16"/>
      <c r="J66" s="16"/>
      <c r="K66" s="16"/>
      <c r="L66" s="16"/>
      <c r="M66" s="16"/>
    </row>
    <row r="67" spans="9:13" x14ac:dyDescent="0.2">
      <c r="I67" s="16"/>
      <c r="J67" s="16"/>
      <c r="K67" s="16"/>
      <c r="L67" s="16"/>
      <c r="M67" s="16"/>
    </row>
    <row r="68" spans="9:13" x14ac:dyDescent="0.2">
      <c r="I68" s="16"/>
      <c r="J68" s="16"/>
      <c r="K68" s="16"/>
      <c r="L68" s="16"/>
      <c r="M68" s="16"/>
    </row>
    <row r="69" spans="9:13" x14ac:dyDescent="0.2">
      <c r="I69" s="16"/>
      <c r="J69" s="16"/>
      <c r="K69" s="16"/>
      <c r="L69" s="16"/>
      <c r="M69" s="16"/>
    </row>
    <row r="70" spans="9:13" x14ac:dyDescent="0.2">
      <c r="I70" s="16"/>
      <c r="J70" s="16"/>
      <c r="K70" s="16"/>
      <c r="L70" s="16"/>
      <c r="M70" s="16"/>
    </row>
    <row r="71" spans="9:13" x14ac:dyDescent="0.2">
      <c r="I71" s="16"/>
      <c r="J71" s="16"/>
      <c r="K71" s="16"/>
      <c r="L71" s="16"/>
      <c r="M71" s="16"/>
    </row>
    <row r="72" spans="9:13" x14ac:dyDescent="0.2">
      <c r="I72" s="16"/>
      <c r="J72" s="16"/>
      <c r="K72" s="16"/>
      <c r="L72" s="16"/>
      <c r="M72" s="16"/>
    </row>
    <row r="73" spans="9:13" x14ac:dyDescent="0.2">
      <c r="I73" s="16"/>
      <c r="J73" s="16"/>
      <c r="K73" s="16"/>
      <c r="L73" s="16"/>
      <c r="M73" s="16"/>
    </row>
    <row r="74" spans="9:13" x14ac:dyDescent="0.2">
      <c r="I74" s="16"/>
      <c r="J74" s="16"/>
      <c r="K74" s="16"/>
      <c r="L74" s="16"/>
      <c r="M74" s="16"/>
    </row>
    <row r="75" spans="9:13" x14ac:dyDescent="0.2">
      <c r="I75" s="16"/>
      <c r="J75" s="16"/>
      <c r="K75" s="16"/>
      <c r="L75" s="16"/>
      <c r="M75" s="16"/>
    </row>
    <row r="76" spans="9:13" x14ac:dyDescent="0.2">
      <c r="I76" s="16"/>
      <c r="J76" s="16"/>
      <c r="K76" s="16"/>
      <c r="L76" s="16"/>
      <c r="M76" s="16"/>
    </row>
    <row r="77" spans="9:13" x14ac:dyDescent="0.2">
      <c r="I77" s="16"/>
      <c r="J77" s="16"/>
      <c r="K77" s="16"/>
      <c r="L77" s="16"/>
      <c r="M77" s="16"/>
    </row>
    <row r="78" spans="9:13" x14ac:dyDescent="0.2">
      <c r="I78" s="16"/>
      <c r="J78" s="16"/>
      <c r="K78" s="16"/>
      <c r="L78" s="16"/>
      <c r="M78" s="16"/>
    </row>
    <row r="79" spans="9:13" x14ac:dyDescent="0.2">
      <c r="I79" s="16"/>
      <c r="J79" s="16"/>
      <c r="K79" s="16"/>
      <c r="L79" s="16"/>
      <c r="M79" s="16"/>
    </row>
    <row r="80" spans="9:13" x14ac:dyDescent="0.2">
      <c r="I80" s="16"/>
      <c r="J80" s="16"/>
      <c r="K80" s="16"/>
      <c r="L80" s="16"/>
      <c r="M80" s="16"/>
    </row>
    <row r="81" spans="9:13" x14ac:dyDescent="0.2">
      <c r="I81" s="16"/>
      <c r="J81" s="16"/>
      <c r="K81" s="16"/>
      <c r="L81" s="16"/>
      <c r="M81" s="16"/>
    </row>
    <row r="82" spans="9:13" x14ac:dyDescent="0.2">
      <c r="I82" s="16"/>
      <c r="J82" s="16"/>
      <c r="K82" s="16"/>
      <c r="L82" s="16"/>
      <c r="M82" s="16"/>
    </row>
    <row r="83" spans="9:13" x14ac:dyDescent="0.2">
      <c r="I83" s="16"/>
      <c r="J83" s="16"/>
      <c r="K83" s="16"/>
      <c r="L83" s="16"/>
      <c r="M83" s="16"/>
    </row>
    <row r="84" spans="9:13" x14ac:dyDescent="0.2">
      <c r="I84" s="16"/>
      <c r="J84" s="16"/>
      <c r="K84" s="16"/>
      <c r="L84" s="16"/>
      <c r="M84" s="16"/>
    </row>
    <row r="85" spans="9:13" x14ac:dyDescent="0.2">
      <c r="I85" s="16"/>
      <c r="J85" s="16"/>
      <c r="K85" s="16"/>
      <c r="L85" s="16"/>
      <c r="M85" s="16"/>
    </row>
  </sheetData>
  <mergeCells count="4">
    <mergeCell ref="C6:T9"/>
    <mergeCell ref="C21:T26"/>
    <mergeCell ref="C43:T43"/>
    <mergeCell ref="C42:T4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1"/>
  <dimension ref="B2:O66"/>
  <sheetViews>
    <sheetView showGridLines="0" topLeftCell="A4" zoomScale="95" zoomScaleNormal="95" workbookViewId="0">
      <selection activeCell="K32" sqref="K32"/>
    </sheetView>
  </sheetViews>
  <sheetFormatPr baseColWidth="10" defaultColWidth="11.42578125" defaultRowHeight="14.25" x14ac:dyDescent="0.2"/>
  <cols>
    <col min="1" max="1" width="14.5703125" style="3" customWidth="1"/>
    <col min="2" max="2" width="2.5703125" style="3" customWidth="1"/>
    <col min="3" max="4" width="10.42578125" style="3" customWidth="1"/>
    <col min="5" max="5" width="51" style="3" customWidth="1"/>
    <col min="6" max="6" width="14.42578125" style="3" bestFit="1" customWidth="1"/>
    <col min="7" max="9" width="11.42578125" style="3"/>
    <col min="10" max="10" width="15.85546875" style="3" customWidth="1"/>
    <col min="11" max="12" width="10.42578125" style="3" customWidth="1"/>
    <col min="13" max="13" width="2.42578125" style="3" customWidth="1"/>
    <col min="14" max="14" width="13" style="3" customWidth="1"/>
    <col min="15" max="16384" width="11.42578125" style="3"/>
  </cols>
  <sheetData>
    <row r="2" spans="2:13" ht="12" customHeight="1" x14ac:dyDescent="0.2">
      <c r="B2" s="194"/>
      <c r="C2" s="194"/>
      <c r="D2" s="194"/>
      <c r="E2" s="194"/>
      <c r="F2" s="194"/>
      <c r="G2" s="194"/>
      <c r="H2" s="194"/>
      <c r="I2" s="194"/>
      <c r="J2" s="194"/>
      <c r="K2" s="272"/>
      <c r="L2" s="272"/>
      <c r="M2" s="272"/>
    </row>
    <row r="3" spans="2:13" ht="13.5" customHeight="1" x14ac:dyDescent="0.25">
      <c r="B3" s="194"/>
      <c r="C3" s="54"/>
      <c r="D3" s="54"/>
      <c r="E3" s="64"/>
      <c r="F3" s="64"/>
      <c r="G3" s="64"/>
      <c r="H3" s="64"/>
      <c r="I3" s="64"/>
      <c r="J3" s="64"/>
      <c r="K3" s="68"/>
      <c r="L3" s="68"/>
      <c r="M3" s="272"/>
    </row>
    <row r="4" spans="2:13" ht="13.5" customHeight="1" x14ac:dyDescent="0.25">
      <c r="B4" s="194"/>
      <c r="C4" s="54"/>
      <c r="D4" s="54"/>
      <c r="E4" s="64"/>
      <c r="F4" s="64"/>
      <c r="G4" s="64"/>
      <c r="H4" s="64"/>
      <c r="I4" s="64"/>
      <c r="J4" s="64"/>
      <c r="K4" s="68"/>
      <c r="L4" s="68"/>
      <c r="M4" s="272"/>
    </row>
    <row r="5" spans="2:13" ht="13.5" customHeight="1" x14ac:dyDescent="0.25">
      <c r="B5" s="194"/>
      <c r="C5" s="54"/>
      <c r="D5" s="54"/>
      <c r="E5" s="64"/>
      <c r="F5" s="64"/>
      <c r="G5" s="64"/>
      <c r="H5" s="64"/>
      <c r="I5" s="64"/>
      <c r="J5" s="64"/>
      <c r="K5" s="68"/>
      <c r="L5" s="68"/>
      <c r="M5" s="272"/>
    </row>
    <row r="6" spans="2:13" ht="13.5" customHeight="1" x14ac:dyDescent="0.2">
      <c r="B6" s="194"/>
      <c r="C6" s="388" t="s">
        <v>214</v>
      </c>
      <c r="D6" s="388"/>
      <c r="E6" s="388"/>
      <c r="F6" s="388"/>
      <c r="G6" s="388"/>
      <c r="H6" s="388"/>
      <c r="I6" s="388"/>
      <c r="J6" s="388"/>
      <c r="K6" s="388"/>
      <c r="L6" s="388"/>
      <c r="M6" s="272"/>
    </row>
    <row r="7" spans="2:13" ht="13.5" customHeight="1" x14ac:dyDescent="0.2">
      <c r="B7" s="194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272"/>
    </row>
    <row r="8" spans="2:13" ht="13.5" customHeight="1" x14ac:dyDescent="0.2">
      <c r="B8" s="194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272"/>
    </row>
    <row r="9" spans="2:13" ht="13.5" customHeight="1" x14ac:dyDescent="0.2">
      <c r="B9" s="194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272"/>
    </row>
    <row r="10" spans="2:13" ht="13.5" customHeight="1" x14ac:dyDescent="0.25">
      <c r="B10" s="194"/>
      <c r="C10" s="54"/>
      <c r="D10" s="54"/>
      <c r="E10" s="57"/>
      <c r="F10" s="57"/>
      <c r="G10" s="57"/>
      <c r="H10" s="57"/>
      <c r="I10" s="57"/>
      <c r="J10" s="57"/>
      <c r="K10" s="68"/>
      <c r="L10" s="68"/>
      <c r="M10" s="272"/>
    </row>
    <row r="11" spans="2:13" ht="13.5" customHeight="1" x14ac:dyDescent="0.25">
      <c r="B11" s="194"/>
      <c r="C11" s="54"/>
      <c r="D11" s="54"/>
      <c r="E11" s="57"/>
      <c r="F11" s="57"/>
      <c r="G11" s="57"/>
      <c r="H11" s="57"/>
      <c r="I11" s="57"/>
      <c r="J11" s="57"/>
      <c r="K11" s="68"/>
      <c r="L11" s="68"/>
      <c r="M11" s="272"/>
    </row>
    <row r="12" spans="2:13" ht="18" customHeight="1" x14ac:dyDescent="0.2">
      <c r="B12" s="194"/>
      <c r="C12" s="54"/>
      <c r="D12" s="54"/>
      <c r="E12" s="386" t="s">
        <v>215</v>
      </c>
      <c r="F12" s="386" t="s">
        <v>97</v>
      </c>
      <c r="G12" s="386"/>
      <c r="H12" s="389" t="s">
        <v>98</v>
      </c>
      <c r="I12" s="390"/>
      <c r="J12" s="386" t="s">
        <v>75</v>
      </c>
      <c r="K12" s="145"/>
      <c r="L12" s="145"/>
      <c r="M12" s="272"/>
    </row>
    <row r="13" spans="2:13" ht="18" customHeight="1" x14ac:dyDescent="0.2">
      <c r="B13" s="194"/>
      <c r="C13" s="54"/>
      <c r="D13" s="54"/>
      <c r="E13" s="387"/>
      <c r="F13" s="193" t="s">
        <v>205</v>
      </c>
      <c r="G13" s="193" t="s">
        <v>206</v>
      </c>
      <c r="H13" s="193" t="s">
        <v>205</v>
      </c>
      <c r="I13" s="193" t="s">
        <v>206</v>
      </c>
      <c r="J13" s="387" t="s">
        <v>75</v>
      </c>
      <c r="K13" s="175"/>
      <c r="L13" s="175"/>
      <c r="M13" s="272"/>
    </row>
    <row r="14" spans="2:13" ht="13.5" customHeight="1" x14ac:dyDescent="0.2">
      <c r="B14" s="194"/>
      <c r="C14" s="54"/>
      <c r="D14" s="54"/>
      <c r="E14" s="274" t="s">
        <v>30</v>
      </c>
      <c r="F14" s="275">
        <f>SUM(F15:F17)</f>
        <v>70</v>
      </c>
      <c r="G14" s="275">
        <f>SUM(G15:G17)</f>
        <v>90</v>
      </c>
      <c r="H14" s="327">
        <f>+F14/J14</f>
        <v>0.4375</v>
      </c>
      <c r="I14" s="327">
        <f>+G14/J14</f>
        <v>0.5625</v>
      </c>
      <c r="J14" s="275">
        <f>SUM(J15:J17)</f>
        <v>160</v>
      </c>
      <c r="K14" s="65">
        <f>+F14/J14</f>
        <v>0.4375</v>
      </c>
      <c r="L14" s="65">
        <f>+G14/J14</f>
        <v>0.5625</v>
      </c>
      <c r="M14" s="272"/>
    </row>
    <row r="15" spans="2:13" ht="13.5" customHeight="1" x14ac:dyDescent="0.2">
      <c r="B15" s="194"/>
      <c r="C15" s="54"/>
      <c r="D15" s="54"/>
      <c r="E15" s="58" t="s">
        <v>31</v>
      </c>
      <c r="F15" s="59">
        <v>23</v>
      </c>
      <c r="G15" s="59">
        <v>36</v>
      </c>
      <c r="H15" s="312">
        <f t="shared" ref="H15:H56" si="0">+F15/J15</f>
        <v>0.38983050847457629</v>
      </c>
      <c r="I15" s="312">
        <f t="shared" ref="I15:I56" si="1">+G15/J15</f>
        <v>0.61016949152542377</v>
      </c>
      <c r="J15" s="60">
        <f>+F15+G15</f>
        <v>59</v>
      </c>
      <c r="K15" s="65"/>
      <c r="L15" s="65"/>
      <c r="M15" s="272"/>
    </row>
    <row r="16" spans="2:13" ht="13.5" customHeight="1" x14ac:dyDescent="0.2">
      <c r="B16" s="194"/>
      <c r="C16" s="54"/>
      <c r="D16" s="54"/>
      <c r="E16" s="61" t="s">
        <v>33</v>
      </c>
      <c r="F16" s="62">
        <v>8</v>
      </c>
      <c r="G16" s="62">
        <v>17</v>
      </c>
      <c r="H16" s="313">
        <f t="shared" si="0"/>
        <v>0.32</v>
      </c>
      <c r="I16" s="313">
        <f t="shared" si="1"/>
        <v>0.68</v>
      </c>
      <c r="J16" s="63">
        <f>+F16+G16</f>
        <v>25</v>
      </c>
      <c r="K16" s="65"/>
      <c r="L16" s="65"/>
      <c r="M16" s="272"/>
    </row>
    <row r="17" spans="2:13" ht="13.5" customHeight="1" x14ac:dyDescent="0.2">
      <c r="B17" s="194"/>
      <c r="C17" s="54"/>
      <c r="D17" s="54"/>
      <c r="E17" s="58" t="s">
        <v>32</v>
      </c>
      <c r="F17" s="59">
        <v>39</v>
      </c>
      <c r="G17" s="59">
        <v>37</v>
      </c>
      <c r="H17" s="312">
        <f t="shared" si="0"/>
        <v>0.51315789473684215</v>
      </c>
      <c r="I17" s="312">
        <f t="shared" si="1"/>
        <v>0.48684210526315791</v>
      </c>
      <c r="J17" s="60">
        <f>+F17+G17</f>
        <v>76</v>
      </c>
      <c r="K17" s="65"/>
      <c r="L17" s="65"/>
      <c r="M17" s="272"/>
    </row>
    <row r="18" spans="2:13" ht="13.5" customHeight="1" x14ac:dyDescent="0.2">
      <c r="B18" s="194"/>
      <c r="C18" s="54"/>
      <c r="D18" s="54"/>
      <c r="E18" s="236" t="s">
        <v>101</v>
      </c>
      <c r="F18" s="234">
        <f>SUM(F19:F21)</f>
        <v>63</v>
      </c>
      <c r="G18" s="234">
        <f>SUM(G19:G21)</f>
        <v>48</v>
      </c>
      <c r="H18" s="311">
        <f t="shared" si="0"/>
        <v>0.56756756756756754</v>
      </c>
      <c r="I18" s="311">
        <f t="shared" si="1"/>
        <v>0.43243243243243246</v>
      </c>
      <c r="J18" s="234">
        <f>SUM(J19:J21)</f>
        <v>111</v>
      </c>
      <c r="K18" s="65">
        <f>+F18/J18</f>
        <v>0.56756756756756754</v>
      </c>
      <c r="L18" s="65">
        <f>+G18/J18</f>
        <v>0.43243243243243246</v>
      </c>
      <c r="M18" s="272"/>
    </row>
    <row r="19" spans="2:13" ht="13.5" customHeight="1" x14ac:dyDescent="0.2">
      <c r="B19" s="194"/>
      <c r="C19" s="54"/>
      <c r="D19" s="54"/>
      <c r="E19" s="58" t="s">
        <v>36</v>
      </c>
      <c r="F19" s="59">
        <v>9</v>
      </c>
      <c r="G19" s="59">
        <v>4</v>
      </c>
      <c r="H19" s="312">
        <f t="shared" si="0"/>
        <v>0.69230769230769229</v>
      </c>
      <c r="I19" s="312">
        <f t="shared" si="1"/>
        <v>0.30769230769230771</v>
      </c>
      <c r="J19" s="60">
        <f>SUM(F19:G19)</f>
        <v>13</v>
      </c>
      <c r="K19" s="65"/>
      <c r="L19" s="65"/>
      <c r="M19" s="272"/>
    </row>
    <row r="20" spans="2:13" ht="13.5" customHeight="1" x14ac:dyDescent="0.2">
      <c r="B20" s="194"/>
      <c r="C20" s="54"/>
      <c r="D20" s="54"/>
      <c r="E20" s="61" t="s">
        <v>35</v>
      </c>
      <c r="F20" s="62">
        <v>41</v>
      </c>
      <c r="G20" s="62">
        <v>37</v>
      </c>
      <c r="H20" s="313">
        <f t="shared" si="0"/>
        <v>0.52564102564102566</v>
      </c>
      <c r="I20" s="313">
        <f t="shared" si="1"/>
        <v>0.47435897435897434</v>
      </c>
      <c r="J20" s="63">
        <f>SUM(F20:G20)</f>
        <v>78</v>
      </c>
      <c r="K20" s="65"/>
      <c r="L20" s="65"/>
      <c r="M20" s="272"/>
    </row>
    <row r="21" spans="2:13" ht="13.5" customHeight="1" x14ac:dyDescent="0.2">
      <c r="B21" s="194"/>
      <c r="C21" s="54"/>
      <c r="D21" s="54"/>
      <c r="E21" s="58" t="s">
        <v>37</v>
      </c>
      <c r="F21" s="59">
        <v>13</v>
      </c>
      <c r="G21" s="59">
        <v>7</v>
      </c>
      <c r="H21" s="312">
        <f t="shared" si="0"/>
        <v>0.65</v>
      </c>
      <c r="I21" s="312">
        <f t="shared" si="1"/>
        <v>0.35</v>
      </c>
      <c r="J21" s="60">
        <f>SUM(F21:G21)</f>
        <v>20</v>
      </c>
      <c r="K21" s="65"/>
      <c r="L21" s="65"/>
      <c r="M21" s="272"/>
    </row>
    <row r="22" spans="2:13" ht="13.5" customHeight="1" x14ac:dyDescent="0.2">
      <c r="B22" s="194"/>
      <c r="C22" s="54"/>
      <c r="D22" s="54"/>
      <c r="E22" s="236" t="s">
        <v>102</v>
      </c>
      <c r="F22" s="234">
        <f>SUM(F23:F25)</f>
        <v>131</v>
      </c>
      <c r="G22" s="234">
        <f>SUM(G23:G25)</f>
        <v>77</v>
      </c>
      <c r="H22" s="311">
        <f t="shared" si="0"/>
        <v>0.62980769230769229</v>
      </c>
      <c r="I22" s="311">
        <f t="shared" si="1"/>
        <v>0.37019230769230771</v>
      </c>
      <c r="J22" s="234">
        <f>SUM(J23:J25)</f>
        <v>208</v>
      </c>
      <c r="K22" s="65">
        <f>+F22/J22</f>
        <v>0.62980769230769229</v>
      </c>
      <c r="L22" s="65">
        <f>+G22/J22</f>
        <v>0.37019230769230771</v>
      </c>
      <c r="M22" s="272"/>
    </row>
    <row r="23" spans="2:13" ht="13.5" customHeight="1" x14ac:dyDescent="0.2">
      <c r="B23" s="194"/>
      <c r="C23" s="54"/>
      <c r="D23" s="54"/>
      <c r="E23" s="58" t="s">
        <v>40</v>
      </c>
      <c r="F23" s="59">
        <v>32</v>
      </c>
      <c r="G23" s="59">
        <v>4</v>
      </c>
      <c r="H23" s="312">
        <f t="shared" si="0"/>
        <v>0.88888888888888884</v>
      </c>
      <c r="I23" s="312">
        <f t="shared" si="1"/>
        <v>0.1111111111111111</v>
      </c>
      <c r="J23" s="60">
        <f>+F23+G23</f>
        <v>36</v>
      </c>
      <c r="K23" s="65"/>
      <c r="L23" s="65"/>
      <c r="M23" s="272"/>
    </row>
    <row r="24" spans="2:13" ht="13.5" customHeight="1" x14ac:dyDescent="0.2">
      <c r="B24" s="194"/>
      <c r="C24" s="54"/>
      <c r="D24" s="54"/>
      <c r="E24" s="61" t="s">
        <v>39</v>
      </c>
      <c r="F24" s="62">
        <v>72</v>
      </c>
      <c r="G24" s="62">
        <v>61</v>
      </c>
      <c r="H24" s="313">
        <f t="shared" si="0"/>
        <v>0.54135338345864659</v>
      </c>
      <c r="I24" s="313">
        <f t="shared" si="1"/>
        <v>0.45864661654135336</v>
      </c>
      <c r="J24" s="63">
        <f>+F24+G24</f>
        <v>133</v>
      </c>
      <c r="K24" s="65"/>
      <c r="L24" s="65"/>
      <c r="M24" s="272"/>
    </row>
    <row r="25" spans="2:13" ht="13.5" customHeight="1" x14ac:dyDescent="0.2">
      <c r="B25" s="194"/>
      <c r="C25" s="54"/>
      <c r="D25" s="54"/>
      <c r="E25" s="58" t="s">
        <v>41</v>
      </c>
      <c r="F25" s="59">
        <v>27</v>
      </c>
      <c r="G25" s="59">
        <v>12</v>
      </c>
      <c r="H25" s="312">
        <f t="shared" si="0"/>
        <v>0.69230769230769229</v>
      </c>
      <c r="I25" s="312">
        <f t="shared" si="1"/>
        <v>0.30769230769230771</v>
      </c>
      <c r="J25" s="60">
        <f>+F25+G25</f>
        <v>39</v>
      </c>
      <c r="K25" s="65"/>
      <c r="L25" s="65"/>
      <c r="M25" s="272"/>
    </row>
    <row r="26" spans="2:13" ht="13.5" customHeight="1" x14ac:dyDescent="0.2">
      <c r="B26" s="194"/>
      <c r="C26" s="54"/>
      <c r="D26" s="54"/>
      <c r="E26" s="236" t="s">
        <v>103</v>
      </c>
      <c r="F26" s="234">
        <f>SUM(F27:F32)</f>
        <v>83</v>
      </c>
      <c r="G26" s="234">
        <f>SUM(G27:G32)</f>
        <v>289</v>
      </c>
      <c r="H26" s="311">
        <f t="shared" si="0"/>
        <v>0.22311827956989247</v>
      </c>
      <c r="I26" s="311">
        <f t="shared" si="1"/>
        <v>0.7768817204301075</v>
      </c>
      <c r="J26" s="234">
        <f>SUM(J27:J32)</f>
        <v>372</v>
      </c>
      <c r="K26" s="65">
        <f>+F26/J26</f>
        <v>0.22311827956989247</v>
      </c>
      <c r="L26" s="65">
        <f>+G26/J26</f>
        <v>0.7768817204301075</v>
      </c>
      <c r="M26" s="272"/>
    </row>
    <row r="27" spans="2:13" ht="13.5" customHeight="1" x14ac:dyDescent="0.2">
      <c r="B27" s="194"/>
      <c r="C27" s="54"/>
      <c r="D27" s="54"/>
      <c r="E27" s="58" t="s">
        <v>43</v>
      </c>
      <c r="F27" s="59">
        <v>20</v>
      </c>
      <c r="G27" s="59">
        <v>46</v>
      </c>
      <c r="H27" s="312">
        <f t="shared" si="0"/>
        <v>0.30303030303030304</v>
      </c>
      <c r="I27" s="312">
        <f t="shared" si="1"/>
        <v>0.69696969696969702</v>
      </c>
      <c r="J27" s="60">
        <f t="shared" ref="J27:J32" si="2">SUM(F27:G27)</f>
        <v>66</v>
      </c>
      <c r="K27" s="65"/>
      <c r="L27" s="65"/>
      <c r="M27" s="272"/>
    </row>
    <row r="28" spans="2:13" ht="13.5" customHeight="1" x14ac:dyDescent="0.2">
      <c r="B28" s="194"/>
      <c r="C28" s="54"/>
      <c r="D28" s="54"/>
      <c r="E28" s="61" t="s">
        <v>48</v>
      </c>
      <c r="F28" s="62">
        <v>25</v>
      </c>
      <c r="G28" s="62">
        <v>108</v>
      </c>
      <c r="H28" s="313">
        <f t="shared" si="0"/>
        <v>0.18796992481203006</v>
      </c>
      <c r="I28" s="313">
        <f t="shared" si="1"/>
        <v>0.81203007518796988</v>
      </c>
      <c r="J28" s="63">
        <f t="shared" si="2"/>
        <v>133</v>
      </c>
      <c r="K28" s="65"/>
      <c r="L28" s="65"/>
      <c r="M28" s="272"/>
    </row>
    <row r="29" spans="2:13" ht="13.5" customHeight="1" x14ac:dyDescent="0.2">
      <c r="B29" s="194"/>
      <c r="C29" s="54"/>
      <c r="D29" s="54"/>
      <c r="E29" s="58" t="s">
        <v>44</v>
      </c>
      <c r="F29" s="59">
        <v>4</v>
      </c>
      <c r="G29" s="59">
        <v>14</v>
      </c>
      <c r="H29" s="312">
        <f t="shared" si="0"/>
        <v>0.22222222222222221</v>
      </c>
      <c r="I29" s="312">
        <f t="shared" si="1"/>
        <v>0.77777777777777779</v>
      </c>
      <c r="J29" s="60">
        <f t="shared" si="2"/>
        <v>18</v>
      </c>
      <c r="K29" s="65"/>
      <c r="L29" s="65"/>
      <c r="M29" s="272"/>
    </row>
    <row r="30" spans="2:13" ht="13.5" customHeight="1" x14ac:dyDescent="0.2">
      <c r="B30" s="194"/>
      <c r="C30" s="54"/>
      <c r="D30" s="54"/>
      <c r="E30" s="61" t="s">
        <v>104</v>
      </c>
      <c r="F30" s="62">
        <v>8</v>
      </c>
      <c r="G30" s="62">
        <v>32</v>
      </c>
      <c r="H30" s="313">
        <f t="shared" si="0"/>
        <v>0.2</v>
      </c>
      <c r="I30" s="313">
        <f t="shared" si="1"/>
        <v>0.8</v>
      </c>
      <c r="J30" s="63">
        <f t="shared" si="2"/>
        <v>40</v>
      </c>
      <c r="K30" s="65"/>
      <c r="L30" s="65"/>
      <c r="M30" s="272"/>
    </row>
    <row r="31" spans="2:13" ht="13.5" customHeight="1" x14ac:dyDescent="0.2">
      <c r="B31" s="194"/>
      <c r="C31" s="54"/>
      <c r="D31" s="54"/>
      <c r="E31" s="58" t="s">
        <v>46</v>
      </c>
      <c r="F31" s="59">
        <v>19</v>
      </c>
      <c r="G31" s="59">
        <v>43</v>
      </c>
      <c r="H31" s="312">
        <f t="shared" si="0"/>
        <v>0.30645161290322581</v>
      </c>
      <c r="I31" s="312">
        <f t="shared" si="1"/>
        <v>0.69354838709677424</v>
      </c>
      <c r="J31" s="60">
        <f t="shared" si="2"/>
        <v>62</v>
      </c>
      <c r="K31" s="65"/>
      <c r="L31" s="65"/>
      <c r="M31" s="272"/>
    </row>
    <row r="32" spans="2:13" ht="13.5" customHeight="1" x14ac:dyDescent="0.2">
      <c r="B32" s="194"/>
      <c r="C32" s="54"/>
      <c r="D32" s="54"/>
      <c r="E32" s="61" t="s">
        <v>47</v>
      </c>
      <c r="F32" s="62">
        <v>7</v>
      </c>
      <c r="G32" s="62">
        <v>46</v>
      </c>
      <c r="H32" s="313">
        <f t="shared" si="0"/>
        <v>0.13207547169811321</v>
      </c>
      <c r="I32" s="313">
        <f t="shared" si="1"/>
        <v>0.86792452830188682</v>
      </c>
      <c r="J32" s="63">
        <f t="shared" si="2"/>
        <v>53</v>
      </c>
      <c r="K32" s="65"/>
      <c r="L32" s="65"/>
      <c r="M32" s="272"/>
    </row>
    <row r="33" spans="2:13" ht="13.5" customHeight="1" x14ac:dyDescent="0.2">
      <c r="B33" s="194"/>
      <c r="C33" s="54"/>
      <c r="D33" s="54"/>
      <c r="E33" s="236" t="s">
        <v>105</v>
      </c>
      <c r="F33" s="234">
        <f>+SUM(F34:F37)</f>
        <v>112</v>
      </c>
      <c r="G33" s="234">
        <f>+SUM(G34:G37)</f>
        <v>54</v>
      </c>
      <c r="H33" s="311">
        <f t="shared" si="0"/>
        <v>0.67469879518072284</v>
      </c>
      <c r="I33" s="311">
        <f t="shared" si="1"/>
        <v>0.3253012048192771</v>
      </c>
      <c r="J33" s="234">
        <f>+SUM(J34:J37)</f>
        <v>166</v>
      </c>
      <c r="K33" s="65">
        <f>+F33/J33</f>
        <v>0.67469879518072284</v>
      </c>
      <c r="L33" s="65">
        <f>+G33/J33</f>
        <v>0.3253012048192771</v>
      </c>
      <c r="M33" s="272"/>
    </row>
    <row r="34" spans="2:13" ht="13.5" customHeight="1" x14ac:dyDescent="0.2">
      <c r="B34" s="194"/>
      <c r="C34" s="54"/>
      <c r="D34" s="54"/>
      <c r="E34" s="58" t="s">
        <v>125</v>
      </c>
      <c r="F34" s="59">
        <v>41</v>
      </c>
      <c r="G34" s="59">
        <v>10</v>
      </c>
      <c r="H34" s="312">
        <f t="shared" si="0"/>
        <v>0.80392156862745101</v>
      </c>
      <c r="I34" s="312">
        <f t="shared" si="1"/>
        <v>0.19607843137254902</v>
      </c>
      <c r="J34" s="60">
        <f>+F34+G34</f>
        <v>51</v>
      </c>
      <c r="K34" s="65"/>
      <c r="L34" s="65"/>
      <c r="M34" s="272"/>
    </row>
    <row r="35" spans="2:13" ht="13.5" customHeight="1" x14ac:dyDescent="0.2">
      <c r="B35" s="194"/>
      <c r="C35" s="54"/>
      <c r="D35" s="54"/>
      <c r="E35" s="61" t="s">
        <v>54</v>
      </c>
      <c r="F35" s="62">
        <v>8</v>
      </c>
      <c r="G35" s="62">
        <v>26</v>
      </c>
      <c r="H35" s="313">
        <f t="shared" si="0"/>
        <v>0.23529411764705882</v>
      </c>
      <c r="I35" s="313">
        <f t="shared" si="1"/>
        <v>0.76470588235294112</v>
      </c>
      <c r="J35" s="63">
        <f>+F35+G35</f>
        <v>34</v>
      </c>
      <c r="K35" s="65"/>
      <c r="L35" s="65"/>
      <c r="M35" s="272"/>
    </row>
    <row r="36" spans="2:13" ht="13.5" customHeight="1" x14ac:dyDescent="0.2">
      <c r="B36" s="194"/>
      <c r="C36" s="54"/>
      <c r="D36" s="54"/>
      <c r="E36" s="58" t="s">
        <v>52</v>
      </c>
      <c r="F36" s="62">
        <v>1</v>
      </c>
      <c r="G36" s="62">
        <v>4</v>
      </c>
      <c r="H36" s="313">
        <f t="shared" si="0"/>
        <v>0.2</v>
      </c>
      <c r="I36" s="313">
        <f t="shared" si="1"/>
        <v>0.8</v>
      </c>
      <c r="J36" s="63">
        <f>+F36+G36</f>
        <v>5</v>
      </c>
      <c r="K36" s="65"/>
      <c r="L36" s="65"/>
      <c r="M36" s="272"/>
    </row>
    <row r="37" spans="2:13" ht="13.5" customHeight="1" x14ac:dyDescent="0.2">
      <c r="B37" s="194"/>
      <c r="C37" s="54"/>
      <c r="D37" s="54"/>
      <c r="E37" s="61" t="s">
        <v>50</v>
      </c>
      <c r="F37" s="62">
        <v>62</v>
      </c>
      <c r="G37" s="62">
        <v>14</v>
      </c>
      <c r="H37" s="313">
        <f t="shared" si="0"/>
        <v>0.81578947368421051</v>
      </c>
      <c r="I37" s="313">
        <f t="shared" si="1"/>
        <v>0.18421052631578946</v>
      </c>
      <c r="J37" s="63">
        <f>+F37+G37</f>
        <v>76</v>
      </c>
      <c r="K37" s="65"/>
      <c r="L37" s="65"/>
      <c r="M37" s="272"/>
    </row>
    <row r="38" spans="2:13" ht="13.5" customHeight="1" x14ac:dyDescent="0.2">
      <c r="B38" s="194"/>
      <c r="C38" s="54"/>
      <c r="D38" s="54"/>
      <c r="E38" s="236" t="s">
        <v>55</v>
      </c>
      <c r="F38" s="234">
        <f>+SUM(F39:F39)</f>
        <v>14</v>
      </c>
      <c r="G38" s="234">
        <f>+SUM(G39:G39)</f>
        <v>1</v>
      </c>
      <c r="H38" s="311">
        <f t="shared" si="0"/>
        <v>0.93333333333333335</v>
      </c>
      <c r="I38" s="311">
        <f t="shared" si="1"/>
        <v>6.6666666666666666E-2</v>
      </c>
      <c r="J38" s="234">
        <f>+SUM(J39:J39)</f>
        <v>15</v>
      </c>
      <c r="K38" s="65">
        <f>+F38/J38</f>
        <v>0.93333333333333335</v>
      </c>
      <c r="L38" s="65">
        <f>+G38/J38</f>
        <v>6.6666666666666666E-2</v>
      </c>
      <c r="M38" s="272"/>
    </row>
    <row r="39" spans="2:13" ht="13.5" customHeight="1" x14ac:dyDescent="0.2">
      <c r="B39" s="194"/>
      <c r="C39" s="54"/>
      <c r="D39" s="54"/>
      <c r="E39" s="58" t="s">
        <v>56</v>
      </c>
      <c r="F39" s="59">
        <v>14</v>
      </c>
      <c r="G39" s="59">
        <v>1</v>
      </c>
      <c r="H39" s="312">
        <f t="shared" si="0"/>
        <v>0.93333333333333335</v>
      </c>
      <c r="I39" s="312">
        <f t="shared" si="1"/>
        <v>6.6666666666666666E-2</v>
      </c>
      <c r="J39" s="60">
        <f>SUM(F39:G39)</f>
        <v>15</v>
      </c>
      <c r="K39" s="65"/>
      <c r="L39" s="65"/>
      <c r="M39" s="272"/>
    </row>
    <row r="40" spans="2:13" ht="13.5" customHeight="1" x14ac:dyDescent="0.2">
      <c r="B40" s="194"/>
      <c r="C40" s="54"/>
      <c r="D40" s="54"/>
      <c r="E40" s="236" t="s">
        <v>63</v>
      </c>
      <c r="F40" s="234">
        <f>+SUM(F41:F43)</f>
        <v>83</v>
      </c>
      <c r="G40" s="234">
        <f>+SUM(G41:G43)</f>
        <v>35</v>
      </c>
      <c r="H40" s="311">
        <f t="shared" si="0"/>
        <v>0.70338983050847459</v>
      </c>
      <c r="I40" s="311">
        <f t="shared" si="1"/>
        <v>0.29661016949152541</v>
      </c>
      <c r="J40" s="234">
        <f>+SUM(J41:J43)</f>
        <v>118</v>
      </c>
      <c r="K40" s="65">
        <f>+F40/J40</f>
        <v>0.70338983050847459</v>
      </c>
      <c r="L40" s="65">
        <f>+G40/J40</f>
        <v>0.29661016949152541</v>
      </c>
      <c r="M40" s="272"/>
    </row>
    <row r="41" spans="2:13" ht="13.5" customHeight="1" x14ac:dyDescent="0.2">
      <c r="B41" s="194"/>
      <c r="C41" s="54"/>
      <c r="D41" s="54"/>
      <c r="E41" s="58" t="s">
        <v>64</v>
      </c>
      <c r="F41" s="59">
        <v>25</v>
      </c>
      <c r="G41" s="59">
        <v>13</v>
      </c>
      <c r="H41" s="312">
        <f t="shared" si="0"/>
        <v>0.65789473684210531</v>
      </c>
      <c r="I41" s="312">
        <f t="shared" si="1"/>
        <v>0.34210526315789475</v>
      </c>
      <c r="J41" s="60">
        <f>SUM(F41:G41)</f>
        <v>38</v>
      </c>
      <c r="K41" s="65"/>
      <c r="L41" s="65"/>
      <c r="M41" s="272"/>
    </row>
    <row r="42" spans="2:13" ht="13.5" customHeight="1" x14ac:dyDescent="0.2">
      <c r="B42" s="194"/>
      <c r="C42" s="54"/>
      <c r="D42" s="54"/>
      <c r="E42" s="61" t="s">
        <v>65</v>
      </c>
      <c r="F42" s="62">
        <v>43</v>
      </c>
      <c r="G42" s="62">
        <v>14</v>
      </c>
      <c r="H42" s="313">
        <f t="shared" si="0"/>
        <v>0.75438596491228072</v>
      </c>
      <c r="I42" s="313">
        <f t="shared" si="1"/>
        <v>0.24561403508771928</v>
      </c>
      <c r="J42" s="63">
        <f>SUM(F42:G42)</f>
        <v>57</v>
      </c>
      <c r="K42" s="65"/>
      <c r="L42" s="65"/>
      <c r="M42" s="272"/>
    </row>
    <row r="43" spans="2:13" ht="13.5" customHeight="1" x14ac:dyDescent="0.2">
      <c r="B43" s="194"/>
      <c r="C43" s="54"/>
      <c r="D43" s="54"/>
      <c r="E43" s="58" t="s">
        <v>106</v>
      </c>
      <c r="F43" s="59">
        <v>15</v>
      </c>
      <c r="G43" s="59">
        <v>8</v>
      </c>
      <c r="H43" s="312">
        <f t="shared" si="0"/>
        <v>0.65217391304347827</v>
      </c>
      <c r="I43" s="312">
        <f t="shared" si="1"/>
        <v>0.34782608695652173</v>
      </c>
      <c r="J43" s="60">
        <f>SUM(F43:G43)</f>
        <v>23</v>
      </c>
      <c r="K43" s="65"/>
      <c r="L43" s="65"/>
      <c r="M43" s="272"/>
    </row>
    <row r="44" spans="2:13" ht="13.5" customHeight="1" x14ac:dyDescent="0.2">
      <c r="B44" s="194"/>
      <c r="C44" s="54"/>
      <c r="D44" s="54"/>
      <c r="E44" s="236" t="s">
        <v>107</v>
      </c>
      <c r="F44" s="234">
        <f>+SUM(F45:F47)</f>
        <v>21</v>
      </c>
      <c r="G44" s="234">
        <f>+SUM(G45:G47)</f>
        <v>49</v>
      </c>
      <c r="H44" s="311">
        <f t="shared" si="0"/>
        <v>0.3</v>
      </c>
      <c r="I44" s="311">
        <f t="shared" si="1"/>
        <v>0.7</v>
      </c>
      <c r="J44" s="234">
        <f>+SUM(J45:J47)</f>
        <v>70</v>
      </c>
      <c r="K44" s="65">
        <f>+F44/J44</f>
        <v>0.3</v>
      </c>
      <c r="L44" s="65">
        <f>+G44/J44</f>
        <v>0.7</v>
      </c>
      <c r="M44" s="272"/>
    </row>
    <row r="45" spans="2:13" ht="13.5" customHeight="1" x14ac:dyDescent="0.2">
      <c r="B45" s="194"/>
      <c r="C45" s="54"/>
      <c r="D45" s="54"/>
      <c r="E45" s="58" t="s">
        <v>207</v>
      </c>
      <c r="F45" s="59">
        <v>6</v>
      </c>
      <c r="G45" s="59">
        <v>26</v>
      </c>
      <c r="H45" s="312">
        <f t="shared" si="0"/>
        <v>0.1875</v>
      </c>
      <c r="I45" s="312">
        <f t="shared" si="1"/>
        <v>0.8125</v>
      </c>
      <c r="J45" s="60">
        <f>SUM(F45:G45)</f>
        <v>32</v>
      </c>
      <c r="K45" s="65"/>
      <c r="L45" s="65"/>
      <c r="M45" s="272"/>
    </row>
    <row r="46" spans="2:13" ht="13.5" customHeight="1" x14ac:dyDescent="0.2">
      <c r="B46" s="194"/>
      <c r="C46" s="54"/>
      <c r="D46" s="54"/>
      <c r="E46" s="61" t="s">
        <v>61</v>
      </c>
      <c r="F46" s="62">
        <v>12</v>
      </c>
      <c r="G46" s="62">
        <v>18</v>
      </c>
      <c r="H46" s="313">
        <f t="shared" si="0"/>
        <v>0.4</v>
      </c>
      <c r="I46" s="313">
        <f t="shared" si="1"/>
        <v>0.6</v>
      </c>
      <c r="J46" s="63">
        <f>SUM(F46:G46)</f>
        <v>30</v>
      </c>
      <c r="K46" s="65"/>
      <c r="L46" s="65"/>
      <c r="M46" s="272"/>
    </row>
    <row r="47" spans="2:13" ht="13.5" customHeight="1" x14ac:dyDescent="0.2">
      <c r="B47" s="194"/>
      <c r="C47" s="54"/>
      <c r="D47" s="54"/>
      <c r="E47" s="58" t="s">
        <v>60</v>
      </c>
      <c r="F47" s="59">
        <v>3</v>
      </c>
      <c r="G47" s="59">
        <v>5</v>
      </c>
      <c r="H47" s="312">
        <f t="shared" si="0"/>
        <v>0.375</v>
      </c>
      <c r="I47" s="312">
        <f t="shared" si="1"/>
        <v>0.625</v>
      </c>
      <c r="J47" s="63">
        <f>SUM(F47:G47)</f>
        <v>8</v>
      </c>
      <c r="K47" s="65"/>
      <c r="L47" s="65"/>
      <c r="M47" s="272"/>
    </row>
    <row r="48" spans="2:13" ht="13.5" customHeight="1" x14ac:dyDescent="0.2">
      <c r="B48" s="194"/>
      <c r="C48" s="54"/>
      <c r="D48" s="54"/>
      <c r="E48" s="236" t="s">
        <v>68</v>
      </c>
      <c r="F48" s="234">
        <f>+SUM(F49)</f>
        <v>25</v>
      </c>
      <c r="G48" s="234">
        <f>+SUM(G49)</f>
        <v>9</v>
      </c>
      <c r="H48" s="311">
        <f t="shared" si="0"/>
        <v>0.73529411764705888</v>
      </c>
      <c r="I48" s="311">
        <f t="shared" si="1"/>
        <v>0.26470588235294118</v>
      </c>
      <c r="J48" s="234">
        <f>+SUM(J49)</f>
        <v>34</v>
      </c>
      <c r="K48" s="65">
        <f>+F48/J48</f>
        <v>0.73529411764705888</v>
      </c>
      <c r="L48" s="65">
        <f>+G48/J48</f>
        <v>0.26470588235294118</v>
      </c>
      <c r="M48" s="272"/>
    </row>
    <row r="49" spans="2:15" ht="13.5" customHeight="1" x14ac:dyDescent="0.2">
      <c r="B49" s="194"/>
      <c r="C49" s="54"/>
      <c r="D49" s="54"/>
      <c r="E49" s="58" t="s">
        <v>69</v>
      </c>
      <c r="F49" s="59">
        <v>25</v>
      </c>
      <c r="G49" s="59">
        <v>9</v>
      </c>
      <c r="H49" s="312">
        <f t="shared" si="0"/>
        <v>0.73529411764705888</v>
      </c>
      <c r="I49" s="312">
        <f t="shared" si="1"/>
        <v>0.26470588235294118</v>
      </c>
      <c r="J49" s="60">
        <f>+F49+G49</f>
        <v>34</v>
      </c>
      <c r="K49" s="65"/>
      <c r="L49" s="65"/>
      <c r="M49" s="272"/>
    </row>
    <row r="50" spans="2:15" ht="13.5" customHeight="1" x14ac:dyDescent="0.2">
      <c r="B50" s="194"/>
      <c r="C50" s="54"/>
      <c r="D50" s="54"/>
      <c r="E50" s="236" t="s">
        <v>67</v>
      </c>
      <c r="F50" s="234">
        <f>+SUM(F51)</f>
        <v>5</v>
      </c>
      <c r="G50" s="234">
        <f>+SUM(G51)</f>
        <v>13</v>
      </c>
      <c r="H50" s="311">
        <f t="shared" si="0"/>
        <v>0.27777777777777779</v>
      </c>
      <c r="I50" s="311">
        <f t="shared" si="1"/>
        <v>0.72222222222222221</v>
      </c>
      <c r="J50" s="234">
        <f>+SUM(J51)</f>
        <v>18</v>
      </c>
      <c r="K50" s="65">
        <f>+F50/J50</f>
        <v>0.27777777777777779</v>
      </c>
      <c r="L50" s="65">
        <f>+G50/J50</f>
        <v>0.72222222222222221</v>
      </c>
      <c r="M50" s="272"/>
    </row>
    <row r="51" spans="2:15" ht="13.5" customHeight="1" x14ac:dyDescent="0.2">
      <c r="B51" s="194"/>
      <c r="C51" s="54"/>
      <c r="D51" s="54"/>
      <c r="E51" s="58" t="s">
        <v>67</v>
      </c>
      <c r="F51" s="59">
        <v>5</v>
      </c>
      <c r="G51" s="59">
        <v>13</v>
      </c>
      <c r="H51" s="312">
        <f t="shared" si="0"/>
        <v>0.27777777777777779</v>
      </c>
      <c r="I51" s="312">
        <f t="shared" si="1"/>
        <v>0.72222222222222221</v>
      </c>
      <c r="J51" s="60">
        <f>+F51+G51</f>
        <v>18</v>
      </c>
      <c r="K51" s="65"/>
      <c r="L51" s="65"/>
      <c r="M51" s="272"/>
    </row>
    <row r="52" spans="2:15" ht="13.5" customHeight="1" x14ac:dyDescent="0.2">
      <c r="B52" s="194"/>
      <c r="C52" s="54"/>
      <c r="D52" s="54"/>
      <c r="E52" s="193" t="s">
        <v>70</v>
      </c>
      <c r="F52" s="202">
        <f>+F50+F48+F44+F40+F38+F33+F26+F22+F18+F14</f>
        <v>607</v>
      </c>
      <c r="G52" s="202">
        <f>+G50+G48+G44+G40+G38+G33+G26+G22+G18+G14</f>
        <v>665</v>
      </c>
      <c r="H52" s="314">
        <f t="shared" si="0"/>
        <v>0.4772012578616352</v>
      </c>
      <c r="I52" s="314">
        <f t="shared" si="1"/>
        <v>0.52279874213836475</v>
      </c>
      <c r="J52" s="202">
        <f>+J50+J48+J44+J40+J38+J33+J26+J22+J18+J14</f>
        <v>1272</v>
      </c>
      <c r="K52" s="65">
        <f>+F52/J52</f>
        <v>0.4772012578616352</v>
      </c>
      <c r="L52" s="65">
        <f>+G52/J52</f>
        <v>0.52279874213836475</v>
      </c>
      <c r="M52" s="272"/>
    </row>
    <row r="53" spans="2:15" ht="13.5" customHeight="1" x14ac:dyDescent="0.2">
      <c r="B53" s="194"/>
      <c r="C53" s="54"/>
      <c r="D53" s="54"/>
      <c r="E53" s="58" t="s">
        <v>128</v>
      </c>
      <c r="F53" s="59">
        <v>2</v>
      </c>
      <c r="G53" s="59">
        <v>6</v>
      </c>
      <c r="H53" s="312">
        <f t="shared" si="0"/>
        <v>0.25</v>
      </c>
      <c r="I53" s="312">
        <f t="shared" si="1"/>
        <v>0.75</v>
      </c>
      <c r="J53" s="60">
        <f>+SUM(F53:G53)</f>
        <v>8</v>
      </c>
      <c r="K53" s="65">
        <f>+F53/J53</f>
        <v>0.25</v>
      </c>
      <c r="L53" s="65">
        <f>+G53/J53</f>
        <v>0.75</v>
      </c>
      <c r="M53" s="272"/>
    </row>
    <row r="54" spans="2:15" ht="13.5" customHeight="1" x14ac:dyDescent="0.2">
      <c r="B54" s="194"/>
      <c r="C54" s="54"/>
      <c r="D54" s="54"/>
      <c r="E54" s="58" t="s">
        <v>71</v>
      </c>
      <c r="F54" s="59">
        <v>16</v>
      </c>
      <c r="G54" s="59">
        <v>11</v>
      </c>
      <c r="H54" s="312">
        <f t="shared" si="0"/>
        <v>0.59259259259259256</v>
      </c>
      <c r="I54" s="312">
        <f t="shared" si="1"/>
        <v>0.40740740740740738</v>
      </c>
      <c r="J54" s="60">
        <f>+SUM(F54:G54)</f>
        <v>27</v>
      </c>
      <c r="K54" s="65">
        <f>+F54/J54</f>
        <v>0.59259259259259256</v>
      </c>
      <c r="L54" s="65">
        <f>+G54/J54</f>
        <v>0.40740740740740738</v>
      </c>
      <c r="M54" s="272"/>
    </row>
    <row r="55" spans="2:15" ht="13.5" customHeight="1" x14ac:dyDescent="0.2">
      <c r="B55" s="194"/>
      <c r="C55" s="54"/>
      <c r="D55" s="54"/>
      <c r="E55" s="58" t="s">
        <v>129</v>
      </c>
      <c r="F55" s="59">
        <v>1</v>
      </c>
      <c r="G55" s="59">
        <v>5</v>
      </c>
      <c r="H55" s="59" t="s">
        <v>53</v>
      </c>
      <c r="I55" s="59" t="s">
        <v>53</v>
      </c>
      <c r="J55" s="60">
        <f>+SUM(F55:G55)</f>
        <v>6</v>
      </c>
      <c r="K55" s="65">
        <f>+F55/J55</f>
        <v>0.16666666666666666</v>
      </c>
      <c r="L55" s="65">
        <f>+G55/J55</f>
        <v>0.83333333333333337</v>
      </c>
      <c r="M55" s="272"/>
    </row>
    <row r="56" spans="2:15" ht="24" customHeight="1" x14ac:dyDescent="0.2">
      <c r="B56" s="194"/>
      <c r="C56" s="54"/>
      <c r="D56" s="54"/>
      <c r="E56" s="204" t="s">
        <v>108</v>
      </c>
      <c r="F56" s="205">
        <f>SUM(F52:F55)</f>
        <v>626</v>
      </c>
      <c r="G56" s="205">
        <f>SUM(G52:G55)</f>
        <v>687</v>
      </c>
      <c r="H56" s="271">
        <f t="shared" si="0"/>
        <v>0.47677075399847679</v>
      </c>
      <c r="I56" s="271">
        <f t="shared" si="1"/>
        <v>0.52322924600152321</v>
      </c>
      <c r="J56" s="205">
        <f>SUM(J52:J55)</f>
        <v>1313</v>
      </c>
      <c r="K56" s="65"/>
      <c r="L56" s="65"/>
      <c r="M56" s="273"/>
    </row>
    <row r="57" spans="2:15" ht="13.5" customHeight="1" x14ac:dyDescent="0.2">
      <c r="B57" s="194"/>
      <c r="C57" s="54"/>
      <c r="D57" s="54"/>
      <c r="E57" s="54"/>
      <c r="F57" s="255">
        <f>+F56/J56</f>
        <v>0.47677075399847679</v>
      </c>
      <c r="G57" s="255">
        <f>+G56/J56</f>
        <v>0.52322924600152321</v>
      </c>
      <c r="H57" s="255"/>
      <c r="I57" s="255"/>
      <c r="J57" s="175"/>
      <c r="K57" s="65"/>
      <c r="L57" s="65"/>
      <c r="M57" s="273"/>
    </row>
    <row r="58" spans="2:15" ht="13.5" customHeight="1" x14ac:dyDescent="0.35">
      <c r="B58" s="194"/>
      <c r="C58" s="396"/>
      <c r="D58" s="396"/>
      <c r="E58" s="396"/>
      <c r="F58" s="396"/>
      <c r="G58" s="396"/>
      <c r="H58" s="396"/>
      <c r="I58" s="396"/>
      <c r="J58" s="396"/>
      <c r="K58" s="396"/>
      <c r="L58" s="396"/>
      <c r="M58" s="273"/>
    </row>
    <row r="59" spans="2:15" x14ac:dyDescent="0.2">
      <c r="B59" s="194"/>
      <c r="C59" s="54"/>
      <c r="D59" s="54"/>
      <c r="E59" s="54"/>
      <c r="F59" s="54"/>
      <c r="G59" s="54"/>
      <c r="H59" s="54"/>
      <c r="I59" s="54"/>
      <c r="J59" s="54"/>
      <c r="K59" s="92"/>
      <c r="L59" s="92"/>
      <c r="M59" s="273"/>
    </row>
    <row r="60" spans="2:15" x14ac:dyDescent="0.2">
      <c r="B60" s="194"/>
      <c r="C60" s="194"/>
      <c r="D60" s="194"/>
      <c r="E60" s="197"/>
      <c r="F60" s="198"/>
      <c r="G60" s="196"/>
      <c r="H60" s="196"/>
      <c r="I60" s="196"/>
      <c r="J60" s="196"/>
      <c r="K60" s="272"/>
      <c r="L60" s="272"/>
      <c r="M60" s="272"/>
    </row>
    <row r="61" spans="2:15" x14ac:dyDescent="0.2">
      <c r="K61" s="177"/>
      <c r="L61" s="177"/>
      <c r="M61" s="177"/>
    </row>
    <row r="62" spans="2:15" x14ac:dyDescent="0.2">
      <c r="K62" s="186"/>
      <c r="L62" s="186"/>
      <c r="M62" s="186"/>
      <c r="N62" s="186"/>
      <c r="O62" s="177"/>
    </row>
    <row r="63" spans="2:15" x14ac:dyDescent="0.2">
      <c r="F63" s="293"/>
      <c r="G63" s="293"/>
      <c r="H63" s="293"/>
      <c r="I63" s="293"/>
      <c r="K63" s="186"/>
      <c r="L63" s="90" t="s">
        <v>99</v>
      </c>
      <c r="M63" s="89" t="s">
        <v>100</v>
      </c>
      <c r="N63" s="187"/>
      <c r="O63" s="177"/>
    </row>
    <row r="64" spans="2:15" ht="19.5" x14ac:dyDescent="0.35">
      <c r="F64" s="293"/>
      <c r="G64" s="293"/>
      <c r="H64" s="293"/>
      <c r="I64" s="293"/>
      <c r="K64" s="186"/>
      <c r="L64" s="93">
        <f>+F56/J56</f>
        <v>0.47677075399847679</v>
      </c>
      <c r="M64" s="323">
        <f>+G56/J56</f>
        <v>0.52322924600152321</v>
      </c>
      <c r="N64" s="93"/>
      <c r="O64" s="177"/>
    </row>
    <row r="65" spans="11:15" x14ac:dyDescent="0.2">
      <c r="K65" s="177"/>
      <c r="L65" s="177"/>
      <c r="M65" s="177"/>
      <c r="N65" s="177"/>
      <c r="O65" s="177"/>
    </row>
    <row r="66" spans="11:15" x14ac:dyDescent="0.2">
      <c r="K66" s="177"/>
      <c r="L66" s="177"/>
      <c r="M66" s="177"/>
      <c r="N66" s="177"/>
      <c r="O66" s="177"/>
    </row>
  </sheetData>
  <mergeCells count="6">
    <mergeCell ref="C58:L58"/>
    <mergeCell ref="C6:L9"/>
    <mergeCell ref="F12:G12"/>
    <mergeCell ref="E12:E13"/>
    <mergeCell ref="J12:J13"/>
    <mergeCell ref="H12:I12"/>
  </mergeCells>
  <phoneticPr fontId="5" type="noConversion"/>
  <pageMargins left="0.75" right="0.75" top="1" bottom="1" header="0" footer="0"/>
  <pageSetup paperSize="119" orientation="portrait" r:id="rId1"/>
  <headerFooter alignWithMargins="0"/>
  <ignoredErrors>
    <ignoredError sqref="J45 J18:J19 J39 J27 J41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AA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6" width="11.42578125" style="4" customWidth="1"/>
    <col min="27" max="27" width="2.42578125" style="4" customWidth="1"/>
    <col min="28" max="28" width="14" style="4" bestFit="1" customWidth="1"/>
    <col min="29" max="16384" width="11.42578125" style="4"/>
  </cols>
  <sheetData>
    <row r="2" spans="2:27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7"/>
      <c r="Y2" s="207"/>
      <c r="Z2" s="207"/>
      <c r="AA2" s="207"/>
    </row>
    <row r="3" spans="2:27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0"/>
      <c r="Z3" s="40"/>
      <c r="AA3" s="207"/>
    </row>
    <row r="4" spans="2:27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40"/>
      <c r="AA4" s="207"/>
    </row>
    <row r="5" spans="2:27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0"/>
      <c r="Z5" s="40"/>
      <c r="AA5" s="207"/>
    </row>
    <row r="6" spans="2:27" ht="13.5" customHeight="1" x14ac:dyDescent="0.2">
      <c r="B6" s="207"/>
      <c r="C6" s="379" t="s">
        <v>210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207"/>
    </row>
    <row r="7" spans="2:27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379"/>
      <c r="Z7" s="379"/>
      <c r="AA7" s="207"/>
    </row>
    <row r="8" spans="2:27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207"/>
    </row>
    <row r="9" spans="2:27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207"/>
    </row>
    <row r="10" spans="2:27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207"/>
    </row>
    <row r="11" spans="2:27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207"/>
    </row>
    <row r="12" spans="2:27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0"/>
      <c r="Z12" s="40"/>
      <c r="AA12" s="207"/>
    </row>
    <row r="13" spans="2:27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0"/>
      <c r="Z13" s="40"/>
      <c r="AA13" s="207"/>
    </row>
    <row r="14" spans="2:27" ht="13.5" customHeight="1" x14ac:dyDescent="0.2">
      <c r="B14" s="207"/>
      <c r="C14" s="40"/>
      <c r="D14" s="40"/>
      <c r="E14" s="176">
        <v>1</v>
      </c>
      <c r="F14" s="176">
        <v>2</v>
      </c>
      <c r="G14" s="176">
        <v>3</v>
      </c>
      <c r="H14" s="176">
        <v>4</v>
      </c>
      <c r="I14" s="176">
        <v>5</v>
      </c>
      <c r="J14" s="176">
        <v>6</v>
      </c>
      <c r="K14" s="176"/>
      <c r="L14" s="176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0"/>
      <c r="Z14" s="40"/>
      <c r="AA14" s="207"/>
    </row>
    <row r="15" spans="2:27" ht="13.5" customHeight="1" x14ac:dyDescent="0.2">
      <c r="B15" s="207"/>
      <c r="C15" s="40"/>
      <c r="D15" s="40"/>
      <c r="E15">
        <v>227</v>
      </c>
      <c r="F15">
        <v>322</v>
      </c>
      <c r="G15">
        <v>303</v>
      </c>
      <c r="H15">
        <v>277</v>
      </c>
      <c r="I15">
        <v>109</v>
      </c>
      <c r="J15">
        <v>75</v>
      </c>
      <c r="K15">
        <f>+SUM(E15:J15)</f>
        <v>1313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207"/>
    </row>
    <row r="16" spans="2:27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207"/>
    </row>
    <row r="17" spans="2:27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207"/>
    </row>
    <row r="18" spans="2:27" ht="13.5" customHeight="1" x14ac:dyDescent="0.2">
      <c r="B18" s="207"/>
      <c r="C18" s="40"/>
      <c r="D18" s="40"/>
      <c r="E18" s="77" t="s">
        <v>119</v>
      </c>
      <c r="F18" s="77" t="s">
        <v>120</v>
      </c>
      <c r="G18" s="77" t="s">
        <v>121</v>
      </c>
      <c r="H18" s="77" t="s">
        <v>122</v>
      </c>
      <c r="I18" s="77" t="s">
        <v>123</v>
      </c>
      <c r="J18" s="77" t="s">
        <v>124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207"/>
    </row>
    <row r="19" spans="2:27" ht="13.5" customHeight="1" x14ac:dyDescent="0.2">
      <c r="B19" s="207"/>
      <c r="C19" s="40"/>
      <c r="D19" s="40"/>
      <c r="E19" s="306">
        <f>+E15/$K$15</f>
        <v>0.17288651942117289</v>
      </c>
      <c r="F19" s="306">
        <f t="shared" ref="F19:J19" si="0">+F15/$K$15</f>
        <v>0.24523990860624523</v>
      </c>
      <c r="G19" s="306">
        <f t="shared" si="0"/>
        <v>0.23076923076923078</v>
      </c>
      <c r="H19" s="306">
        <f t="shared" si="0"/>
        <v>0.21096725057121096</v>
      </c>
      <c r="I19" s="306">
        <f t="shared" si="0"/>
        <v>8.3015993907083016E-2</v>
      </c>
      <c r="J19" s="306">
        <f t="shared" si="0"/>
        <v>5.7121096725057122E-2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207"/>
    </row>
    <row r="20" spans="2:27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207"/>
    </row>
    <row r="21" spans="2:27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207"/>
    </row>
    <row r="22" spans="2:27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207"/>
    </row>
    <row r="23" spans="2:27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207"/>
    </row>
    <row r="24" spans="2:27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207"/>
    </row>
    <row r="25" spans="2:27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207"/>
    </row>
    <row r="26" spans="2:27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207"/>
    </row>
    <row r="27" spans="2:27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207"/>
    </row>
    <row r="28" spans="2:27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207"/>
    </row>
    <row r="29" spans="2:27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207"/>
    </row>
    <row r="30" spans="2:27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207"/>
    </row>
    <row r="31" spans="2:27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207"/>
    </row>
    <row r="32" spans="2:27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207"/>
    </row>
    <row r="33" spans="2:27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207"/>
    </row>
    <row r="34" spans="2:27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207"/>
    </row>
    <row r="35" spans="2:27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207"/>
    </row>
    <row r="36" spans="2:27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207"/>
    </row>
    <row r="37" spans="2:27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207"/>
    </row>
    <row r="38" spans="2:27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207"/>
    </row>
    <row r="39" spans="2:27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207"/>
    </row>
    <row r="40" spans="2:27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0"/>
      <c r="Z40" s="40"/>
      <c r="AA40" s="207"/>
    </row>
    <row r="41" spans="2:27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0"/>
      <c r="Z41" s="40"/>
      <c r="AA41" s="207"/>
    </row>
    <row r="42" spans="2:27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207"/>
    </row>
    <row r="43" spans="2:27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207"/>
    </row>
    <row r="44" spans="2:27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207"/>
    </row>
    <row r="45" spans="2:27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07"/>
      <c r="Y45" s="207"/>
      <c r="Z45" s="207"/>
      <c r="AA45" s="207"/>
    </row>
  </sheetData>
  <mergeCells count="2">
    <mergeCell ref="C6:Z9"/>
    <mergeCell ref="C42:Z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P107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305" bestFit="1" customWidth="1"/>
    <col min="13" max="14" width="2.42578125" style="11" customWidth="1"/>
    <col min="15" max="15" width="11.42578125" style="11"/>
    <col min="16" max="16" width="2.42578125" style="11" customWidth="1"/>
    <col min="17" max="16384" width="11.42578125" style="11"/>
  </cols>
  <sheetData>
    <row r="2" spans="2:16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99"/>
      <c r="M2" s="195"/>
      <c r="N2" s="195"/>
      <c r="O2" s="195"/>
      <c r="P2" s="195"/>
    </row>
    <row r="3" spans="2:16" ht="14.25" customHeight="1" x14ac:dyDescent="0.25">
      <c r="B3" s="194"/>
      <c r="C3" s="54"/>
      <c r="D3" s="54"/>
      <c r="E3" s="68"/>
      <c r="F3" s="64"/>
      <c r="G3" s="64"/>
      <c r="H3" s="64"/>
      <c r="I3" s="64"/>
      <c r="J3" s="64"/>
      <c r="K3" s="64"/>
      <c r="L3" s="300"/>
      <c r="M3" s="55"/>
      <c r="N3" s="55"/>
      <c r="O3" s="55"/>
      <c r="P3" s="195"/>
    </row>
    <row r="4" spans="2:16" ht="14.25" customHeight="1" x14ac:dyDescent="0.2">
      <c r="B4" s="194"/>
      <c r="C4" s="393" t="s">
        <v>211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195"/>
    </row>
    <row r="5" spans="2:16" ht="14.25" customHeight="1" x14ac:dyDescent="0.2">
      <c r="B5" s="1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195"/>
    </row>
    <row r="6" spans="2:16" ht="33.75" customHeight="1" x14ac:dyDescent="0.2">
      <c r="B6" s="1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195"/>
    </row>
    <row r="7" spans="2:16" ht="14.25" customHeight="1" x14ac:dyDescent="0.2">
      <c r="B7" s="194"/>
      <c r="C7" s="67"/>
      <c r="D7" s="67"/>
      <c r="E7" s="67"/>
      <c r="F7" s="67"/>
      <c r="G7" s="67"/>
      <c r="H7" s="67"/>
      <c r="I7" s="67"/>
      <c r="J7" s="67"/>
      <c r="K7" s="67"/>
      <c r="L7" s="301"/>
      <c r="M7" s="67"/>
      <c r="N7" s="67"/>
      <c r="O7" s="67"/>
      <c r="P7" s="195"/>
    </row>
    <row r="8" spans="2:16" ht="15.75" customHeight="1" x14ac:dyDescent="0.2">
      <c r="B8" s="194"/>
      <c r="C8" s="67"/>
      <c r="D8" s="67"/>
      <c r="E8" s="386" t="s">
        <v>96</v>
      </c>
      <c r="F8" s="391" t="s">
        <v>119</v>
      </c>
      <c r="G8" s="391" t="s">
        <v>120</v>
      </c>
      <c r="H8" s="391" t="s">
        <v>121</v>
      </c>
      <c r="I8" s="391" t="s">
        <v>122</v>
      </c>
      <c r="J8" s="391" t="s">
        <v>123</v>
      </c>
      <c r="K8" s="391" t="s">
        <v>124</v>
      </c>
      <c r="L8" s="397" t="s">
        <v>70</v>
      </c>
      <c r="M8" s="67"/>
      <c r="N8" s="67"/>
      <c r="O8" s="67"/>
      <c r="P8" s="195"/>
    </row>
    <row r="9" spans="2:16" ht="15.75" customHeight="1" x14ac:dyDescent="0.2">
      <c r="B9" s="194"/>
      <c r="C9" s="67"/>
      <c r="D9" s="67"/>
      <c r="E9" s="387"/>
      <c r="F9" s="392"/>
      <c r="G9" s="392"/>
      <c r="H9" s="392"/>
      <c r="I9" s="392"/>
      <c r="J9" s="392"/>
      <c r="K9" s="392"/>
      <c r="L9" s="398"/>
      <c r="M9" s="67"/>
      <c r="N9" s="67"/>
      <c r="O9" s="67"/>
      <c r="P9" s="195"/>
    </row>
    <row r="10" spans="2:16" ht="13.5" customHeight="1" x14ac:dyDescent="0.2">
      <c r="B10" s="194"/>
      <c r="C10" s="67"/>
      <c r="D10" s="67"/>
      <c r="E10" s="233" t="s">
        <v>30</v>
      </c>
      <c r="F10" s="234">
        <f>+SUM(F11:F13)</f>
        <v>16</v>
      </c>
      <c r="G10" s="234">
        <f t="shared" ref="G10:L10" si="0">+SUM(G11:G13)</f>
        <v>38</v>
      </c>
      <c r="H10" s="234">
        <f t="shared" si="0"/>
        <v>36</v>
      </c>
      <c r="I10" s="234">
        <f t="shared" si="0"/>
        <v>28</v>
      </c>
      <c r="J10" s="234">
        <f t="shared" si="0"/>
        <v>25</v>
      </c>
      <c r="K10" s="234">
        <f t="shared" si="0"/>
        <v>17</v>
      </c>
      <c r="L10" s="234">
        <f t="shared" si="0"/>
        <v>160</v>
      </c>
      <c r="M10" s="67"/>
      <c r="N10" s="67"/>
      <c r="O10" s="67"/>
      <c r="P10" s="195"/>
    </row>
    <row r="11" spans="2:16" ht="14.25" x14ac:dyDescent="0.2">
      <c r="B11" s="194"/>
      <c r="C11" s="54"/>
      <c r="D11" s="54"/>
      <c r="E11" s="58" t="s">
        <v>31</v>
      </c>
      <c r="F11" s="59">
        <v>5</v>
      </c>
      <c r="G11" s="59">
        <v>10</v>
      </c>
      <c r="H11" s="59">
        <v>11</v>
      </c>
      <c r="I11" s="59">
        <v>9</v>
      </c>
      <c r="J11" s="59">
        <v>14</v>
      </c>
      <c r="K11" s="59">
        <v>10</v>
      </c>
      <c r="L11" s="60">
        <f t="shared" ref="L11:L13" si="1">+SUM(F11:K11)</f>
        <v>59</v>
      </c>
      <c r="M11" s="55"/>
      <c r="N11" s="55"/>
      <c r="O11" s="55"/>
      <c r="P11" s="195"/>
    </row>
    <row r="12" spans="2:16" ht="14.25" x14ac:dyDescent="0.2">
      <c r="B12" s="194"/>
      <c r="C12" s="54"/>
      <c r="D12" s="54"/>
      <c r="E12" s="61" t="s">
        <v>33</v>
      </c>
      <c r="F12" s="59">
        <v>7</v>
      </c>
      <c r="G12" s="59">
        <v>6</v>
      </c>
      <c r="H12" s="59">
        <v>6</v>
      </c>
      <c r="I12" s="59">
        <v>5</v>
      </c>
      <c r="J12" s="59"/>
      <c r="K12" s="59">
        <v>1</v>
      </c>
      <c r="L12" s="60">
        <f t="shared" si="1"/>
        <v>25</v>
      </c>
      <c r="M12" s="55"/>
      <c r="N12" s="55"/>
      <c r="O12" s="55"/>
      <c r="P12" s="195"/>
    </row>
    <row r="13" spans="2:16" ht="14.25" customHeight="1" x14ac:dyDescent="0.2">
      <c r="B13" s="194"/>
      <c r="C13" s="54"/>
      <c r="D13" s="54"/>
      <c r="E13" s="58" t="s">
        <v>32</v>
      </c>
      <c r="F13" s="59">
        <v>4</v>
      </c>
      <c r="G13" s="59">
        <v>22</v>
      </c>
      <c r="H13" s="59">
        <v>19</v>
      </c>
      <c r="I13" s="59">
        <v>14</v>
      </c>
      <c r="J13" s="59">
        <v>11</v>
      </c>
      <c r="K13" s="59">
        <v>6</v>
      </c>
      <c r="L13" s="60">
        <f t="shared" si="1"/>
        <v>76</v>
      </c>
      <c r="M13" s="55"/>
      <c r="N13" s="55"/>
      <c r="O13" s="55"/>
      <c r="P13" s="195"/>
    </row>
    <row r="14" spans="2:16" ht="15" x14ac:dyDescent="0.2">
      <c r="B14" s="194"/>
      <c r="C14" s="54"/>
      <c r="D14" s="54"/>
      <c r="E14" s="236" t="s">
        <v>101</v>
      </c>
      <c r="F14" s="234">
        <f>+SUM(F15:F17)</f>
        <v>15</v>
      </c>
      <c r="G14" s="234">
        <f t="shared" ref="G14:L14" si="2">+SUM(G15:G17)</f>
        <v>39</v>
      </c>
      <c r="H14" s="234">
        <f t="shared" si="2"/>
        <v>19</v>
      </c>
      <c r="I14" s="234">
        <f t="shared" si="2"/>
        <v>23</v>
      </c>
      <c r="J14" s="234">
        <f t="shared" si="2"/>
        <v>10</v>
      </c>
      <c r="K14" s="234">
        <f t="shared" si="2"/>
        <v>5</v>
      </c>
      <c r="L14" s="302">
        <f t="shared" si="2"/>
        <v>111</v>
      </c>
      <c r="M14" s="55"/>
      <c r="N14" s="55"/>
      <c r="O14" s="55"/>
      <c r="P14" s="195"/>
    </row>
    <row r="15" spans="2:16" ht="14.25" x14ac:dyDescent="0.2">
      <c r="B15" s="194"/>
      <c r="C15" s="54"/>
      <c r="D15" s="54"/>
      <c r="E15" s="58" t="s">
        <v>36</v>
      </c>
      <c r="F15" s="59">
        <v>2</v>
      </c>
      <c r="G15" s="59">
        <v>3</v>
      </c>
      <c r="H15" s="59">
        <v>2</v>
      </c>
      <c r="I15" s="59">
        <v>3</v>
      </c>
      <c r="J15" s="59">
        <v>3</v>
      </c>
      <c r="K15" s="59"/>
      <c r="L15" s="60">
        <f>+SUM(F15:K15)</f>
        <v>13</v>
      </c>
      <c r="M15" s="65"/>
      <c r="N15" s="65"/>
      <c r="O15" s="65"/>
      <c r="P15" s="195"/>
    </row>
    <row r="16" spans="2:16" ht="14.25" x14ac:dyDescent="0.2">
      <c r="B16" s="194"/>
      <c r="C16" s="54"/>
      <c r="D16" s="54"/>
      <c r="E16" s="61" t="s">
        <v>35</v>
      </c>
      <c r="F16" s="59">
        <v>10</v>
      </c>
      <c r="G16" s="59">
        <v>25</v>
      </c>
      <c r="H16" s="59">
        <v>15</v>
      </c>
      <c r="I16" s="59">
        <v>18</v>
      </c>
      <c r="J16" s="59">
        <v>6</v>
      </c>
      <c r="K16" s="59">
        <v>4</v>
      </c>
      <c r="L16" s="63">
        <f>+SUM(F16:K16)</f>
        <v>78</v>
      </c>
      <c r="M16" s="65"/>
      <c r="N16" s="65"/>
      <c r="O16" s="65"/>
      <c r="P16" s="195"/>
    </row>
    <row r="17" spans="2:16" ht="14.25" x14ac:dyDescent="0.2">
      <c r="B17" s="194"/>
      <c r="C17" s="54"/>
      <c r="D17" s="54"/>
      <c r="E17" s="58" t="s">
        <v>37</v>
      </c>
      <c r="F17" s="59">
        <v>3</v>
      </c>
      <c r="G17" s="59">
        <v>11</v>
      </c>
      <c r="H17" s="59">
        <v>2</v>
      </c>
      <c r="I17" s="59">
        <v>2</v>
      </c>
      <c r="J17" s="59">
        <v>1</v>
      </c>
      <c r="K17" s="59">
        <v>1</v>
      </c>
      <c r="L17" s="60">
        <f>+SUM(F17:K17)</f>
        <v>20</v>
      </c>
      <c r="M17" s="65"/>
      <c r="N17" s="65"/>
      <c r="O17" s="65"/>
      <c r="P17" s="195"/>
    </row>
    <row r="18" spans="2:16" ht="15" x14ac:dyDescent="0.2">
      <c r="B18" s="194"/>
      <c r="C18" s="54"/>
      <c r="D18" s="54"/>
      <c r="E18" s="236" t="s">
        <v>102</v>
      </c>
      <c r="F18" s="234">
        <f>+SUM(F19:F21)</f>
        <v>62</v>
      </c>
      <c r="G18" s="234">
        <f t="shared" ref="G18:L18" si="3">+SUM(G19:G21)</f>
        <v>53</v>
      </c>
      <c r="H18" s="234">
        <f t="shared" si="3"/>
        <v>31</v>
      </c>
      <c r="I18" s="234">
        <f t="shared" si="3"/>
        <v>29</v>
      </c>
      <c r="J18" s="234">
        <f t="shared" si="3"/>
        <v>17</v>
      </c>
      <c r="K18" s="234">
        <f t="shared" si="3"/>
        <v>16</v>
      </c>
      <c r="L18" s="302">
        <f t="shared" si="3"/>
        <v>208</v>
      </c>
      <c r="M18" s="65"/>
      <c r="N18" s="65"/>
      <c r="O18" s="65"/>
      <c r="P18" s="195"/>
    </row>
    <row r="19" spans="2:16" ht="14.25" x14ac:dyDescent="0.2">
      <c r="B19" s="194"/>
      <c r="C19" s="54"/>
      <c r="D19" s="54"/>
      <c r="E19" s="58" t="s">
        <v>40</v>
      </c>
      <c r="F19" s="59">
        <v>22</v>
      </c>
      <c r="G19" s="59">
        <v>6</v>
      </c>
      <c r="H19" s="59">
        <v>5</v>
      </c>
      <c r="I19" s="59">
        <v>1</v>
      </c>
      <c r="J19" s="59">
        <v>2</v>
      </c>
      <c r="K19" s="59"/>
      <c r="L19" s="60">
        <f>+SUM(F19:K19)</f>
        <v>36</v>
      </c>
      <c r="M19" s="65"/>
      <c r="N19" s="65"/>
      <c r="O19" s="65"/>
      <c r="P19" s="195"/>
    </row>
    <row r="20" spans="2:16" ht="14.25" x14ac:dyDescent="0.2">
      <c r="B20" s="194"/>
      <c r="C20" s="54"/>
      <c r="D20" s="54"/>
      <c r="E20" s="61" t="s">
        <v>39</v>
      </c>
      <c r="F20" s="59">
        <v>31</v>
      </c>
      <c r="G20" s="59">
        <v>39</v>
      </c>
      <c r="H20" s="59">
        <v>18</v>
      </c>
      <c r="I20" s="59">
        <v>20</v>
      </c>
      <c r="J20" s="59">
        <v>12</v>
      </c>
      <c r="K20" s="59">
        <v>13</v>
      </c>
      <c r="L20" s="63">
        <f>+SUM(F20:K20)</f>
        <v>133</v>
      </c>
      <c r="M20" s="65"/>
      <c r="N20" s="65"/>
      <c r="O20" s="65"/>
      <c r="P20" s="195"/>
    </row>
    <row r="21" spans="2:16" ht="14.25" x14ac:dyDescent="0.2">
      <c r="B21" s="194"/>
      <c r="C21" s="54"/>
      <c r="D21" s="54"/>
      <c r="E21" s="58" t="s">
        <v>41</v>
      </c>
      <c r="F21" s="59">
        <v>9</v>
      </c>
      <c r="G21" s="59">
        <v>8</v>
      </c>
      <c r="H21" s="59">
        <v>8</v>
      </c>
      <c r="I21" s="59">
        <v>8</v>
      </c>
      <c r="J21" s="59">
        <v>3</v>
      </c>
      <c r="K21" s="59">
        <v>3</v>
      </c>
      <c r="L21" s="60">
        <f>+SUM(F21:K21)</f>
        <v>39</v>
      </c>
      <c r="M21" s="65"/>
      <c r="N21" s="65"/>
      <c r="O21" s="65"/>
      <c r="P21" s="195"/>
    </row>
    <row r="22" spans="2:16" ht="15" x14ac:dyDescent="0.2">
      <c r="B22" s="194"/>
      <c r="C22" s="54"/>
      <c r="D22" s="54"/>
      <c r="E22" s="236" t="s">
        <v>103</v>
      </c>
      <c r="F22" s="234">
        <f>+SUM(F23:F28)</f>
        <v>64</v>
      </c>
      <c r="G22" s="234">
        <f t="shared" ref="G22:L22" si="4">+SUM(G23:G28)</f>
        <v>85</v>
      </c>
      <c r="H22" s="234">
        <f t="shared" si="4"/>
        <v>107</v>
      </c>
      <c r="I22" s="234">
        <f t="shared" si="4"/>
        <v>78</v>
      </c>
      <c r="J22" s="234">
        <f t="shared" si="4"/>
        <v>24</v>
      </c>
      <c r="K22" s="234">
        <f t="shared" si="4"/>
        <v>14</v>
      </c>
      <c r="L22" s="234">
        <f t="shared" si="4"/>
        <v>372</v>
      </c>
      <c r="M22" s="65"/>
      <c r="N22" s="65"/>
      <c r="O22" s="65"/>
      <c r="P22" s="195"/>
    </row>
    <row r="23" spans="2:16" ht="14.25" x14ac:dyDescent="0.2">
      <c r="B23" s="194"/>
      <c r="C23" s="54"/>
      <c r="D23" s="54"/>
      <c r="E23" s="58" t="s">
        <v>43</v>
      </c>
      <c r="F23" s="59">
        <v>11</v>
      </c>
      <c r="G23" s="59">
        <v>19</v>
      </c>
      <c r="H23" s="59">
        <v>10</v>
      </c>
      <c r="I23" s="59">
        <v>17</v>
      </c>
      <c r="J23" s="59">
        <v>6</v>
      </c>
      <c r="K23" s="59">
        <v>3</v>
      </c>
      <c r="L23" s="60">
        <f t="shared" ref="L23:L28" si="5">+SUM(F23:K23)</f>
        <v>66</v>
      </c>
      <c r="M23" s="65"/>
      <c r="N23" s="65"/>
      <c r="O23" s="65"/>
      <c r="P23" s="195"/>
    </row>
    <row r="24" spans="2:16" ht="14.25" x14ac:dyDescent="0.2">
      <c r="B24" s="194"/>
      <c r="C24" s="54"/>
      <c r="D24" s="54"/>
      <c r="E24" s="61" t="s">
        <v>48</v>
      </c>
      <c r="F24" s="59">
        <v>20</v>
      </c>
      <c r="G24" s="59">
        <v>33</v>
      </c>
      <c r="H24" s="59">
        <v>44</v>
      </c>
      <c r="I24" s="59">
        <v>25</v>
      </c>
      <c r="J24" s="59">
        <v>7</v>
      </c>
      <c r="K24" s="59">
        <v>4</v>
      </c>
      <c r="L24" s="63">
        <f t="shared" si="5"/>
        <v>133</v>
      </c>
      <c r="M24" s="65"/>
      <c r="N24" s="65"/>
      <c r="O24" s="65"/>
      <c r="P24" s="195"/>
    </row>
    <row r="25" spans="2:16" ht="14.25" x14ac:dyDescent="0.2">
      <c r="B25" s="194"/>
      <c r="C25" s="54"/>
      <c r="D25" s="54"/>
      <c r="E25" s="58" t="s">
        <v>44</v>
      </c>
      <c r="F25" s="59">
        <v>6</v>
      </c>
      <c r="G25" s="59">
        <v>3</v>
      </c>
      <c r="H25" s="59">
        <v>6</v>
      </c>
      <c r="I25" s="59">
        <v>2</v>
      </c>
      <c r="J25" s="59"/>
      <c r="K25" s="59">
        <v>1</v>
      </c>
      <c r="L25" s="60">
        <f t="shared" si="5"/>
        <v>18</v>
      </c>
      <c r="M25" s="65"/>
      <c r="N25" s="65"/>
      <c r="O25" s="65"/>
      <c r="P25" s="195"/>
    </row>
    <row r="26" spans="2:16" ht="14.25" x14ac:dyDescent="0.2">
      <c r="B26" s="194"/>
      <c r="C26" s="54"/>
      <c r="D26" s="54"/>
      <c r="E26" s="61" t="s">
        <v>104</v>
      </c>
      <c r="F26" s="59">
        <v>8</v>
      </c>
      <c r="G26" s="59">
        <v>8</v>
      </c>
      <c r="H26" s="59">
        <v>11</v>
      </c>
      <c r="I26" s="59">
        <v>7</v>
      </c>
      <c r="J26" s="59">
        <v>4</v>
      </c>
      <c r="K26" s="59">
        <v>2</v>
      </c>
      <c r="L26" s="63">
        <f t="shared" si="5"/>
        <v>40</v>
      </c>
      <c r="M26" s="65"/>
      <c r="N26" s="65"/>
      <c r="O26" s="65"/>
      <c r="P26" s="195"/>
    </row>
    <row r="27" spans="2:16" ht="14.25" x14ac:dyDescent="0.2">
      <c r="B27" s="194"/>
      <c r="C27" s="54"/>
      <c r="D27" s="54"/>
      <c r="E27" s="58" t="s">
        <v>46</v>
      </c>
      <c r="F27" s="59">
        <v>8</v>
      </c>
      <c r="G27" s="59">
        <v>15</v>
      </c>
      <c r="H27" s="59">
        <v>15</v>
      </c>
      <c r="I27" s="59">
        <v>15</v>
      </c>
      <c r="J27" s="59">
        <v>5</v>
      </c>
      <c r="K27" s="59">
        <v>4</v>
      </c>
      <c r="L27" s="60">
        <f t="shared" si="5"/>
        <v>62</v>
      </c>
      <c r="M27" s="65"/>
      <c r="N27" s="65"/>
      <c r="O27" s="65"/>
      <c r="P27" s="195"/>
    </row>
    <row r="28" spans="2:16" ht="14.25" x14ac:dyDescent="0.2">
      <c r="B28" s="194"/>
      <c r="C28" s="54"/>
      <c r="D28" s="54"/>
      <c r="E28" s="61" t="s">
        <v>47</v>
      </c>
      <c r="F28" s="59">
        <v>11</v>
      </c>
      <c r="G28" s="59">
        <v>7</v>
      </c>
      <c r="H28" s="59">
        <v>21</v>
      </c>
      <c r="I28" s="59">
        <v>12</v>
      </c>
      <c r="J28" s="59">
        <v>2</v>
      </c>
      <c r="K28" s="59"/>
      <c r="L28" s="63">
        <f t="shared" si="5"/>
        <v>53</v>
      </c>
      <c r="M28" s="65"/>
      <c r="N28" s="65"/>
      <c r="O28" s="65"/>
      <c r="P28" s="195"/>
    </row>
    <row r="29" spans="2:16" ht="15" x14ac:dyDescent="0.2">
      <c r="B29" s="194"/>
      <c r="C29" s="54"/>
      <c r="D29" s="54"/>
      <c r="E29" s="236" t="s">
        <v>105</v>
      </c>
      <c r="F29" s="234">
        <f>+SUM(F30:F33)</f>
        <v>33</v>
      </c>
      <c r="G29" s="234">
        <f t="shared" ref="G29:L29" si="6">+SUM(G30:G33)</f>
        <v>27</v>
      </c>
      <c r="H29" s="234">
        <f t="shared" si="6"/>
        <v>39</v>
      </c>
      <c r="I29" s="234">
        <f t="shared" si="6"/>
        <v>47</v>
      </c>
      <c r="J29" s="234">
        <f t="shared" si="6"/>
        <v>12</v>
      </c>
      <c r="K29" s="234">
        <f t="shared" si="6"/>
        <v>8</v>
      </c>
      <c r="L29" s="234">
        <f t="shared" si="6"/>
        <v>166</v>
      </c>
      <c r="M29" s="65"/>
      <c r="N29" s="65"/>
      <c r="O29" s="65"/>
      <c r="P29" s="195"/>
    </row>
    <row r="30" spans="2:16" ht="14.25" x14ac:dyDescent="0.2">
      <c r="B30" s="194"/>
      <c r="C30" s="54"/>
      <c r="D30" s="54"/>
      <c r="E30" s="58" t="s">
        <v>125</v>
      </c>
      <c r="F30" s="59">
        <v>14</v>
      </c>
      <c r="G30" s="59">
        <v>8</v>
      </c>
      <c r="H30" s="59">
        <v>13</v>
      </c>
      <c r="I30" s="59">
        <v>11</v>
      </c>
      <c r="J30" s="59">
        <v>4</v>
      </c>
      <c r="K30" s="59">
        <v>1</v>
      </c>
      <c r="L30" s="60">
        <f>+SUM(F30:K30)</f>
        <v>51</v>
      </c>
      <c r="M30" s="65"/>
      <c r="N30" s="65"/>
      <c r="O30" s="65"/>
      <c r="P30" s="195"/>
    </row>
    <row r="31" spans="2:16" ht="14.25" x14ac:dyDescent="0.2">
      <c r="B31" s="194"/>
      <c r="C31" s="54"/>
      <c r="D31" s="54"/>
      <c r="E31" s="61" t="s">
        <v>54</v>
      </c>
      <c r="F31" s="59">
        <v>10</v>
      </c>
      <c r="G31" s="59">
        <v>8</v>
      </c>
      <c r="H31" s="59">
        <v>3</v>
      </c>
      <c r="I31" s="59">
        <v>11</v>
      </c>
      <c r="J31" s="59">
        <v>1</v>
      </c>
      <c r="K31" s="59">
        <v>1</v>
      </c>
      <c r="L31" s="63">
        <f>+SUM(F31:K31)</f>
        <v>34</v>
      </c>
      <c r="M31" s="65"/>
      <c r="N31" s="65"/>
      <c r="O31" s="65"/>
      <c r="P31" s="195"/>
    </row>
    <row r="32" spans="2:16" ht="14.25" x14ac:dyDescent="0.2">
      <c r="B32" s="194"/>
      <c r="C32" s="54"/>
      <c r="D32" s="54"/>
      <c r="E32" s="58" t="s">
        <v>52</v>
      </c>
      <c r="F32" s="59"/>
      <c r="G32" s="59"/>
      <c r="H32" s="59">
        <v>3</v>
      </c>
      <c r="I32" s="59">
        <v>1</v>
      </c>
      <c r="J32" s="59">
        <v>1</v>
      </c>
      <c r="K32" s="59"/>
      <c r="L32" s="63">
        <f>+SUM(F32:K32)</f>
        <v>5</v>
      </c>
      <c r="M32" s="65"/>
      <c r="N32" s="65"/>
      <c r="O32" s="65"/>
      <c r="P32" s="195"/>
    </row>
    <row r="33" spans="2:16" ht="14.25" x14ac:dyDescent="0.2">
      <c r="B33" s="194"/>
      <c r="C33" s="54"/>
      <c r="D33" s="54"/>
      <c r="E33" s="61" t="s">
        <v>50</v>
      </c>
      <c r="F33" s="59">
        <v>9</v>
      </c>
      <c r="G33" s="59">
        <v>11</v>
      </c>
      <c r="H33" s="59">
        <v>20</v>
      </c>
      <c r="I33" s="59">
        <v>24</v>
      </c>
      <c r="J33" s="59">
        <v>6</v>
      </c>
      <c r="K33" s="59">
        <v>6</v>
      </c>
      <c r="L33" s="63">
        <f>+SUM(F33:K33)</f>
        <v>76</v>
      </c>
      <c r="M33" s="65"/>
      <c r="N33" s="65"/>
      <c r="O33" s="65"/>
      <c r="P33" s="195"/>
    </row>
    <row r="34" spans="2:16" ht="15" x14ac:dyDescent="0.2">
      <c r="B34" s="194"/>
      <c r="C34" s="54"/>
      <c r="D34" s="54"/>
      <c r="E34" s="236" t="s">
        <v>55</v>
      </c>
      <c r="F34" s="234">
        <f t="shared" ref="F34:L34" si="7">+SUM(F35:F35)</f>
        <v>3</v>
      </c>
      <c r="G34" s="234">
        <f t="shared" si="7"/>
        <v>5</v>
      </c>
      <c r="H34" s="234">
        <f t="shared" si="7"/>
        <v>4</v>
      </c>
      <c r="I34" s="234">
        <f t="shared" si="7"/>
        <v>3</v>
      </c>
      <c r="J34" s="234">
        <f t="shared" si="7"/>
        <v>0</v>
      </c>
      <c r="K34" s="234">
        <f t="shared" si="7"/>
        <v>0</v>
      </c>
      <c r="L34" s="234">
        <f t="shared" si="7"/>
        <v>15</v>
      </c>
      <c r="M34" s="65"/>
      <c r="N34" s="65"/>
      <c r="O34" s="65"/>
      <c r="P34" s="195"/>
    </row>
    <row r="35" spans="2:16" ht="14.25" x14ac:dyDescent="0.2">
      <c r="B35" s="194"/>
      <c r="C35" s="54"/>
      <c r="D35" s="54"/>
      <c r="E35" s="58" t="s">
        <v>56</v>
      </c>
      <c r="F35" s="59">
        <v>3</v>
      </c>
      <c r="G35" s="59">
        <v>5</v>
      </c>
      <c r="H35" s="59">
        <v>4</v>
      </c>
      <c r="I35" s="59">
        <v>3</v>
      </c>
      <c r="J35" s="59"/>
      <c r="K35" s="59"/>
      <c r="L35" s="60">
        <f>+SUM(F35:K35)</f>
        <v>15</v>
      </c>
      <c r="M35" s="65"/>
      <c r="N35" s="65"/>
      <c r="O35" s="65"/>
      <c r="P35" s="195"/>
    </row>
    <row r="36" spans="2:16" ht="15" x14ac:dyDescent="0.2">
      <c r="B36" s="194"/>
      <c r="C36" s="54"/>
      <c r="D36" s="54"/>
      <c r="E36" s="236" t="s">
        <v>63</v>
      </c>
      <c r="F36" s="234">
        <f>+SUM(F37:F39)</f>
        <v>11</v>
      </c>
      <c r="G36" s="234">
        <f t="shared" ref="G36:L36" si="8">+SUM(G37:G39)</f>
        <v>25</v>
      </c>
      <c r="H36" s="234">
        <f t="shared" si="8"/>
        <v>32</v>
      </c>
      <c r="I36" s="234">
        <f t="shared" si="8"/>
        <v>32</v>
      </c>
      <c r="J36" s="234">
        <f t="shared" si="8"/>
        <v>9</v>
      </c>
      <c r="K36" s="234">
        <f t="shared" si="8"/>
        <v>9</v>
      </c>
      <c r="L36" s="234">
        <f t="shared" si="8"/>
        <v>118</v>
      </c>
      <c r="M36" s="65"/>
      <c r="N36" s="65"/>
      <c r="O36" s="65"/>
      <c r="P36" s="195"/>
    </row>
    <row r="37" spans="2:16" ht="14.25" x14ac:dyDescent="0.2">
      <c r="B37" s="194"/>
      <c r="C37" s="54"/>
      <c r="D37" s="54"/>
      <c r="E37" s="58" t="s">
        <v>64</v>
      </c>
      <c r="F37" s="59">
        <v>4</v>
      </c>
      <c r="G37" s="59">
        <v>6</v>
      </c>
      <c r="H37" s="59">
        <v>12</v>
      </c>
      <c r="I37" s="59">
        <v>9</v>
      </c>
      <c r="J37" s="59">
        <v>3</v>
      </c>
      <c r="K37" s="59">
        <v>4</v>
      </c>
      <c r="L37" s="60">
        <f>+SUM(F37:K37)</f>
        <v>38</v>
      </c>
      <c r="M37" s="65"/>
      <c r="N37" s="65"/>
      <c r="O37" s="65"/>
      <c r="P37" s="195"/>
    </row>
    <row r="38" spans="2:16" ht="14.25" x14ac:dyDescent="0.2">
      <c r="B38" s="194"/>
      <c r="C38" s="54"/>
      <c r="D38" s="54"/>
      <c r="E38" s="61" t="s">
        <v>65</v>
      </c>
      <c r="F38" s="59">
        <v>6</v>
      </c>
      <c r="G38" s="59">
        <v>15</v>
      </c>
      <c r="H38" s="59">
        <v>14</v>
      </c>
      <c r="I38" s="59">
        <v>15</v>
      </c>
      <c r="J38" s="59">
        <v>4</v>
      </c>
      <c r="K38" s="59">
        <v>3</v>
      </c>
      <c r="L38" s="63">
        <f>+SUM(F38:K38)</f>
        <v>57</v>
      </c>
      <c r="M38" s="65"/>
      <c r="N38" s="65"/>
      <c r="O38" s="65"/>
      <c r="P38" s="195"/>
    </row>
    <row r="39" spans="2:16" ht="14.25" x14ac:dyDescent="0.2">
      <c r="B39" s="194"/>
      <c r="C39" s="54"/>
      <c r="D39" s="54"/>
      <c r="E39" s="58" t="s">
        <v>106</v>
      </c>
      <c r="F39" s="59">
        <v>1</v>
      </c>
      <c r="G39" s="59">
        <v>4</v>
      </c>
      <c r="H39" s="59">
        <v>6</v>
      </c>
      <c r="I39" s="59">
        <v>8</v>
      </c>
      <c r="J39" s="59">
        <v>2</v>
      </c>
      <c r="K39" s="59">
        <v>2</v>
      </c>
      <c r="L39" s="60">
        <f>+SUM(F39:K39)</f>
        <v>23</v>
      </c>
      <c r="M39" s="65"/>
      <c r="N39" s="65"/>
      <c r="O39" s="65"/>
      <c r="P39" s="195"/>
    </row>
    <row r="40" spans="2:16" ht="15" x14ac:dyDescent="0.2">
      <c r="B40" s="194"/>
      <c r="C40" s="54"/>
      <c r="D40" s="54"/>
      <c r="E40" s="236" t="s">
        <v>107</v>
      </c>
      <c r="F40" s="234">
        <f>+SUM(F41:F43)</f>
        <v>13</v>
      </c>
      <c r="G40" s="234">
        <f t="shared" ref="G40:K40" si="9">+SUM(G41:G43)</f>
        <v>21</v>
      </c>
      <c r="H40" s="234">
        <f t="shared" si="9"/>
        <v>15</v>
      </c>
      <c r="I40" s="234">
        <f t="shared" si="9"/>
        <v>15</v>
      </c>
      <c r="J40" s="234">
        <f t="shared" si="9"/>
        <v>6</v>
      </c>
      <c r="K40" s="234">
        <f t="shared" si="9"/>
        <v>0</v>
      </c>
      <c r="L40" s="234">
        <f>+SUM(L41:L43)</f>
        <v>70</v>
      </c>
      <c r="M40" s="65"/>
      <c r="N40" s="65"/>
      <c r="O40" s="65"/>
      <c r="P40" s="195"/>
    </row>
    <row r="41" spans="2:16" ht="14.25" x14ac:dyDescent="0.2">
      <c r="B41" s="194"/>
      <c r="C41" s="54"/>
      <c r="D41" s="54"/>
      <c r="E41" s="58" t="s">
        <v>126</v>
      </c>
      <c r="F41" s="59">
        <v>3</v>
      </c>
      <c r="G41" s="59">
        <v>6</v>
      </c>
      <c r="H41" s="59">
        <v>10</v>
      </c>
      <c r="I41" s="59">
        <v>9</v>
      </c>
      <c r="J41" s="59">
        <v>4</v>
      </c>
      <c r="K41" s="59"/>
      <c r="L41" s="60">
        <f>+SUM(F41:K41)</f>
        <v>32</v>
      </c>
      <c r="M41" s="65"/>
      <c r="N41" s="65"/>
      <c r="O41" s="65"/>
      <c r="P41" s="195"/>
    </row>
    <row r="42" spans="2:16" ht="14.25" x14ac:dyDescent="0.2">
      <c r="B42" s="194"/>
      <c r="C42" s="54"/>
      <c r="D42" s="54"/>
      <c r="E42" s="61" t="s">
        <v>61</v>
      </c>
      <c r="F42" s="59">
        <v>5</v>
      </c>
      <c r="G42" s="59">
        <v>14</v>
      </c>
      <c r="H42" s="59">
        <v>4</v>
      </c>
      <c r="I42" s="59">
        <v>5</v>
      </c>
      <c r="J42" s="59">
        <v>2</v>
      </c>
      <c r="K42" s="59"/>
      <c r="L42" s="63">
        <f>+SUM(F42:K42)</f>
        <v>30</v>
      </c>
      <c r="M42" s="65"/>
      <c r="N42" s="65"/>
      <c r="O42" s="65"/>
      <c r="P42" s="195"/>
    </row>
    <row r="43" spans="2:16" ht="14.25" x14ac:dyDescent="0.2">
      <c r="B43" s="194"/>
      <c r="C43" s="54"/>
      <c r="D43" s="54"/>
      <c r="E43" s="58" t="s">
        <v>60</v>
      </c>
      <c r="F43" s="59">
        <v>5</v>
      </c>
      <c r="G43" s="59">
        <v>1</v>
      </c>
      <c r="H43" s="59">
        <v>1</v>
      </c>
      <c r="I43" s="59">
        <v>1</v>
      </c>
      <c r="J43" s="59"/>
      <c r="K43" s="59"/>
      <c r="L43" s="63">
        <f>+SUM(F43:K43)</f>
        <v>8</v>
      </c>
      <c r="M43" s="65"/>
      <c r="N43" s="65"/>
      <c r="O43" s="65"/>
      <c r="P43" s="195"/>
    </row>
    <row r="44" spans="2:16" ht="15" x14ac:dyDescent="0.2">
      <c r="B44" s="194"/>
      <c r="C44" s="54"/>
      <c r="D44" s="54"/>
      <c r="E44" s="236" t="s">
        <v>68</v>
      </c>
      <c r="F44" s="234">
        <f>+SUM(F45)</f>
        <v>7</v>
      </c>
      <c r="G44" s="234">
        <f t="shared" ref="G44:L44" si="10">+SUM(G45)</f>
        <v>13</v>
      </c>
      <c r="H44" s="234">
        <f t="shared" si="10"/>
        <v>7</v>
      </c>
      <c r="I44" s="234">
        <f t="shared" si="10"/>
        <v>5</v>
      </c>
      <c r="J44" s="234">
        <f t="shared" si="10"/>
        <v>1</v>
      </c>
      <c r="K44" s="234">
        <f t="shared" si="10"/>
        <v>1</v>
      </c>
      <c r="L44" s="302">
        <f t="shared" si="10"/>
        <v>34</v>
      </c>
      <c r="M44" s="65"/>
      <c r="N44" s="65"/>
      <c r="O44" s="65"/>
      <c r="P44" s="195"/>
    </row>
    <row r="45" spans="2:16" ht="14.25" x14ac:dyDescent="0.2">
      <c r="B45" s="194"/>
      <c r="C45" s="54"/>
      <c r="D45" s="54"/>
      <c r="E45" s="58" t="s">
        <v>127</v>
      </c>
      <c r="F45" s="59">
        <v>7</v>
      </c>
      <c r="G45" s="59">
        <v>13</v>
      </c>
      <c r="H45" s="59">
        <v>7</v>
      </c>
      <c r="I45" s="59">
        <v>5</v>
      </c>
      <c r="J45" s="59">
        <v>1</v>
      </c>
      <c r="K45" s="59">
        <v>1</v>
      </c>
      <c r="L45" s="60">
        <f>+SUM(F45:K45)</f>
        <v>34</v>
      </c>
      <c r="M45" s="65"/>
      <c r="N45" s="65"/>
      <c r="O45" s="65"/>
      <c r="P45" s="195"/>
    </row>
    <row r="46" spans="2:16" ht="15" x14ac:dyDescent="0.2">
      <c r="B46" s="194"/>
      <c r="C46" s="54"/>
      <c r="D46" s="54"/>
      <c r="E46" s="236" t="s">
        <v>67</v>
      </c>
      <c r="F46" s="234">
        <f>+SUM(F47)</f>
        <v>2</v>
      </c>
      <c r="G46" s="234">
        <f t="shared" ref="G46:L46" si="11">+SUM(G47)</f>
        <v>4</v>
      </c>
      <c r="H46" s="234">
        <f t="shared" si="11"/>
        <v>5</v>
      </c>
      <c r="I46" s="234">
        <f t="shared" si="11"/>
        <v>4</v>
      </c>
      <c r="J46" s="234">
        <f t="shared" si="11"/>
        <v>1</v>
      </c>
      <c r="K46" s="234">
        <f t="shared" si="11"/>
        <v>2</v>
      </c>
      <c r="L46" s="302">
        <f t="shared" si="11"/>
        <v>18</v>
      </c>
      <c r="M46" s="65"/>
      <c r="N46" s="65"/>
      <c r="O46" s="65"/>
      <c r="P46" s="195"/>
    </row>
    <row r="47" spans="2:16" ht="14.25" x14ac:dyDescent="0.2">
      <c r="B47" s="194"/>
      <c r="C47" s="54"/>
      <c r="D47" s="54"/>
      <c r="E47" s="58" t="s">
        <v>67</v>
      </c>
      <c r="F47" s="59">
        <v>2</v>
      </c>
      <c r="G47" s="59">
        <v>4</v>
      </c>
      <c r="H47" s="59">
        <v>5</v>
      </c>
      <c r="I47" s="59">
        <v>4</v>
      </c>
      <c r="J47" s="59">
        <v>1</v>
      </c>
      <c r="K47" s="59">
        <v>2</v>
      </c>
      <c r="L47" s="60">
        <f>+SUM(F47:K47)</f>
        <v>18</v>
      </c>
      <c r="M47" s="65"/>
      <c r="N47" s="65"/>
      <c r="O47" s="65"/>
      <c r="P47" s="195"/>
    </row>
    <row r="48" spans="2:16" ht="15" x14ac:dyDescent="0.2">
      <c r="B48" s="194"/>
      <c r="C48" s="54"/>
      <c r="D48" s="54"/>
      <c r="E48" s="193" t="s">
        <v>70</v>
      </c>
      <c r="F48" s="202">
        <f t="shared" ref="F48:L48" si="12">+F46+F44+F40+F36+F34+F29+F22+F18+F10+F14</f>
        <v>226</v>
      </c>
      <c r="G48" s="202">
        <f t="shared" si="12"/>
        <v>310</v>
      </c>
      <c r="H48" s="202">
        <f t="shared" si="12"/>
        <v>295</v>
      </c>
      <c r="I48" s="202">
        <f t="shared" si="12"/>
        <v>264</v>
      </c>
      <c r="J48" s="202">
        <f t="shared" si="12"/>
        <v>105</v>
      </c>
      <c r="K48" s="202">
        <f t="shared" si="12"/>
        <v>72</v>
      </c>
      <c r="L48" s="202">
        <f t="shared" si="12"/>
        <v>1272</v>
      </c>
      <c r="M48" s="65"/>
      <c r="N48" s="65"/>
      <c r="O48" s="65"/>
      <c r="P48" s="195"/>
    </row>
    <row r="49" spans="2:16" ht="14.25" x14ac:dyDescent="0.2">
      <c r="B49" s="194"/>
      <c r="C49" s="54"/>
      <c r="D49" s="54"/>
      <c r="E49" s="58" t="s">
        <v>128</v>
      </c>
      <c r="F49" s="59">
        <v>1</v>
      </c>
      <c r="G49" s="59"/>
      <c r="H49" s="59">
        <v>3</v>
      </c>
      <c r="I49" s="59">
        <v>4</v>
      </c>
      <c r="J49" s="59"/>
      <c r="K49" s="59"/>
      <c r="L49" s="60">
        <f>+SUM(F49:K49)</f>
        <v>8</v>
      </c>
      <c r="M49" s="65"/>
      <c r="N49" s="65"/>
      <c r="O49" s="65"/>
      <c r="P49" s="195"/>
    </row>
    <row r="50" spans="2:16" ht="14.25" x14ac:dyDescent="0.2">
      <c r="B50" s="194"/>
      <c r="C50" s="54"/>
      <c r="D50" s="54"/>
      <c r="E50" s="58" t="s">
        <v>71</v>
      </c>
      <c r="F50" s="59"/>
      <c r="G50" s="59">
        <v>12</v>
      </c>
      <c r="H50" s="59">
        <v>4</v>
      </c>
      <c r="I50" s="59">
        <v>8</v>
      </c>
      <c r="J50" s="59">
        <v>1</v>
      </c>
      <c r="K50" s="59">
        <v>2</v>
      </c>
      <c r="L50" s="60">
        <f>+SUM(F50:K50)</f>
        <v>27</v>
      </c>
      <c r="M50" s="65"/>
      <c r="N50" s="65"/>
      <c r="O50" s="65"/>
      <c r="P50" s="195"/>
    </row>
    <row r="51" spans="2:16" ht="14.25" x14ac:dyDescent="0.2">
      <c r="B51" s="194"/>
      <c r="C51" s="54"/>
      <c r="D51" s="54"/>
      <c r="E51" s="58" t="s">
        <v>129</v>
      </c>
      <c r="F51" s="59"/>
      <c r="G51" s="59"/>
      <c r="H51" s="59">
        <v>1</v>
      </c>
      <c r="I51" s="59">
        <v>1</v>
      </c>
      <c r="J51" s="59">
        <v>3</v>
      </c>
      <c r="K51" s="59">
        <v>1</v>
      </c>
      <c r="L51" s="60">
        <f>+SUM(F51:K51)</f>
        <v>6</v>
      </c>
      <c r="M51" s="65"/>
      <c r="N51" s="65"/>
      <c r="O51" s="65"/>
      <c r="P51" s="195"/>
    </row>
    <row r="52" spans="2:16" ht="18" x14ac:dyDescent="0.2">
      <c r="B52" s="194"/>
      <c r="C52" s="54"/>
      <c r="D52" s="54"/>
      <c r="E52" s="204" t="s">
        <v>108</v>
      </c>
      <c r="F52" s="205">
        <f>+SUM(F48:F51)</f>
        <v>227</v>
      </c>
      <c r="G52" s="205">
        <f t="shared" ref="G52:L52" si="13">+SUM(G48:G51)</f>
        <v>322</v>
      </c>
      <c r="H52" s="205">
        <f t="shared" si="13"/>
        <v>303</v>
      </c>
      <c r="I52" s="205">
        <f t="shared" si="13"/>
        <v>277</v>
      </c>
      <c r="J52" s="205">
        <f t="shared" si="13"/>
        <v>109</v>
      </c>
      <c r="K52" s="205">
        <f t="shared" si="13"/>
        <v>75</v>
      </c>
      <c r="L52" s="205">
        <f t="shared" si="13"/>
        <v>1313</v>
      </c>
      <c r="M52" s="65"/>
      <c r="N52" s="65"/>
      <c r="O52" s="65"/>
      <c r="P52" s="195"/>
    </row>
    <row r="53" spans="2:16" x14ac:dyDescent="0.2">
      <c r="B53" s="194"/>
      <c r="C53" s="54"/>
      <c r="D53" s="54"/>
      <c r="E53" s="54"/>
      <c r="F53" s="54"/>
      <c r="G53" s="54"/>
      <c r="H53" s="54"/>
      <c r="I53" s="54"/>
      <c r="J53" s="54"/>
      <c r="K53" s="54"/>
      <c r="L53" s="303"/>
      <c r="M53" s="56"/>
      <c r="N53" s="56"/>
      <c r="O53" s="56"/>
      <c r="P53" s="195"/>
    </row>
    <row r="54" spans="2:16" ht="66.75" customHeight="1" x14ac:dyDescent="0.5">
      <c r="B54" s="194"/>
      <c r="C54" s="294"/>
      <c r="D54" s="294"/>
      <c r="E54" s="399" t="s">
        <v>212</v>
      </c>
      <c r="F54" s="399"/>
      <c r="G54" s="399"/>
      <c r="H54" s="399"/>
      <c r="I54" s="399"/>
      <c r="J54" s="399"/>
      <c r="K54" s="399"/>
      <c r="L54" s="399"/>
      <c r="M54" s="294"/>
      <c r="N54" s="294"/>
      <c r="O54" s="294"/>
      <c r="P54" s="195"/>
    </row>
    <row r="55" spans="2:16" ht="16.5" x14ac:dyDescent="0.3">
      <c r="B55" s="194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195"/>
    </row>
    <row r="56" spans="2:16" ht="16.5" x14ac:dyDescent="0.3">
      <c r="B56" s="194"/>
      <c r="C56" s="294"/>
      <c r="D56" s="294"/>
      <c r="E56" s="386" t="s">
        <v>96</v>
      </c>
      <c r="F56" s="391" t="s">
        <v>119</v>
      </c>
      <c r="G56" s="391" t="s">
        <v>120</v>
      </c>
      <c r="H56" s="391" t="s">
        <v>121</v>
      </c>
      <c r="I56" s="391" t="s">
        <v>122</v>
      </c>
      <c r="J56" s="391" t="s">
        <v>123</v>
      </c>
      <c r="K56" s="391" t="s">
        <v>124</v>
      </c>
      <c r="L56" s="397" t="s">
        <v>70</v>
      </c>
      <c r="M56" s="294"/>
      <c r="N56" s="294"/>
      <c r="O56" s="294"/>
      <c r="P56" s="195"/>
    </row>
    <row r="57" spans="2:16" ht="16.5" x14ac:dyDescent="0.3">
      <c r="B57" s="194"/>
      <c r="C57" s="294"/>
      <c r="D57" s="294"/>
      <c r="E57" s="387"/>
      <c r="F57" s="392"/>
      <c r="G57" s="392"/>
      <c r="H57" s="392"/>
      <c r="I57" s="392"/>
      <c r="J57" s="392"/>
      <c r="K57" s="392"/>
      <c r="L57" s="398"/>
      <c r="M57" s="294"/>
      <c r="N57" s="294"/>
      <c r="O57" s="294"/>
      <c r="P57" s="195"/>
    </row>
    <row r="58" spans="2:16" ht="16.5" x14ac:dyDescent="0.3">
      <c r="B58" s="194"/>
      <c r="C58" s="294"/>
      <c r="D58" s="294"/>
      <c r="E58" s="233" t="s">
        <v>30</v>
      </c>
      <c r="F58" s="311">
        <f>+F10/$L10</f>
        <v>0.1</v>
      </c>
      <c r="G58" s="311">
        <f t="shared" ref="G58:L58" si="14">+G10/$L10</f>
        <v>0.23749999999999999</v>
      </c>
      <c r="H58" s="311">
        <f t="shared" si="14"/>
        <v>0.22500000000000001</v>
      </c>
      <c r="I58" s="311">
        <f t="shared" si="14"/>
        <v>0.17499999999999999</v>
      </c>
      <c r="J58" s="311">
        <f t="shared" si="14"/>
        <v>0.15625</v>
      </c>
      <c r="K58" s="311">
        <f t="shared" si="14"/>
        <v>0.10625</v>
      </c>
      <c r="L58" s="311">
        <f t="shared" si="14"/>
        <v>1</v>
      </c>
      <c r="M58" s="294"/>
      <c r="N58" s="294"/>
      <c r="O58" s="294"/>
      <c r="P58" s="195"/>
    </row>
    <row r="59" spans="2:16" ht="16.5" x14ac:dyDescent="0.3">
      <c r="B59" s="194"/>
      <c r="C59" s="294"/>
      <c r="D59" s="294"/>
      <c r="E59" s="58" t="s">
        <v>31</v>
      </c>
      <c r="F59" s="312">
        <f t="shared" ref="F59:L59" si="15">+F11/$L11</f>
        <v>8.4745762711864403E-2</v>
      </c>
      <c r="G59" s="312">
        <f t="shared" si="15"/>
        <v>0.16949152542372881</v>
      </c>
      <c r="H59" s="312">
        <f t="shared" si="15"/>
        <v>0.1864406779661017</v>
      </c>
      <c r="I59" s="312">
        <f t="shared" si="15"/>
        <v>0.15254237288135594</v>
      </c>
      <c r="J59" s="312">
        <f t="shared" si="15"/>
        <v>0.23728813559322035</v>
      </c>
      <c r="K59" s="312">
        <f t="shared" si="15"/>
        <v>0.16949152542372881</v>
      </c>
      <c r="L59" s="312">
        <f t="shared" si="15"/>
        <v>1</v>
      </c>
      <c r="M59" s="294"/>
      <c r="N59" s="294"/>
      <c r="O59" s="294"/>
      <c r="P59" s="195"/>
    </row>
    <row r="60" spans="2:16" ht="16.5" x14ac:dyDescent="0.3">
      <c r="B60" s="194"/>
      <c r="C60" s="294"/>
      <c r="D60" s="294"/>
      <c r="E60" s="61" t="s">
        <v>33</v>
      </c>
      <c r="F60" s="313">
        <f t="shared" ref="F60:L60" si="16">+F12/$L12</f>
        <v>0.28000000000000003</v>
      </c>
      <c r="G60" s="313">
        <f t="shared" si="16"/>
        <v>0.24</v>
      </c>
      <c r="H60" s="313">
        <f t="shared" si="16"/>
        <v>0.24</v>
      </c>
      <c r="I60" s="313">
        <f t="shared" si="16"/>
        <v>0.2</v>
      </c>
      <c r="J60" s="313">
        <f t="shared" si="16"/>
        <v>0</v>
      </c>
      <c r="K60" s="313">
        <f t="shared" si="16"/>
        <v>0.04</v>
      </c>
      <c r="L60" s="312">
        <f t="shared" si="16"/>
        <v>1</v>
      </c>
      <c r="M60" s="294"/>
      <c r="N60" s="294"/>
      <c r="O60" s="294"/>
      <c r="P60" s="195"/>
    </row>
    <row r="61" spans="2:16" ht="16.5" x14ac:dyDescent="0.3">
      <c r="B61" s="194"/>
      <c r="C61" s="294"/>
      <c r="D61" s="294"/>
      <c r="E61" s="58" t="s">
        <v>32</v>
      </c>
      <c r="F61" s="312">
        <f t="shared" ref="F61:L61" si="17">+F13/$L13</f>
        <v>5.2631578947368418E-2</v>
      </c>
      <c r="G61" s="312">
        <f t="shared" si="17"/>
        <v>0.28947368421052633</v>
      </c>
      <c r="H61" s="312">
        <f t="shared" si="17"/>
        <v>0.25</v>
      </c>
      <c r="I61" s="312">
        <f t="shared" si="17"/>
        <v>0.18421052631578946</v>
      </c>
      <c r="J61" s="312">
        <f t="shared" si="17"/>
        <v>0.14473684210526316</v>
      </c>
      <c r="K61" s="312">
        <f t="shared" si="17"/>
        <v>7.8947368421052627E-2</v>
      </c>
      <c r="L61" s="312">
        <f t="shared" si="17"/>
        <v>1</v>
      </c>
      <c r="M61" s="294"/>
      <c r="N61" s="294"/>
      <c r="O61" s="294"/>
      <c r="P61" s="195"/>
    </row>
    <row r="62" spans="2:16" ht="16.5" x14ac:dyDescent="0.3">
      <c r="B62" s="194"/>
      <c r="C62" s="294"/>
      <c r="D62" s="294"/>
      <c r="E62" s="236" t="s">
        <v>101</v>
      </c>
      <c r="F62" s="311">
        <f t="shared" ref="F62:L62" si="18">+F14/$L14</f>
        <v>0.13513513513513514</v>
      </c>
      <c r="G62" s="311">
        <f t="shared" si="18"/>
        <v>0.35135135135135137</v>
      </c>
      <c r="H62" s="311">
        <f t="shared" si="18"/>
        <v>0.17117117117117117</v>
      </c>
      <c r="I62" s="311">
        <f t="shared" si="18"/>
        <v>0.2072072072072072</v>
      </c>
      <c r="J62" s="311">
        <f t="shared" si="18"/>
        <v>9.0090090090090086E-2</v>
      </c>
      <c r="K62" s="311">
        <f t="shared" si="18"/>
        <v>4.5045045045045043E-2</v>
      </c>
      <c r="L62" s="311">
        <f t="shared" si="18"/>
        <v>1</v>
      </c>
      <c r="M62" s="294"/>
      <c r="N62" s="294"/>
      <c r="O62" s="294"/>
      <c r="P62" s="195"/>
    </row>
    <row r="63" spans="2:16" ht="16.5" x14ac:dyDescent="0.3">
      <c r="B63" s="194"/>
      <c r="C63" s="294"/>
      <c r="D63" s="294"/>
      <c r="E63" s="58" t="s">
        <v>36</v>
      </c>
      <c r="F63" s="312">
        <f t="shared" ref="F63:L63" si="19">+F15/$L15</f>
        <v>0.15384615384615385</v>
      </c>
      <c r="G63" s="312">
        <f t="shared" si="19"/>
        <v>0.23076923076923078</v>
      </c>
      <c r="H63" s="312">
        <f t="shared" si="19"/>
        <v>0.15384615384615385</v>
      </c>
      <c r="I63" s="312">
        <f t="shared" si="19"/>
        <v>0.23076923076923078</v>
      </c>
      <c r="J63" s="312">
        <f t="shared" si="19"/>
        <v>0.23076923076923078</v>
      </c>
      <c r="K63" s="312">
        <f t="shared" si="19"/>
        <v>0</v>
      </c>
      <c r="L63" s="312">
        <f t="shared" si="19"/>
        <v>1</v>
      </c>
      <c r="M63" s="294"/>
      <c r="N63" s="294"/>
      <c r="O63" s="294"/>
      <c r="P63" s="195"/>
    </row>
    <row r="64" spans="2:16" ht="16.5" x14ac:dyDescent="0.3">
      <c r="B64" s="194"/>
      <c r="C64" s="294"/>
      <c r="D64" s="294"/>
      <c r="E64" s="61" t="s">
        <v>35</v>
      </c>
      <c r="F64" s="313">
        <f t="shared" ref="F64:L64" si="20">+F16/$L16</f>
        <v>0.12820512820512819</v>
      </c>
      <c r="G64" s="313">
        <f t="shared" si="20"/>
        <v>0.32051282051282054</v>
      </c>
      <c r="H64" s="313">
        <f t="shared" si="20"/>
        <v>0.19230769230769232</v>
      </c>
      <c r="I64" s="313">
        <f t="shared" si="20"/>
        <v>0.23076923076923078</v>
      </c>
      <c r="J64" s="313">
        <f t="shared" si="20"/>
        <v>7.6923076923076927E-2</v>
      </c>
      <c r="K64" s="313">
        <f t="shared" si="20"/>
        <v>5.128205128205128E-2</v>
      </c>
      <c r="L64" s="313">
        <f t="shared" si="20"/>
        <v>1</v>
      </c>
      <c r="M64" s="294"/>
      <c r="N64" s="294"/>
      <c r="O64" s="294"/>
      <c r="P64" s="195"/>
    </row>
    <row r="65" spans="2:16" ht="16.5" x14ac:dyDescent="0.3">
      <c r="B65" s="194"/>
      <c r="C65" s="294"/>
      <c r="D65" s="294"/>
      <c r="E65" s="58" t="s">
        <v>37</v>
      </c>
      <c r="F65" s="312">
        <f t="shared" ref="F65:L65" si="21">+F17/$L17</f>
        <v>0.15</v>
      </c>
      <c r="G65" s="312">
        <f t="shared" si="21"/>
        <v>0.55000000000000004</v>
      </c>
      <c r="H65" s="312">
        <f t="shared" si="21"/>
        <v>0.1</v>
      </c>
      <c r="I65" s="312">
        <f t="shared" si="21"/>
        <v>0.1</v>
      </c>
      <c r="J65" s="312">
        <f t="shared" si="21"/>
        <v>0.05</v>
      </c>
      <c r="K65" s="312">
        <f t="shared" si="21"/>
        <v>0.05</v>
      </c>
      <c r="L65" s="312">
        <f t="shared" si="21"/>
        <v>1</v>
      </c>
      <c r="M65" s="294"/>
      <c r="N65" s="294"/>
      <c r="O65" s="294"/>
      <c r="P65" s="195"/>
    </row>
    <row r="66" spans="2:16" ht="16.5" x14ac:dyDescent="0.3">
      <c r="B66" s="194"/>
      <c r="C66" s="294"/>
      <c r="D66" s="294"/>
      <c r="E66" s="236" t="s">
        <v>102</v>
      </c>
      <c r="F66" s="311">
        <f t="shared" ref="F66:L66" si="22">+F18/$L18</f>
        <v>0.29807692307692307</v>
      </c>
      <c r="G66" s="311">
        <f t="shared" si="22"/>
        <v>0.25480769230769229</v>
      </c>
      <c r="H66" s="311">
        <f t="shared" si="22"/>
        <v>0.14903846153846154</v>
      </c>
      <c r="I66" s="311">
        <f t="shared" si="22"/>
        <v>0.13942307692307693</v>
      </c>
      <c r="J66" s="311">
        <f t="shared" si="22"/>
        <v>8.1730769230769232E-2</v>
      </c>
      <c r="K66" s="311">
        <f t="shared" si="22"/>
        <v>7.6923076923076927E-2</v>
      </c>
      <c r="L66" s="311">
        <f t="shared" si="22"/>
        <v>1</v>
      </c>
      <c r="M66" s="294"/>
      <c r="N66" s="294"/>
      <c r="O66" s="294"/>
      <c r="P66" s="195"/>
    </row>
    <row r="67" spans="2:16" ht="16.5" x14ac:dyDescent="0.3">
      <c r="B67" s="194"/>
      <c r="C67" s="294"/>
      <c r="D67" s="294"/>
      <c r="E67" s="58" t="s">
        <v>40</v>
      </c>
      <c r="F67" s="312">
        <f t="shared" ref="F67:L67" si="23">+F19/$L19</f>
        <v>0.61111111111111116</v>
      </c>
      <c r="G67" s="312">
        <f t="shared" si="23"/>
        <v>0.16666666666666666</v>
      </c>
      <c r="H67" s="312">
        <f t="shared" si="23"/>
        <v>0.1388888888888889</v>
      </c>
      <c r="I67" s="312">
        <f t="shared" si="23"/>
        <v>2.7777777777777776E-2</v>
      </c>
      <c r="J67" s="312">
        <f t="shared" si="23"/>
        <v>5.5555555555555552E-2</v>
      </c>
      <c r="K67" s="312">
        <f t="shared" si="23"/>
        <v>0</v>
      </c>
      <c r="L67" s="312">
        <f t="shared" si="23"/>
        <v>1</v>
      </c>
      <c r="M67" s="294"/>
      <c r="N67" s="294"/>
      <c r="O67" s="294"/>
      <c r="P67" s="195"/>
    </row>
    <row r="68" spans="2:16" ht="16.5" x14ac:dyDescent="0.3">
      <c r="B68" s="194"/>
      <c r="C68" s="294"/>
      <c r="D68" s="294"/>
      <c r="E68" s="61" t="s">
        <v>39</v>
      </c>
      <c r="F68" s="313">
        <f t="shared" ref="F68:L68" si="24">+F20/$L20</f>
        <v>0.23308270676691728</v>
      </c>
      <c r="G68" s="313">
        <f t="shared" si="24"/>
        <v>0.2932330827067669</v>
      </c>
      <c r="H68" s="313">
        <f t="shared" si="24"/>
        <v>0.13533834586466165</v>
      </c>
      <c r="I68" s="313">
        <f t="shared" si="24"/>
        <v>0.15037593984962405</v>
      </c>
      <c r="J68" s="313">
        <f t="shared" si="24"/>
        <v>9.0225563909774431E-2</v>
      </c>
      <c r="K68" s="313">
        <f t="shared" si="24"/>
        <v>9.7744360902255634E-2</v>
      </c>
      <c r="L68" s="313">
        <f t="shared" si="24"/>
        <v>1</v>
      </c>
      <c r="M68" s="294"/>
      <c r="N68" s="294"/>
      <c r="O68" s="294"/>
      <c r="P68" s="195"/>
    </row>
    <row r="69" spans="2:16" ht="16.5" x14ac:dyDescent="0.3">
      <c r="B69" s="194"/>
      <c r="C69" s="294"/>
      <c r="D69" s="294"/>
      <c r="E69" s="58" t="s">
        <v>41</v>
      </c>
      <c r="F69" s="312">
        <f t="shared" ref="F69:L69" si="25">+F21/$L21</f>
        <v>0.23076923076923078</v>
      </c>
      <c r="G69" s="312">
        <f t="shared" si="25"/>
        <v>0.20512820512820512</v>
      </c>
      <c r="H69" s="312">
        <f t="shared" si="25"/>
        <v>0.20512820512820512</v>
      </c>
      <c r="I69" s="312">
        <f t="shared" si="25"/>
        <v>0.20512820512820512</v>
      </c>
      <c r="J69" s="312">
        <f t="shared" si="25"/>
        <v>7.6923076923076927E-2</v>
      </c>
      <c r="K69" s="312">
        <f t="shared" si="25"/>
        <v>7.6923076923076927E-2</v>
      </c>
      <c r="L69" s="312">
        <f t="shared" si="25"/>
        <v>1</v>
      </c>
      <c r="M69" s="294"/>
      <c r="N69" s="294"/>
      <c r="O69" s="294"/>
      <c r="P69" s="195"/>
    </row>
    <row r="70" spans="2:16" ht="16.5" x14ac:dyDescent="0.3">
      <c r="B70" s="194"/>
      <c r="C70" s="294"/>
      <c r="D70" s="294"/>
      <c r="E70" s="236" t="s">
        <v>103</v>
      </c>
      <c r="F70" s="311">
        <f t="shared" ref="F70:L70" si="26">+F22/$L22</f>
        <v>0.17204301075268819</v>
      </c>
      <c r="G70" s="311">
        <f t="shared" si="26"/>
        <v>0.22849462365591397</v>
      </c>
      <c r="H70" s="311">
        <f t="shared" si="26"/>
        <v>0.28763440860215056</v>
      </c>
      <c r="I70" s="311">
        <f t="shared" si="26"/>
        <v>0.20967741935483872</v>
      </c>
      <c r="J70" s="311">
        <f t="shared" si="26"/>
        <v>6.4516129032258063E-2</v>
      </c>
      <c r="K70" s="311">
        <f t="shared" si="26"/>
        <v>3.7634408602150539E-2</v>
      </c>
      <c r="L70" s="311">
        <f t="shared" si="26"/>
        <v>1</v>
      </c>
      <c r="M70" s="294"/>
      <c r="N70" s="294"/>
      <c r="O70" s="294"/>
      <c r="P70" s="195"/>
    </row>
    <row r="71" spans="2:16" ht="16.5" x14ac:dyDescent="0.3">
      <c r="B71" s="194"/>
      <c r="C71" s="294"/>
      <c r="D71" s="294"/>
      <c r="E71" s="58" t="s">
        <v>43</v>
      </c>
      <c r="F71" s="312">
        <f t="shared" ref="F71:L71" si="27">+F23/$L23</f>
        <v>0.16666666666666666</v>
      </c>
      <c r="G71" s="312">
        <f t="shared" si="27"/>
        <v>0.2878787878787879</v>
      </c>
      <c r="H71" s="312">
        <f t="shared" si="27"/>
        <v>0.15151515151515152</v>
      </c>
      <c r="I71" s="312">
        <f t="shared" si="27"/>
        <v>0.25757575757575757</v>
      </c>
      <c r="J71" s="312">
        <f t="shared" si="27"/>
        <v>9.0909090909090912E-2</v>
      </c>
      <c r="K71" s="312">
        <f t="shared" si="27"/>
        <v>4.5454545454545456E-2</v>
      </c>
      <c r="L71" s="312">
        <f t="shared" si="27"/>
        <v>1</v>
      </c>
      <c r="M71" s="294"/>
      <c r="N71" s="294"/>
      <c r="O71" s="294"/>
      <c r="P71" s="195"/>
    </row>
    <row r="72" spans="2:16" ht="16.5" x14ac:dyDescent="0.3">
      <c r="B72" s="194"/>
      <c r="C72" s="294"/>
      <c r="D72" s="294"/>
      <c r="E72" s="61" t="s">
        <v>48</v>
      </c>
      <c r="F72" s="313">
        <f t="shared" ref="F72:L72" si="28">+F24/$L24</f>
        <v>0.15037593984962405</v>
      </c>
      <c r="G72" s="313">
        <f t="shared" si="28"/>
        <v>0.24812030075187969</v>
      </c>
      <c r="H72" s="313">
        <f t="shared" si="28"/>
        <v>0.33082706766917291</v>
      </c>
      <c r="I72" s="313">
        <f t="shared" si="28"/>
        <v>0.18796992481203006</v>
      </c>
      <c r="J72" s="313">
        <f t="shared" si="28"/>
        <v>5.2631578947368418E-2</v>
      </c>
      <c r="K72" s="313">
        <f t="shared" si="28"/>
        <v>3.007518796992481E-2</v>
      </c>
      <c r="L72" s="313">
        <f t="shared" si="28"/>
        <v>1</v>
      </c>
      <c r="M72" s="294"/>
      <c r="N72" s="294"/>
      <c r="O72" s="294"/>
      <c r="P72" s="195"/>
    </row>
    <row r="73" spans="2:16" ht="16.5" x14ac:dyDescent="0.3">
      <c r="B73" s="194"/>
      <c r="C73" s="294"/>
      <c r="D73" s="294"/>
      <c r="E73" s="58" t="s">
        <v>44</v>
      </c>
      <c r="F73" s="312">
        <f t="shared" ref="F73:L73" si="29">+F25/$L25</f>
        <v>0.33333333333333331</v>
      </c>
      <c r="G73" s="312">
        <f t="shared" si="29"/>
        <v>0.16666666666666666</v>
      </c>
      <c r="H73" s="312">
        <f t="shared" si="29"/>
        <v>0.33333333333333331</v>
      </c>
      <c r="I73" s="312">
        <f t="shared" si="29"/>
        <v>0.1111111111111111</v>
      </c>
      <c r="J73" s="312">
        <f t="shared" si="29"/>
        <v>0</v>
      </c>
      <c r="K73" s="312">
        <f t="shared" si="29"/>
        <v>5.5555555555555552E-2</v>
      </c>
      <c r="L73" s="312">
        <f t="shared" si="29"/>
        <v>1</v>
      </c>
      <c r="M73" s="294"/>
      <c r="N73" s="294"/>
      <c r="O73" s="294"/>
      <c r="P73" s="195"/>
    </row>
    <row r="74" spans="2:16" ht="16.5" x14ac:dyDescent="0.3">
      <c r="B74" s="194"/>
      <c r="C74" s="294"/>
      <c r="D74" s="294"/>
      <c r="E74" s="61" t="s">
        <v>104</v>
      </c>
      <c r="F74" s="313">
        <f t="shared" ref="F74:L74" si="30">+F26/$L26</f>
        <v>0.2</v>
      </c>
      <c r="G74" s="313">
        <f t="shared" si="30"/>
        <v>0.2</v>
      </c>
      <c r="H74" s="313">
        <f t="shared" si="30"/>
        <v>0.27500000000000002</v>
      </c>
      <c r="I74" s="313">
        <f t="shared" si="30"/>
        <v>0.17499999999999999</v>
      </c>
      <c r="J74" s="313">
        <f t="shared" si="30"/>
        <v>0.1</v>
      </c>
      <c r="K74" s="313">
        <f t="shared" si="30"/>
        <v>0.05</v>
      </c>
      <c r="L74" s="313">
        <f t="shared" si="30"/>
        <v>1</v>
      </c>
      <c r="M74" s="294"/>
      <c r="N74" s="294"/>
      <c r="O74" s="294"/>
      <c r="P74" s="195"/>
    </row>
    <row r="75" spans="2:16" ht="16.5" x14ac:dyDescent="0.3">
      <c r="B75" s="194"/>
      <c r="C75" s="294"/>
      <c r="D75" s="294"/>
      <c r="E75" s="58" t="s">
        <v>46</v>
      </c>
      <c r="F75" s="312">
        <f t="shared" ref="F75:L75" si="31">+F27/$L27</f>
        <v>0.12903225806451613</v>
      </c>
      <c r="G75" s="312">
        <f t="shared" si="31"/>
        <v>0.24193548387096775</v>
      </c>
      <c r="H75" s="312">
        <f t="shared" si="31"/>
        <v>0.24193548387096775</v>
      </c>
      <c r="I75" s="312">
        <f t="shared" si="31"/>
        <v>0.24193548387096775</v>
      </c>
      <c r="J75" s="312">
        <f t="shared" si="31"/>
        <v>8.0645161290322578E-2</v>
      </c>
      <c r="K75" s="312">
        <f t="shared" si="31"/>
        <v>6.4516129032258063E-2</v>
      </c>
      <c r="L75" s="312">
        <f t="shared" si="31"/>
        <v>1</v>
      </c>
      <c r="M75" s="294"/>
      <c r="N75" s="294"/>
      <c r="O75" s="294"/>
      <c r="P75" s="195"/>
    </row>
    <row r="76" spans="2:16" ht="16.5" x14ac:dyDescent="0.3">
      <c r="B76" s="194"/>
      <c r="C76" s="294"/>
      <c r="D76" s="294"/>
      <c r="E76" s="61" t="s">
        <v>47</v>
      </c>
      <c r="F76" s="313">
        <f t="shared" ref="F76:L76" si="32">+F28/$L28</f>
        <v>0.20754716981132076</v>
      </c>
      <c r="G76" s="313">
        <f t="shared" si="32"/>
        <v>0.13207547169811321</v>
      </c>
      <c r="H76" s="313">
        <f t="shared" si="32"/>
        <v>0.39622641509433965</v>
      </c>
      <c r="I76" s="313">
        <f t="shared" si="32"/>
        <v>0.22641509433962265</v>
      </c>
      <c r="J76" s="313">
        <f t="shared" si="32"/>
        <v>3.7735849056603772E-2</v>
      </c>
      <c r="K76" s="313">
        <f t="shared" si="32"/>
        <v>0</v>
      </c>
      <c r="L76" s="313">
        <f t="shared" si="32"/>
        <v>1</v>
      </c>
      <c r="M76" s="294"/>
      <c r="N76" s="294"/>
      <c r="O76" s="294"/>
      <c r="P76" s="195"/>
    </row>
    <row r="77" spans="2:16" ht="16.5" x14ac:dyDescent="0.3">
      <c r="B77" s="194"/>
      <c r="C77" s="294"/>
      <c r="D77" s="294"/>
      <c r="E77" s="236" t="s">
        <v>105</v>
      </c>
      <c r="F77" s="311">
        <f t="shared" ref="F77:L77" si="33">+F29/$L29</f>
        <v>0.19879518072289157</v>
      </c>
      <c r="G77" s="311">
        <f t="shared" si="33"/>
        <v>0.16265060240963855</v>
      </c>
      <c r="H77" s="311">
        <f t="shared" si="33"/>
        <v>0.23493975903614459</v>
      </c>
      <c r="I77" s="311">
        <f t="shared" si="33"/>
        <v>0.28313253012048195</v>
      </c>
      <c r="J77" s="311">
        <f t="shared" si="33"/>
        <v>7.2289156626506021E-2</v>
      </c>
      <c r="K77" s="311">
        <f t="shared" si="33"/>
        <v>4.8192771084337352E-2</v>
      </c>
      <c r="L77" s="311">
        <f t="shared" si="33"/>
        <v>1</v>
      </c>
      <c r="M77" s="294"/>
      <c r="N77" s="294"/>
      <c r="O77" s="294"/>
      <c r="P77" s="195"/>
    </row>
    <row r="78" spans="2:16" ht="16.5" x14ac:dyDescent="0.3">
      <c r="B78" s="194"/>
      <c r="C78" s="294"/>
      <c r="D78" s="294"/>
      <c r="E78" s="58" t="s">
        <v>125</v>
      </c>
      <c r="F78" s="312">
        <f t="shared" ref="F78:L78" si="34">+F30/$L30</f>
        <v>0.27450980392156865</v>
      </c>
      <c r="G78" s="312">
        <f t="shared" si="34"/>
        <v>0.15686274509803921</v>
      </c>
      <c r="H78" s="312">
        <f t="shared" si="34"/>
        <v>0.25490196078431371</v>
      </c>
      <c r="I78" s="312">
        <f t="shared" si="34"/>
        <v>0.21568627450980393</v>
      </c>
      <c r="J78" s="312">
        <f t="shared" si="34"/>
        <v>7.8431372549019607E-2</v>
      </c>
      <c r="K78" s="312">
        <f t="shared" si="34"/>
        <v>1.9607843137254902E-2</v>
      </c>
      <c r="L78" s="312">
        <f t="shared" si="34"/>
        <v>1</v>
      </c>
      <c r="M78" s="294"/>
      <c r="N78" s="294"/>
      <c r="O78" s="294"/>
      <c r="P78" s="195"/>
    </row>
    <row r="79" spans="2:16" ht="16.5" x14ac:dyDescent="0.3">
      <c r="B79" s="194"/>
      <c r="C79" s="294"/>
      <c r="D79" s="294"/>
      <c r="E79" s="61" t="s">
        <v>54</v>
      </c>
      <c r="F79" s="313">
        <f t="shared" ref="F79:L79" si="35">+F31/$L31</f>
        <v>0.29411764705882354</v>
      </c>
      <c r="G79" s="313">
        <f t="shared" si="35"/>
        <v>0.23529411764705882</v>
      </c>
      <c r="H79" s="313">
        <f t="shared" si="35"/>
        <v>8.8235294117647065E-2</v>
      </c>
      <c r="I79" s="313">
        <f t="shared" si="35"/>
        <v>0.3235294117647059</v>
      </c>
      <c r="J79" s="313">
        <f t="shared" si="35"/>
        <v>2.9411764705882353E-2</v>
      </c>
      <c r="K79" s="313">
        <f t="shared" si="35"/>
        <v>2.9411764705882353E-2</v>
      </c>
      <c r="L79" s="313">
        <f t="shared" si="35"/>
        <v>1</v>
      </c>
      <c r="M79" s="294"/>
      <c r="N79" s="294"/>
      <c r="O79" s="294"/>
      <c r="P79" s="195"/>
    </row>
    <row r="80" spans="2:16" ht="16.5" x14ac:dyDescent="0.3">
      <c r="B80" s="194"/>
      <c r="C80" s="294"/>
      <c r="D80" s="294"/>
      <c r="E80" s="58" t="s">
        <v>52</v>
      </c>
      <c r="F80" s="312">
        <f t="shared" ref="F80:L80" si="36">+F32/$L32</f>
        <v>0</v>
      </c>
      <c r="G80" s="312">
        <f t="shared" si="36"/>
        <v>0</v>
      </c>
      <c r="H80" s="312">
        <f t="shared" si="36"/>
        <v>0.6</v>
      </c>
      <c r="I80" s="313">
        <f t="shared" si="36"/>
        <v>0.2</v>
      </c>
      <c r="J80" s="313">
        <f t="shared" si="36"/>
        <v>0.2</v>
      </c>
      <c r="K80" s="313">
        <f t="shared" si="36"/>
        <v>0</v>
      </c>
      <c r="L80" s="313">
        <f t="shared" si="36"/>
        <v>1</v>
      </c>
      <c r="M80" s="294"/>
      <c r="N80" s="294"/>
      <c r="O80" s="294"/>
      <c r="P80" s="195"/>
    </row>
    <row r="81" spans="2:16" ht="16.5" x14ac:dyDescent="0.3">
      <c r="B81" s="194"/>
      <c r="C81" s="294"/>
      <c r="D81" s="294"/>
      <c r="E81" s="61" t="s">
        <v>50</v>
      </c>
      <c r="F81" s="313">
        <f t="shared" ref="F81:L81" si="37">+F33/$L33</f>
        <v>0.11842105263157894</v>
      </c>
      <c r="G81" s="313">
        <f t="shared" si="37"/>
        <v>0.14473684210526316</v>
      </c>
      <c r="H81" s="313">
        <f t="shared" si="37"/>
        <v>0.26315789473684209</v>
      </c>
      <c r="I81" s="313">
        <f t="shared" si="37"/>
        <v>0.31578947368421051</v>
      </c>
      <c r="J81" s="313">
        <f t="shared" si="37"/>
        <v>7.8947368421052627E-2</v>
      </c>
      <c r="K81" s="313">
        <f t="shared" si="37"/>
        <v>7.8947368421052627E-2</v>
      </c>
      <c r="L81" s="313">
        <f t="shared" si="37"/>
        <v>1</v>
      </c>
      <c r="M81" s="294"/>
      <c r="N81" s="294"/>
      <c r="O81" s="294"/>
      <c r="P81" s="195"/>
    </row>
    <row r="82" spans="2:16" ht="16.5" x14ac:dyDescent="0.3">
      <c r="B82" s="194"/>
      <c r="C82" s="294"/>
      <c r="D82" s="294"/>
      <c r="E82" s="236" t="s">
        <v>55</v>
      </c>
      <c r="F82" s="311">
        <f t="shared" ref="F82:L82" si="38">+F34/$L34</f>
        <v>0.2</v>
      </c>
      <c r="G82" s="311">
        <f t="shared" si="38"/>
        <v>0.33333333333333331</v>
      </c>
      <c r="H82" s="311">
        <f t="shared" si="38"/>
        <v>0.26666666666666666</v>
      </c>
      <c r="I82" s="311">
        <f t="shared" si="38"/>
        <v>0.2</v>
      </c>
      <c r="J82" s="311">
        <f t="shared" si="38"/>
        <v>0</v>
      </c>
      <c r="K82" s="311">
        <f t="shared" si="38"/>
        <v>0</v>
      </c>
      <c r="L82" s="311">
        <f t="shared" si="38"/>
        <v>1</v>
      </c>
      <c r="M82" s="294"/>
      <c r="N82" s="294"/>
      <c r="O82" s="294"/>
      <c r="P82" s="195"/>
    </row>
    <row r="83" spans="2:16" ht="16.5" x14ac:dyDescent="0.3">
      <c r="B83" s="194"/>
      <c r="C83" s="294"/>
      <c r="D83" s="294"/>
      <c r="E83" s="58" t="s">
        <v>56</v>
      </c>
      <c r="F83" s="312">
        <f t="shared" ref="F83:L83" si="39">+F35/$L35</f>
        <v>0.2</v>
      </c>
      <c r="G83" s="312">
        <f t="shared" si="39"/>
        <v>0.33333333333333331</v>
      </c>
      <c r="H83" s="312">
        <f t="shared" si="39"/>
        <v>0.26666666666666666</v>
      </c>
      <c r="I83" s="312">
        <f t="shared" si="39"/>
        <v>0.2</v>
      </c>
      <c r="J83" s="312">
        <f t="shared" si="39"/>
        <v>0</v>
      </c>
      <c r="K83" s="312">
        <f t="shared" si="39"/>
        <v>0</v>
      </c>
      <c r="L83" s="312">
        <f t="shared" si="39"/>
        <v>1</v>
      </c>
      <c r="M83" s="294"/>
      <c r="N83" s="294"/>
      <c r="O83" s="294"/>
      <c r="P83" s="195"/>
    </row>
    <row r="84" spans="2:16" ht="16.5" x14ac:dyDescent="0.3">
      <c r="B84" s="194"/>
      <c r="C84" s="294"/>
      <c r="D84" s="294"/>
      <c r="E84" s="236" t="s">
        <v>63</v>
      </c>
      <c r="F84" s="311">
        <f t="shared" ref="F84:L84" si="40">+F36/$L36</f>
        <v>9.3220338983050849E-2</v>
      </c>
      <c r="G84" s="311">
        <f t="shared" si="40"/>
        <v>0.21186440677966101</v>
      </c>
      <c r="H84" s="311">
        <f t="shared" si="40"/>
        <v>0.2711864406779661</v>
      </c>
      <c r="I84" s="311">
        <f t="shared" si="40"/>
        <v>0.2711864406779661</v>
      </c>
      <c r="J84" s="311">
        <f t="shared" si="40"/>
        <v>7.6271186440677971E-2</v>
      </c>
      <c r="K84" s="311">
        <f t="shared" si="40"/>
        <v>7.6271186440677971E-2</v>
      </c>
      <c r="L84" s="311">
        <f t="shared" si="40"/>
        <v>1</v>
      </c>
      <c r="M84" s="294"/>
      <c r="N84" s="294"/>
      <c r="O84" s="294"/>
      <c r="P84" s="195"/>
    </row>
    <row r="85" spans="2:16" ht="16.5" x14ac:dyDescent="0.3">
      <c r="B85" s="194"/>
      <c r="C85" s="294"/>
      <c r="D85" s="294"/>
      <c r="E85" s="58" t="s">
        <v>64</v>
      </c>
      <c r="F85" s="312">
        <f t="shared" ref="F85:L85" si="41">+F37/$L37</f>
        <v>0.10526315789473684</v>
      </c>
      <c r="G85" s="312">
        <f t="shared" si="41"/>
        <v>0.15789473684210525</v>
      </c>
      <c r="H85" s="312">
        <f t="shared" si="41"/>
        <v>0.31578947368421051</v>
      </c>
      <c r="I85" s="312">
        <f t="shared" si="41"/>
        <v>0.23684210526315788</v>
      </c>
      <c r="J85" s="312">
        <f t="shared" si="41"/>
        <v>7.8947368421052627E-2</v>
      </c>
      <c r="K85" s="312">
        <f t="shared" si="41"/>
        <v>0.10526315789473684</v>
      </c>
      <c r="L85" s="312">
        <f t="shared" si="41"/>
        <v>1</v>
      </c>
      <c r="M85" s="294"/>
      <c r="N85" s="294"/>
      <c r="O85" s="294"/>
      <c r="P85" s="195"/>
    </row>
    <row r="86" spans="2:16" ht="16.5" x14ac:dyDescent="0.3">
      <c r="B86" s="194"/>
      <c r="C86" s="294"/>
      <c r="D86" s="294"/>
      <c r="E86" s="61" t="s">
        <v>65</v>
      </c>
      <c r="F86" s="313">
        <f t="shared" ref="F86:L86" si="42">+F38/$L38</f>
        <v>0.10526315789473684</v>
      </c>
      <c r="G86" s="313">
        <f t="shared" si="42"/>
        <v>0.26315789473684209</v>
      </c>
      <c r="H86" s="313">
        <f t="shared" si="42"/>
        <v>0.24561403508771928</v>
      </c>
      <c r="I86" s="313">
        <f t="shared" si="42"/>
        <v>0.26315789473684209</v>
      </c>
      <c r="J86" s="313">
        <f t="shared" si="42"/>
        <v>7.0175438596491224E-2</v>
      </c>
      <c r="K86" s="313">
        <f t="shared" si="42"/>
        <v>5.2631578947368418E-2</v>
      </c>
      <c r="L86" s="313">
        <f t="shared" si="42"/>
        <v>1</v>
      </c>
      <c r="M86" s="294"/>
      <c r="N86" s="294"/>
      <c r="O86" s="294"/>
      <c r="P86" s="195"/>
    </row>
    <row r="87" spans="2:16" ht="16.5" x14ac:dyDescent="0.3">
      <c r="B87" s="194"/>
      <c r="C87" s="294"/>
      <c r="D87" s="294"/>
      <c r="E87" s="58" t="s">
        <v>106</v>
      </c>
      <c r="F87" s="312">
        <f t="shared" ref="F87:L87" si="43">+F39/$L39</f>
        <v>4.3478260869565216E-2</v>
      </c>
      <c r="G87" s="312">
        <f t="shared" si="43"/>
        <v>0.17391304347826086</v>
      </c>
      <c r="H87" s="312">
        <f t="shared" si="43"/>
        <v>0.2608695652173913</v>
      </c>
      <c r="I87" s="312">
        <f t="shared" si="43"/>
        <v>0.34782608695652173</v>
      </c>
      <c r="J87" s="312">
        <f t="shared" si="43"/>
        <v>8.6956521739130432E-2</v>
      </c>
      <c r="K87" s="312">
        <f t="shared" si="43"/>
        <v>8.6956521739130432E-2</v>
      </c>
      <c r="L87" s="312">
        <f t="shared" si="43"/>
        <v>1</v>
      </c>
      <c r="M87" s="294"/>
      <c r="N87" s="294"/>
      <c r="O87" s="294"/>
      <c r="P87" s="195"/>
    </row>
    <row r="88" spans="2:16" ht="16.5" x14ac:dyDescent="0.3">
      <c r="B88" s="194"/>
      <c r="C88" s="294"/>
      <c r="D88" s="294"/>
      <c r="E88" s="236" t="s">
        <v>107</v>
      </c>
      <c r="F88" s="311">
        <f>+F40/$L40</f>
        <v>0.18571428571428572</v>
      </c>
      <c r="G88" s="311">
        <f>+G40/$L40</f>
        <v>0.3</v>
      </c>
      <c r="H88" s="311">
        <f>+H40/$L40</f>
        <v>0.21428571428571427</v>
      </c>
      <c r="I88" s="311">
        <f t="shared" ref="I88:L88" si="44">+I40/$L40</f>
        <v>0.21428571428571427</v>
      </c>
      <c r="J88" s="311">
        <f t="shared" si="44"/>
        <v>8.5714285714285715E-2</v>
      </c>
      <c r="K88" s="311">
        <f t="shared" si="44"/>
        <v>0</v>
      </c>
      <c r="L88" s="311">
        <f t="shared" si="44"/>
        <v>1</v>
      </c>
      <c r="M88" s="294"/>
      <c r="N88" s="294"/>
      <c r="O88" s="294"/>
      <c r="P88" s="195"/>
    </row>
    <row r="89" spans="2:16" ht="16.5" x14ac:dyDescent="0.3">
      <c r="B89" s="194"/>
      <c r="C89" s="294"/>
      <c r="D89" s="294"/>
      <c r="E89" s="58" t="s">
        <v>126</v>
      </c>
      <c r="F89" s="312">
        <f t="shared" ref="F89:L89" si="45">+F41/$L41</f>
        <v>9.375E-2</v>
      </c>
      <c r="G89" s="312">
        <f t="shared" si="45"/>
        <v>0.1875</v>
      </c>
      <c r="H89" s="312">
        <f t="shared" si="45"/>
        <v>0.3125</v>
      </c>
      <c r="I89" s="312">
        <f t="shared" si="45"/>
        <v>0.28125</v>
      </c>
      <c r="J89" s="312">
        <f t="shared" si="45"/>
        <v>0.125</v>
      </c>
      <c r="K89" s="312">
        <f t="shared" si="45"/>
        <v>0</v>
      </c>
      <c r="L89" s="312">
        <f t="shared" si="45"/>
        <v>1</v>
      </c>
      <c r="M89" s="294"/>
      <c r="N89" s="294"/>
      <c r="O89" s="294"/>
      <c r="P89" s="195"/>
    </row>
    <row r="90" spans="2:16" ht="16.5" x14ac:dyDescent="0.3">
      <c r="B90" s="194"/>
      <c r="C90" s="294"/>
      <c r="D90" s="294"/>
      <c r="E90" s="61" t="s">
        <v>61</v>
      </c>
      <c r="F90" s="313">
        <f t="shared" ref="F90:L91" si="46">+F42/$L42</f>
        <v>0.16666666666666666</v>
      </c>
      <c r="G90" s="313">
        <f t="shared" si="46"/>
        <v>0.46666666666666667</v>
      </c>
      <c r="H90" s="313">
        <f t="shared" si="46"/>
        <v>0.13333333333333333</v>
      </c>
      <c r="I90" s="313">
        <f t="shared" si="46"/>
        <v>0.16666666666666666</v>
      </c>
      <c r="J90" s="313">
        <f t="shared" si="46"/>
        <v>6.6666666666666666E-2</v>
      </c>
      <c r="K90" s="313">
        <f t="shared" si="46"/>
        <v>0</v>
      </c>
      <c r="L90" s="313">
        <f t="shared" si="46"/>
        <v>1</v>
      </c>
      <c r="M90" s="294"/>
      <c r="N90" s="294"/>
      <c r="O90" s="294"/>
      <c r="P90" s="195"/>
    </row>
    <row r="91" spans="2:16" ht="16.5" x14ac:dyDescent="0.3">
      <c r="B91" s="194"/>
      <c r="C91" s="294"/>
      <c r="D91" s="294"/>
      <c r="E91" s="58" t="s">
        <v>60</v>
      </c>
      <c r="F91" s="313">
        <f t="shared" si="46"/>
        <v>0.625</v>
      </c>
      <c r="G91" s="313">
        <f t="shared" si="46"/>
        <v>0.125</v>
      </c>
      <c r="H91" s="313">
        <f t="shared" si="46"/>
        <v>0.125</v>
      </c>
      <c r="I91" s="313">
        <f t="shared" si="46"/>
        <v>0.125</v>
      </c>
      <c r="J91" s="313">
        <f t="shared" si="46"/>
        <v>0</v>
      </c>
      <c r="K91" s="313">
        <f t="shared" si="46"/>
        <v>0</v>
      </c>
      <c r="L91" s="313">
        <f t="shared" si="46"/>
        <v>1</v>
      </c>
      <c r="M91" s="294"/>
      <c r="N91" s="294"/>
      <c r="O91" s="294"/>
      <c r="P91" s="195"/>
    </row>
    <row r="92" spans="2:16" ht="16.5" x14ac:dyDescent="0.3">
      <c r="B92" s="194"/>
      <c r="C92" s="294"/>
      <c r="D92" s="294"/>
      <c r="E92" s="236" t="s">
        <v>68</v>
      </c>
      <c r="F92" s="311">
        <f t="shared" ref="F92:L92" si="47">+F44/$L44</f>
        <v>0.20588235294117646</v>
      </c>
      <c r="G92" s="311">
        <f t="shared" si="47"/>
        <v>0.38235294117647056</v>
      </c>
      <c r="H92" s="311">
        <f t="shared" si="47"/>
        <v>0.20588235294117646</v>
      </c>
      <c r="I92" s="311">
        <f t="shared" si="47"/>
        <v>0.14705882352941177</v>
      </c>
      <c r="J92" s="311">
        <f t="shared" si="47"/>
        <v>2.9411764705882353E-2</v>
      </c>
      <c r="K92" s="311">
        <f t="shared" si="47"/>
        <v>2.9411764705882353E-2</v>
      </c>
      <c r="L92" s="311">
        <f t="shared" si="47"/>
        <v>1</v>
      </c>
      <c r="M92" s="294"/>
      <c r="N92" s="294"/>
      <c r="O92" s="294"/>
      <c r="P92" s="195"/>
    </row>
    <row r="93" spans="2:16" ht="16.5" x14ac:dyDescent="0.3">
      <c r="B93" s="194"/>
      <c r="C93" s="294"/>
      <c r="D93" s="294"/>
      <c r="E93" s="58" t="s">
        <v>127</v>
      </c>
      <c r="F93" s="312">
        <f t="shared" ref="F93:L93" si="48">+F45/$L45</f>
        <v>0.20588235294117646</v>
      </c>
      <c r="G93" s="312">
        <f t="shared" si="48"/>
        <v>0.38235294117647056</v>
      </c>
      <c r="H93" s="312">
        <f t="shared" si="48"/>
        <v>0.20588235294117646</v>
      </c>
      <c r="I93" s="312">
        <f t="shared" si="48"/>
        <v>0.14705882352941177</v>
      </c>
      <c r="J93" s="312">
        <f t="shared" si="48"/>
        <v>2.9411764705882353E-2</v>
      </c>
      <c r="K93" s="312">
        <f t="shared" si="48"/>
        <v>2.9411764705882353E-2</v>
      </c>
      <c r="L93" s="312">
        <f t="shared" si="48"/>
        <v>1</v>
      </c>
      <c r="M93" s="294"/>
      <c r="N93" s="294"/>
      <c r="O93" s="294"/>
      <c r="P93" s="195"/>
    </row>
    <row r="94" spans="2:16" ht="16.5" x14ac:dyDescent="0.3">
      <c r="B94" s="194"/>
      <c r="C94" s="294"/>
      <c r="D94" s="294"/>
      <c r="E94" s="236" t="s">
        <v>67</v>
      </c>
      <c r="F94" s="311">
        <f t="shared" ref="F94:L94" si="49">+F46/$L46</f>
        <v>0.1111111111111111</v>
      </c>
      <c r="G94" s="311">
        <f t="shared" si="49"/>
        <v>0.22222222222222221</v>
      </c>
      <c r="H94" s="311">
        <f t="shared" si="49"/>
        <v>0.27777777777777779</v>
      </c>
      <c r="I94" s="311">
        <f t="shared" si="49"/>
        <v>0.22222222222222221</v>
      </c>
      <c r="J94" s="311">
        <f t="shared" si="49"/>
        <v>5.5555555555555552E-2</v>
      </c>
      <c r="K94" s="311">
        <f t="shared" si="49"/>
        <v>0.1111111111111111</v>
      </c>
      <c r="L94" s="311">
        <f t="shared" si="49"/>
        <v>1</v>
      </c>
      <c r="M94" s="294"/>
      <c r="N94" s="294"/>
      <c r="O94" s="294"/>
      <c r="P94" s="195"/>
    </row>
    <row r="95" spans="2:16" ht="16.5" x14ac:dyDescent="0.3">
      <c r="B95" s="194"/>
      <c r="C95" s="294"/>
      <c r="D95" s="294"/>
      <c r="E95" s="58" t="s">
        <v>67</v>
      </c>
      <c r="F95" s="312">
        <f t="shared" ref="F95:L95" si="50">+F47/$L47</f>
        <v>0.1111111111111111</v>
      </c>
      <c r="G95" s="312">
        <f t="shared" si="50"/>
        <v>0.22222222222222221</v>
      </c>
      <c r="H95" s="312">
        <f t="shared" si="50"/>
        <v>0.27777777777777779</v>
      </c>
      <c r="I95" s="312">
        <f t="shared" si="50"/>
        <v>0.22222222222222221</v>
      </c>
      <c r="J95" s="312">
        <f t="shared" si="50"/>
        <v>5.5555555555555552E-2</v>
      </c>
      <c r="K95" s="312">
        <f t="shared" si="50"/>
        <v>0.1111111111111111</v>
      </c>
      <c r="L95" s="312">
        <f t="shared" si="50"/>
        <v>1</v>
      </c>
      <c r="M95" s="294"/>
      <c r="N95" s="294"/>
      <c r="O95" s="294"/>
      <c r="P95" s="195"/>
    </row>
    <row r="96" spans="2:16" ht="16.5" x14ac:dyDescent="0.3">
      <c r="B96" s="194"/>
      <c r="C96" s="294"/>
      <c r="D96" s="294"/>
      <c r="E96" s="193" t="s">
        <v>70</v>
      </c>
      <c r="F96" s="314">
        <f t="shared" ref="F96:L96" si="51">+F48/$L48</f>
        <v>0.17767295597484276</v>
      </c>
      <c r="G96" s="314">
        <f t="shared" si="51"/>
        <v>0.24371069182389937</v>
      </c>
      <c r="H96" s="314">
        <f t="shared" si="51"/>
        <v>0.2319182389937107</v>
      </c>
      <c r="I96" s="314">
        <f t="shared" si="51"/>
        <v>0.20754716981132076</v>
      </c>
      <c r="J96" s="314">
        <f t="shared" si="51"/>
        <v>8.254716981132075E-2</v>
      </c>
      <c r="K96" s="314">
        <f t="shared" si="51"/>
        <v>5.6603773584905662E-2</v>
      </c>
      <c r="L96" s="314">
        <f t="shared" si="51"/>
        <v>1</v>
      </c>
      <c r="M96" s="294"/>
      <c r="N96" s="294"/>
      <c r="O96" s="294"/>
      <c r="P96" s="195"/>
    </row>
    <row r="97" spans="2:16" ht="16.5" x14ac:dyDescent="0.3">
      <c r="B97" s="194"/>
      <c r="C97" s="294"/>
      <c r="D97" s="294"/>
      <c r="E97" s="58" t="s">
        <v>128</v>
      </c>
      <c r="F97" s="312">
        <f t="shared" ref="F97:L97" si="52">+F49/$L49</f>
        <v>0.125</v>
      </c>
      <c r="G97" s="312">
        <f t="shared" si="52"/>
        <v>0</v>
      </c>
      <c r="H97" s="312">
        <f t="shared" si="52"/>
        <v>0.375</v>
      </c>
      <c r="I97" s="312">
        <f t="shared" si="52"/>
        <v>0.5</v>
      </c>
      <c r="J97" s="312">
        <f t="shared" si="52"/>
        <v>0</v>
      </c>
      <c r="K97" s="312">
        <f t="shared" si="52"/>
        <v>0</v>
      </c>
      <c r="L97" s="312">
        <f t="shared" si="52"/>
        <v>1</v>
      </c>
      <c r="M97" s="294"/>
      <c r="N97" s="294"/>
      <c r="O97" s="294"/>
      <c r="P97" s="195"/>
    </row>
    <row r="98" spans="2:16" ht="16.5" x14ac:dyDescent="0.3">
      <c r="B98" s="194"/>
      <c r="C98" s="294"/>
      <c r="D98" s="294"/>
      <c r="E98" s="58" t="s">
        <v>71</v>
      </c>
      <c r="F98" s="312">
        <f t="shared" ref="F98:L98" si="53">+F50/$L50</f>
        <v>0</v>
      </c>
      <c r="G98" s="312">
        <f t="shared" si="53"/>
        <v>0.44444444444444442</v>
      </c>
      <c r="H98" s="312">
        <f t="shared" si="53"/>
        <v>0.14814814814814814</v>
      </c>
      <c r="I98" s="312">
        <f t="shared" si="53"/>
        <v>0.29629629629629628</v>
      </c>
      <c r="J98" s="312">
        <f t="shared" si="53"/>
        <v>3.7037037037037035E-2</v>
      </c>
      <c r="K98" s="312">
        <f t="shared" si="53"/>
        <v>7.407407407407407E-2</v>
      </c>
      <c r="L98" s="312">
        <f t="shared" si="53"/>
        <v>1</v>
      </c>
      <c r="M98" s="294"/>
      <c r="N98" s="294"/>
      <c r="O98" s="294"/>
      <c r="P98" s="195"/>
    </row>
    <row r="99" spans="2:16" ht="16.5" x14ac:dyDescent="0.3">
      <c r="B99" s="194"/>
      <c r="C99" s="294"/>
      <c r="D99" s="294"/>
      <c r="E99" s="58" t="s">
        <v>129</v>
      </c>
      <c r="F99" s="312" t="s">
        <v>53</v>
      </c>
      <c r="G99" s="312" t="s">
        <v>53</v>
      </c>
      <c r="H99" s="312" t="s">
        <v>53</v>
      </c>
      <c r="I99" s="312" t="s">
        <v>53</v>
      </c>
      <c r="J99" s="312" t="s">
        <v>53</v>
      </c>
      <c r="K99" s="312" t="s">
        <v>53</v>
      </c>
      <c r="L99" s="312" t="s">
        <v>53</v>
      </c>
      <c r="M99" s="294"/>
      <c r="N99" s="294"/>
      <c r="O99" s="294"/>
      <c r="P99" s="195"/>
    </row>
    <row r="100" spans="2:16" ht="18" x14ac:dyDescent="0.3">
      <c r="B100" s="194"/>
      <c r="C100" s="294"/>
      <c r="D100" s="294"/>
      <c r="E100" s="204" t="s">
        <v>108</v>
      </c>
      <c r="F100" s="271">
        <f t="shared" ref="F100:L100" si="54">+F52/$L52</f>
        <v>0.17288651942117289</v>
      </c>
      <c r="G100" s="271">
        <f t="shared" si="54"/>
        <v>0.24523990860624523</v>
      </c>
      <c r="H100" s="271">
        <f t="shared" si="54"/>
        <v>0.23076923076923078</v>
      </c>
      <c r="I100" s="271">
        <f t="shared" si="54"/>
        <v>0.21096725057121096</v>
      </c>
      <c r="J100" s="271">
        <f t="shared" si="54"/>
        <v>8.3015993907083016E-2</v>
      </c>
      <c r="K100" s="271">
        <f t="shared" si="54"/>
        <v>5.7121096725057122E-2</v>
      </c>
      <c r="L100" s="271">
        <f t="shared" si="54"/>
        <v>1</v>
      </c>
      <c r="M100" s="294"/>
      <c r="N100" s="294"/>
      <c r="O100" s="294"/>
      <c r="P100" s="195"/>
    </row>
    <row r="101" spans="2:16" ht="16.5" x14ac:dyDescent="0.3">
      <c r="B101" s="194"/>
      <c r="C101" s="294"/>
      <c r="D101" s="294"/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195"/>
    </row>
    <row r="102" spans="2:16" ht="16.5" x14ac:dyDescent="0.3">
      <c r="B102" s="194"/>
      <c r="C102" s="395" t="s">
        <v>83</v>
      </c>
      <c r="D102" s="395"/>
      <c r="E102" s="395"/>
      <c r="F102" s="395"/>
      <c r="G102" s="395"/>
      <c r="H102" s="395"/>
      <c r="I102" s="395"/>
      <c r="J102" s="395"/>
      <c r="K102" s="395"/>
      <c r="L102" s="395"/>
      <c r="M102" s="395"/>
      <c r="N102" s="395"/>
      <c r="O102" s="395"/>
      <c r="P102" s="195"/>
    </row>
    <row r="103" spans="2:16" x14ac:dyDescent="0.2">
      <c r="B103" s="194"/>
      <c r="C103" s="54"/>
      <c r="D103" s="54"/>
      <c r="E103" s="54"/>
      <c r="F103" s="54"/>
      <c r="G103" s="54"/>
      <c r="H103" s="54"/>
      <c r="I103" s="54"/>
      <c r="J103" s="54"/>
      <c r="K103" s="54"/>
      <c r="L103" s="303"/>
      <c r="M103" s="56"/>
      <c r="N103" s="56"/>
      <c r="O103" s="56"/>
      <c r="P103" s="195"/>
    </row>
    <row r="104" spans="2:16" x14ac:dyDescent="0.2">
      <c r="B104" s="194"/>
      <c r="C104" s="194"/>
      <c r="D104" s="194"/>
      <c r="E104" s="194"/>
      <c r="F104" s="197"/>
      <c r="G104" s="197"/>
      <c r="H104" s="197"/>
      <c r="I104" s="198"/>
      <c r="J104" s="198"/>
      <c r="K104" s="198"/>
      <c r="L104" s="304"/>
      <c r="M104" s="196"/>
      <c r="N104" s="196"/>
      <c r="O104" s="225"/>
      <c r="P104" s="196"/>
    </row>
    <row r="106" spans="2:16" x14ac:dyDescent="0.2">
      <c r="C106" s="11" t="s">
        <v>131</v>
      </c>
    </row>
    <row r="107" spans="2:16" x14ac:dyDescent="0.2">
      <c r="C107" s="11" t="s">
        <v>132</v>
      </c>
    </row>
  </sheetData>
  <mergeCells count="19">
    <mergeCell ref="J56:J57"/>
    <mergeCell ref="K56:K57"/>
    <mergeCell ref="L56:L57"/>
    <mergeCell ref="C102:O102"/>
    <mergeCell ref="E54:L54"/>
    <mergeCell ref="E56:E57"/>
    <mergeCell ref="F56:F57"/>
    <mergeCell ref="G56:G57"/>
    <mergeCell ref="H56:H57"/>
    <mergeCell ref="I56:I57"/>
    <mergeCell ref="C4:O6"/>
    <mergeCell ref="E8:E9"/>
    <mergeCell ref="F8:F9"/>
    <mergeCell ref="G8:G9"/>
    <mergeCell ref="H8:H9"/>
    <mergeCell ref="I8:I9"/>
    <mergeCell ref="J8:J9"/>
    <mergeCell ref="K8:K9"/>
    <mergeCell ref="L8:L9"/>
  </mergeCells>
  <pageMargins left="0.75" right="0.75" top="1" bottom="1" header="0" footer="0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12" width="11.42578125" style="4" customWidth="1"/>
    <col min="13" max="13" width="13.5703125" style="4" customWidth="1"/>
    <col min="14" max="14" width="12.85546875" style="4" bestFit="1" customWidth="1"/>
    <col min="15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77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2">
      <c r="B14" s="207"/>
      <c r="C14" s="40"/>
      <c r="D14" s="40"/>
      <c r="E14" s="176">
        <v>2014</v>
      </c>
      <c r="F14" s="176">
        <v>2015</v>
      </c>
      <c r="G14" s="176">
        <v>2016</v>
      </c>
      <c r="H14" s="176">
        <v>2017</v>
      </c>
      <c r="I14" s="176">
        <v>2018</v>
      </c>
      <c r="J14" s="176">
        <v>2019</v>
      </c>
      <c r="K14" s="176">
        <v>2020</v>
      </c>
      <c r="L14" s="176">
        <v>2021</v>
      </c>
      <c r="M14" s="43">
        <v>2022</v>
      </c>
      <c r="N14" s="43">
        <v>2023</v>
      </c>
      <c r="O14" s="43"/>
      <c r="P14" s="43"/>
      <c r="Q14" s="43"/>
      <c r="R14" s="43"/>
      <c r="S14" s="40"/>
      <c r="T14" s="40"/>
      <c r="U14" s="207"/>
    </row>
    <row r="15" spans="2:21" ht="13.5" customHeight="1" x14ac:dyDescent="0.2">
      <c r="B15" s="207"/>
      <c r="C15" s="40"/>
      <c r="D15" s="40"/>
      <c r="E15" s="40">
        <v>3894</v>
      </c>
      <c r="F15" s="40">
        <v>6078</v>
      </c>
      <c r="G15" s="40">
        <v>6530</v>
      </c>
      <c r="H15" s="40">
        <v>7080</v>
      </c>
      <c r="I15" s="40">
        <v>5451</v>
      </c>
      <c r="J15" s="40">
        <v>5426</v>
      </c>
      <c r="K15" s="40">
        <v>5398</v>
      </c>
      <c r="L15" s="40">
        <v>4428</v>
      </c>
      <c r="M15" s="40">
        <v>4300</v>
      </c>
      <c r="N15" s="40">
        <v>3826</v>
      </c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B2:U47"/>
  <sheetViews>
    <sheetView topLeftCell="A4" zoomScale="70" zoomScaleNormal="70" workbookViewId="0"/>
  </sheetViews>
  <sheetFormatPr baseColWidth="10" defaultColWidth="11.42578125" defaultRowHeight="12.75" x14ac:dyDescent="0.2"/>
  <cols>
    <col min="1" max="1" width="4.28515625" style="14" customWidth="1"/>
    <col min="2" max="2" width="2.42578125" style="14" customWidth="1"/>
    <col min="3" max="5" width="11.42578125" style="14"/>
    <col min="6" max="6" width="14.42578125" style="14" bestFit="1" customWidth="1"/>
    <col min="7" max="7" width="16.28515625" style="14" customWidth="1"/>
    <col min="8" max="8" width="11.42578125" style="14" customWidth="1"/>
    <col min="9" max="14" width="11.42578125" style="14"/>
    <col min="15" max="15" width="11.42578125" style="14" customWidth="1"/>
    <col min="16" max="20" width="11.42578125" style="14"/>
    <col min="21" max="21" width="2.42578125" style="14" customWidth="1"/>
    <col min="22" max="16384" width="11.42578125" style="14"/>
  </cols>
  <sheetData>
    <row r="2" spans="2:21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216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5">
      <c r="B12" s="207"/>
      <c r="C12" s="40"/>
      <c r="D12" s="40"/>
      <c r="E12" s="43"/>
      <c r="F12" s="53"/>
      <c r="G12" s="53"/>
      <c r="H12" s="5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5">
      <c r="B13" s="207"/>
      <c r="C13" s="40"/>
      <c r="D13" s="77"/>
      <c r="E13" s="78"/>
      <c r="F13" s="99"/>
      <c r="G13" s="99"/>
      <c r="H13" s="99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35">
      <c r="B14" s="207"/>
      <c r="C14" s="40"/>
      <c r="D14" s="77"/>
      <c r="E14" s="78"/>
      <c r="F14" s="100" t="s">
        <v>140</v>
      </c>
      <c r="G14" s="100" t="s">
        <v>70</v>
      </c>
      <c r="H14" s="100" t="s">
        <v>217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3.5" customHeight="1" x14ac:dyDescent="0.25">
      <c r="B15" s="207"/>
      <c r="C15" s="40"/>
      <c r="D15" s="77"/>
      <c r="E15" s="77"/>
      <c r="F15" s="94" t="s">
        <v>157</v>
      </c>
      <c r="G15" s="95">
        <v>3</v>
      </c>
      <c r="H15" s="328">
        <f t="shared" ref="H15:H28" si="0">+G15/$G$29</f>
        <v>2.284843869002285E-3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77"/>
      <c r="E16" s="77"/>
      <c r="F16" t="s">
        <v>163</v>
      </c>
      <c r="G16">
        <v>4</v>
      </c>
      <c r="H16" s="328">
        <f t="shared" si="0"/>
        <v>3.0464584920030465E-3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77"/>
      <c r="E17" s="77"/>
      <c r="F17" t="s">
        <v>545</v>
      </c>
      <c r="G17">
        <v>5</v>
      </c>
      <c r="H17" s="328">
        <f t="shared" si="0"/>
        <v>3.8080731150038081E-3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77"/>
      <c r="E18" s="77"/>
      <c r="F18" t="s">
        <v>161</v>
      </c>
      <c r="G18">
        <v>5</v>
      </c>
      <c r="H18" s="328">
        <f t="shared" si="0"/>
        <v>3.8080731150038081E-3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77"/>
      <c r="E19" s="77"/>
      <c r="F19" t="s">
        <v>547</v>
      </c>
      <c r="G19">
        <v>6</v>
      </c>
      <c r="H19" s="328">
        <f t="shared" si="0"/>
        <v>4.56968773800457E-3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77"/>
      <c r="E20" s="77"/>
      <c r="F20" t="s">
        <v>150</v>
      </c>
      <c r="G20">
        <v>9</v>
      </c>
      <c r="H20" s="328">
        <f t="shared" si="0"/>
        <v>6.8545316070068541E-3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77"/>
      <c r="E21" s="77"/>
      <c r="F21" t="s">
        <v>152</v>
      </c>
      <c r="G21">
        <v>10</v>
      </c>
      <c r="H21" s="328">
        <f t="shared" si="0"/>
        <v>7.6161462300076161E-3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77"/>
      <c r="E22" s="77"/>
      <c r="F22" t="s">
        <v>546</v>
      </c>
      <c r="G22">
        <v>52</v>
      </c>
      <c r="H22" s="328">
        <f t="shared" si="0"/>
        <v>3.9603960396039604E-2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40"/>
      <c r="D23" s="77"/>
      <c r="E23" s="77"/>
      <c r="F23" t="s">
        <v>148</v>
      </c>
      <c r="G23">
        <v>58</v>
      </c>
      <c r="H23" s="328">
        <f t="shared" si="0"/>
        <v>4.4173648134044174E-2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7"/>
    </row>
    <row r="24" spans="2:21" ht="13.5" customHeight="1" x14ac:dyDescent="0.2">
      <c r="B24" s="207"/>
      <c r="C24" s="40"/>
      <c r="D24" s="77"/>
      <c r="E24" s="77"/>
      <c r="F24" t="s">
        <v>146</v>
      </c>
      <c r="G24">
        <v>71</v>
      </c>
      <c r="H24" s="328">
        <f t="shared" si="0"/>
        <v>5.4074638233054077E-2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7"/>
    </row>
    <row r="25" spans="2:21" ht="13.5" customHeight="1" x14ac:dyDescent="0.2">
      <c r="B25" s="207"/>
      <c r="C25" s="74"/>
      <c r="D25" s="81"/>
      <c r="E25" s="81"/>
      <c r="F25" t="s">
        <v>149</v>
      </c>
      <c r="G25">
        <v>72</v>
      </c>
      <c r="H25" s="328">
        <f t="shared" si="0"/>
        <v>5.4836252856054833E-2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81"/>
      <c r="E26" s="81"/>
      <c r="F26" t="s">
        <v>145</v>
      </c>
      <c r="G26">
        <v>78</v>
      </c>
      <c r="H26" s="328">
        <f t="shared" si="0"/>
        <v>5.9405940594059403E-2</v>
      </c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81"/>
      <c r="E27" s="81"/>
      <c r="F27" t="s">
        <v>144</v>
      </c>
      <c r="G27">
        <v>106</v>
      </c>
      <c r="H27" s="328">
        <f t="shared" si="0"/>
        <v>8.0731150038080735E-2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24.75" customHeight="1" x14ac:dyDescent="0.2">
      <c r="B28" s="207"/>
      <c r="C28" s="75"/>
      <c r="D28" s="75"/>
      <c r="E28" s="75"/>
      <c r="F28" t="s">
        <v>143</v>
      </c>
      <c r="G28">
        <v>834</v>
      </c>
      <c r="H28" s="328">
        <f t="shared" si="0"/>
        <v>0.63518659558263524</v>
      </c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29.25" customHeight="1" x14ac:dyDescent="0.2">
      <c r="B29" s="207"/>
      <c r="C29" s="75"/>
      <c r="D29" s="75"/>
      <c r="E29" s="75"/>
      <c r="F29" s="75"/>
      <c r="G29" s="75">
        <v>1313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40"/>
      <c r="D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0"/>
      <c r="T42" s="40"/>
      <c r="U42" s="207"/>
    </row>
    <row r="43" spans="2:21" ht="13.5" customHeight="1" x14ac:dyDescent="0.2">
      <c r="B43" s="207"/>
      <c r="C43" s="373" t="s">
        <v>78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3.5" customHeight="1" x14ac:dyDescent="0.2">
      <c r="B45" s="207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207"/>
    </row>
    <row r="46" spans="2:21" ht="13.5" customHeight="1" x14ac:dyDescent="0.2">
      <c r="B46" s="207"/>
      <c r="C46" s="207"/>
      <c r="D46" s="207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07"/>
      <c r="S46" s="207"/>
      <c r="T46" s="207"/>
      <c r="U46" s="207"/>
    </row>
    <row r="47" spans="2:21" ht="13.5" customHeight="1" x14ac:dyDescent="0.2"/>
  </sheetData>
  <autoFilter ref="F14:H28" xr:uid="{00000000-0009-0000-0000-00001D000000}">
    <sortState ref="F15:H29">
      <sortCondition ref="H14:H28"/>
    </sortState>
  </autoFilter>
  <sortState ref="F15:H28">
    <sortCondition descending="1" ref="G15:G25"/>
  </sortState>
  <mergeCells count="2">
    <mergeCell ref="C6:T9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3"/>
  <dimension ref="B2:H43"/>
  <sheetViews>
    <sheetView showGridLines="0" zoomScale="110" zoomScaleNormal="110" workbookViewId="0"/>
  </sheetViews>
  <sheetFormatPr baseColWidth="10" defaultColWidth="11.42578125" defaultRowHeight="12.75" x14ac:dyDescent="0.2"/>
  <cols>
    <col min="1" max="1" width="25.42578125" customWidth="1"/>
    <col min="2" max="2" width="2.42578125" customWidth="1"/>
    <col min="3" max="3" width="16.7109375" customWidth="1"/>
    <col min="4" max="4" width="37.42578125" customWidth="1"/>
    <col min="5" max="5" width="21.28515625" customWidth="1"/>
    <col min="6" max="6" width="19.85546875" style="1" customWidth="1"/>
    <col min="7" max="7" width="16.7109375" customWidth="1"/>
    <col min="8" max="8" width="2.42578125" customWidth="1"/>
  </cols>
  <sheetData>
    <row r="2" spans="2:8" ht="13.5" customHeight="1" x14ac:dyDescent="0.2">
      <c r="B2" s="194"/>
      <c r="C2" s="194"/>
      <c r="D2" s="194"/>
      <c r="E2" s="194"/>
      <c r="F2" s="194"/>
      <c r="G2" s="195"/>
      <c r="H2" s="195"/>
    </row>
    <row r="3" spans="2:8" ht="13.5" customHeight="1" x14ac:dyDescent="0.25">
      <c r="B3" s="194"/>
      <c r="C3" s="54"/>
      <c r="D3" s="68"/>
      <c r="E3" s="64"/>
      <c r="F3" s="64"/>
      <c r="G3" s="55"/>
      <c r="H3" s="195"/>
    </row>
    <row r="4" spans="2:8" ht="13.5" customHeight="1" x14ac:dyDescent="0.2">
      <c r="B4" s="194"/>
      <c r="C4" s="400" t="s">
        <v>218</v>
      </c>
      <c r="D4" s="401"/>
      <c r="E4" s="401"/>
      <c r="F4" s="401"/>
      <c r="G4" s="401"/>
      <c r="H4" s="195"/>
    </row>
    <row r="5" spans="2:8" ht="13.5" customHeight="1" x14ac:dyDescent="0.2">
      <c r="B5" s="194"/>
      <c r="C5" s="401"/>
      <c r="D5" s="401"/>
      <c r="E5" s="401"/>
      <c r="F5" s="401"/>
      <c r="G5" s="401"/>
      <c r="H5" s="195"/>
    </row>
    <row r="6" spans="2:8" ht="13.5" customHeight="1" x14ac:dyDescent="0.2">
      <c r="B6" s="194"/>
      <c r="C6" s="401"/>
      <c r="D6" s="401"/>
      <c r="E6" s="401"/>
      <c r="F6" s="401"/>
      <c r="G6" s="401"/>
      <c r="H6" s="195"/>
    </row>
    <row r="7" spans="2:8" ht="13.5" customHeight="1" x14ac:dyDescent="0.25">
      <c r="B7" s="194"/>
      <c r="C7" s="54"/>
      <c r="D7" s="68"/>
      <c r="E7" s="64"/>
      <c r="F7" s="64"/>
      <c r="G7" s="55"/>
      <c r="H7" s="195"/>
    </row>
    <row r="8" spans="2:8" ht="31.5" customHeight="1" x14ac:dyDescent="0.2">
      <c r="B8" s="194"/>
      <c r="C8" s="54"/>
      <c r="D8" s="229" t="s">
        <v>154</v>
      </c>
      <c r="E8" s="229" t="s">
        <v>155</v>
      </c>
      <c r="F8" s="229" t="s">
        <v>156</v>
      </c>
      <c r="G8" s="55"/>
      <c r="H8" s="195"/>
    </row>
    <row r="9" spans="2:8" x14ac:dyDescent="0.2">
      <c r="B9" s="194"/>
      <c r="C9" s="54"/>
      <c r="D9" s="85" t="s">
        <v>143</v>
      </c>
      <c r="E9" s="86">
        <v>834</v>
      </c>
      <c r="F9" s="141">
        <f t="shared" ref="F9:F23" si="0">+E9/$E$23</f>
        <v>0.63518659558263524</v>
      </c>
      <c r="G9" s="55"/>
      <c r="H9" s="195"/>
    </row>
    <row r="10" spans="2:8" x14ac:dyDescent="0.2">
      <c r="B10" s="194"/>
      <c r="C10" s="54"/>
      <c r="D10" s="87" t="s">
        <v>144</v>
      </c>
      <c r="E10" s="277">
        <v>106</v>
      </c>
      <c r="F10" s="142">
        <f t="shared" si="0"/>
        <v>8.0731150038080735E-2</v>
      </c>
      <c r="G10" s="55"/>
      <c r="H10" s="195"/>
    </row>
    <row r="11" spans="2:8" x14ac:dyDescent="0.2">
      <c r="B11" s="194"/>
      <c r="C11" s="54"/>
      <c r="D11" s="87" t="s">
        <v>145</v>
      </c>
      <c r="E11" s="277">
        <v>78</v>
      </c>
      <c r="F11" s="142">
        <f t="shared" si="0"/>
        <v>5.9405940594059403E-2</v>
      </c>
      <c r="G11" s="55"/>
      <c r="H11" s="195"/>
    </row>
    <row r="12" spans="2:8" x14ac:dyDescent="0.2">
      <c r="B12" s="194"/>
      <c r="C12" s="54"/>
      <c r="D12" s="38" t="s">
        <v>149</v>
      </c>
      <c r="E12" s="86">
        <v>72</v>
      </c>
      <c r="F12" s="143">
        <f t="shared" si="0"/>
        <v>5.4836252856054833E-2</v>
      </c>
      <c r="G12" s="55"/>
      <c r="H12" s="195"/>
    </row>
    <row r="13" spans="2:8" x14ac:dyDescent="0.2">
      <c r="B13" s="194"/>
      <c r="C13" s="54"/>
      <c r="D13" s="38" t="s">
        <v>146</v>
      </c>
      <c r="E13" s="86">
        <v>71</v>
      </c>
      <c r="F13" s="143">
        <f t="shared" si="0"/>
        <v>5.4074638233054077E-2</v>
      </c>
      <c r="G13" s="55"/>
      <c r="H13" s="195"/>
    </row>
    <row r="14" spans="2:8" x14ac:dyDescent="0.2">
      <c r="B14" s="194"/>
      <c r="C14" s="54"/>
      <c r="D14" s="87" t="s">
        <v>148</v>
      </c>
      <c r="E14" s="277">
        <v>58</v>
      </c>
      <c r="F14" s="142">
        <f t="shared" si="0"/>
        <v>4.4173648134044174E-2</v>
      </c>
      <c r="G14" s="55"/>
      <c r="H14" s="195"/>
    </row>
    <row r="15" spans="2:8" x14ac:dyDescent="0.2">
      <c r="B15" s="194"/>
      <c r="C15" s="54"/>
      <c r="D15" s="39" t="s">
        <v>546</v>
      </c>
      <c r="E15" s="86">
        <v>52</v>
      </c>
      <c r="F15" s="143">
        <f t="shared" si="0"/>
        <v>3.9603960396039604E-2</v>
      </c>
      <c r="G15" s="55"/>
      <c r="H15" s="195"/>
    </row>
    <row r="16" spans="2:8" x14ac:dyDescent="0.2">
      <c r="B16" s="194"/>
      <c r="C16" s="54"/>
      <c r="D16" s="87" t="s">
        <v>152</v>
      </c>
      <c r="E16" s="277">
        <v>10</v>
      </c>
      <c r="F16" s="142">
        <f t="shared" si="0"/>
        <v>7.6161462300076161E-3</v>
      </c>
      <c r="G16" s="55"/>
      <c r="H16" s="195"/>
    </row>
    <row r="17" spans="2:8" x14ac:dyDescent="0.2">
      <c r="B17" s="194"/>
      <c r="C17" s="54"/>
      <c r="D17" s="270" t="s">
        <v>150</v>
      </c>
      <c r="E17" s="86">
        <v>9</v>
      </c>
      <c r="F17" s="278">
        <f t="shared" si="0"/>
        <v>6.8545316070068541E-3</v>
      </c>
      <c r="G17" s="55"/>
      <c r="H17" s="195"/>
    </row>
    <row r="18" spans="2:8" x14ac:dyDescent="0.2">
      <c r="B18" s="194"/>
      <c r="C18" s="54"/>
      <c r="D18" s="88" t="s">
        <v>547</v>
      </c>
      <c r="E18" s="277">
        <v>6</v>
      </c>
      <c r="F18" s="142">
        <f t="shared" si="0"/>
        <v>4.56968773800457E-3</v>
      </c>
      <c r="G18" s="55"/>
      <c r="H18" s="195"/>
    </row>
    <row r="19" spans="2:8" x14ac:dyDescent="0.2">
      <c r="B19" s="194"/>
      <c r="C19" s="54"/>
      <c r="D19" s="39" t="s">
        <v>545</v>
      </c>
      <c r="E19" s="86">
        <v>5</v>
      </c>
      <c r="F19" s="143">
        <f t="shared" si="0"/>
        <v>3.8080731150038081E-3</v>
      </c>
      <c r="G19" s="55"/>
      <c r="H19" s="195"/>
    </row>
    <row r="20" spans="2:8" x14ac:dyDescent="0.2">
      <c r="B20" s="194"/>
      <c r="C20" s="54"/>
      <c r="D20" s="87" t="s">
        <v>161</v>
      </c>
      <c r="E20" s="277">
        <v>5</v>
      </c>
      <c r="F20" s="142">
        <f t="shared" si="0"/>
        <v>3.8080731150038081E-3</v>
      </c>
      <c r="G20" s="55"/>
      <c r="H20" s="195"/>
    </row>
    <row r="21" spans="2:8" x14ac:dyDescent="0.2">
      <c r="B21" s="194"/>
      <c r="C21" s="54"/>
      <c r="D21" s="38" t="s">
        <v>163</v>
      </c>
      <c r="E21" s="86">
        <v>4</v>
      </c>
      <c r="F21" s="143">
        <f t="shared" si="0"/>
        <v>3.0464584920030465E-3</v>
      </c>
      <c r="G21" s="55"/>
      <c r="H21" s="195"/>
    </row>
    <row r="22" spans="2:8" x14ac:dyDescent="0.2">
      <c r="B22" s="194"/>
      <c r="C22" s="54"/>
      <c r="D22" s="87" t="s">
        <v>157</v>
      </c>
      <c r="E22" s="277">
        <v>3</v>
      </c>
      <c r="F22" s="142">
        <f t="shared" si="0"/>
        <v>2.284843869002285E-3</v>
      </c>
      <c r="G22" s="55"/>
      <c r="H22" s="195"/>
    </row>
    <row r="23" spans="2:8" ht="30.75" customHeight="1" x14ac:dyDescent="0.2">
      <c r="B23" s="194"/>
      <c r="C23" s="54"/>
      <c r="D23" s="230" t="s">
        <v>108</v>
      </c>
      <c r="E23" s="231">
        <f>+SUM(E9:E22)</f>
        <v>1313</v>
      </c>
      <c r="F23" s="232">
        <f t="shared" si="0"/>
        <v>1</v>
      </c>
      <c r="G23" s="55"/>
      <c r="H23" s="195"/>
    </row>
    <row r="24" spans="2:8" ht="13.5" customHeight="1" x14ac:dyDescent="0.25">
      <c r="B24" s="194"/>
      <c r="C24" s="54"/>
      <c r="D24" s="68"/>
      <c r="E24" s="64"/>
      <c r="F24" s="64"/>
      <c r="G24" s="55"/>
      <c r="H24" s="195"/>
    </row>
    <row r="25" spans="2:8" ht="13.5" customHeight="1" x14ac:dyDescent="0.3">
      <c r="B25" s="194"/>
      <c r="C25" s="395" t="s">
        <v>78</v>
      </c>
      <c r="D25" s="395"/>
      <c r="E25" s="395"/>
      <c r="F25" s="395"/>
      <c r="G25" s="395"/>
      <c r="H25" s="195"/>
    </row>
    <row r="26" spans="2:8" ht="13.5" customHeight="1" x14ac:dyDescent="0.25">
      <c r="B26" s="194"/>
      <c r="C26" s="54"/>
      <c r="D26" s="68"/>
      <c r="E26" s="64"/>
      <c r="F26" s="64"/>
      <c r="G26" s="55"/>
      <c r="H26" s="195"/>
    </row>
    <row r="27" spans="2:8" ht="13.5" customHeight="1" x14ac:dyDescent="0.2">
      <c r="B27" s="194"/>
      <c r="C27" s="194"/>
      <c r="D27" s="194"/>
      <c r="E27" s="194"/>
      <c r="F27" s="194"/>
      <c r="G27" s="195"/>
      <c r="H27" s="195"/>
    </row>
    <row r="28" spans="2:8" ht="13.5" customHeight="1" x14ac:dyDescent="0.2"/>
    <row r="29" spans="2:8" ht="13.5" customHeight="1" x14ac:dyDescent="0.2"/>
    <row r="30" spans="2:8" ht="13.5" customHeight="1" x14ac:dyDescent="0.2"/>
    <row r="31" spans="2:8" ht="13.5" customHeight="1" x14ac:dyDescent="0.2"/>
    <row r="32" spans="2:8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</sheetData>
  <sortState ref="D7:F32">
    <sortCondition descending="1" ref="E7:E32"/>
  </sortState>
  <mergeCells count="2">
    <mergeCell ref="C4:G6"/>
    <mergeCell ref="C25:G25"/>
  </mergeCells>
  <phoneticPr fontId="5" type="noConversion"/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4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7.5703125" style="4" customWidth="1"/>
    <col min="2" max="2" width="2.5703125" style="4" customWidth="1"/>
    <col min="3" max="10" width="11.42578125" style="4"/>
    <col min="11" max="11" width="9" style="4" customWidth="1"/>
    <col min="12" max="20" width="11.42578125" style="4"/>
    <col min="21" max="21" width="2.5703125" style="4" customWidth="1"/>
    <col min="22" max="16384" width="11.42578125" style="4"/>
  </cols>
  <sheetData>
    <row r="2" spans="2:21" ht="12.7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2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2.75" customHeight="1" x14ac:dyDescent="0.2">
      <c r="B6" s="207"/>
      <c r="C6" s="379" t="s">
        <v>219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2.7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2.7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2.7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2.7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2.7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2.75" customHeight="1" x14ac:dyDescent="0.2">
      <c r="B14" s="207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2.75" customHeight="1" x14ac:dyDescent="0.2">
      <c r="B15" s="207"/>
      <c r="C15" s="40"/>
      <c r="D15" s="40"/>
      <c r="E15" s="40" t="s">
        <v>111</v>
      </c>
      <c r="F15" s="40" t="s">
        <v>112</v>
      </c>
      <c r="G15" s="40" t="s">
        <v>113</v>
      </c>
      <c r="H15" s="40" t="s">
        <v>114</v>
      </c>
      <c r="I15" s="40" t="s">
        <v>115</v>
      </c>
      <c r="J15" s="40" t="s">
        <v>116</v>
      </c>
      <c r="K15" s="40" t="s">
        <v>117</v>
      </c>
      <c r="L15" s="40" t="s">
        <v>70</v>
      </c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40"/>
      <c r="D16" s="40"/>
      <c r="E16" s="40"/>
      <c r="F16">
        <v>6</v>
      </c>
      <c r="G16">
        <v>289</v>
      </c>
      <c r="H16">
        <v>664</v>
      </c>
      <c r="I16">
        <v>234</v>
      </c>
      <c r="J16">
        <v>71</v>
      </c>
      <c r="K16" s="40">
        <v>49</v>
      </c>
      <c r="L16" s="40">
        <f>SUM(F16:K16)</f>
        <v>1313</v>
      </c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2.75" customHeight="1" x14ac:dyDescent="0.2">
      <c r="B17" s="207"/>
      <c r="C17" s="40"/>
      <c r="D17" s="40"/>
      <c r="E17" s="40"/>
      <c r="F17" s="144"/>
      <c r="G17" s="144"/>
      <c r="H17" s="144"/>
      <c r="I17" s="144"/>
      <c r="J17" s="144"/>
      <c r="K17" s="144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2.7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2.7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2.7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2.7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2.7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2.7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2.7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2.7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2.7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2.7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2.7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2.7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0"/>
      <c r="S40" s="40"/>
      <c r="T40" s="40"/>
      <c r="U40" s="207"/>
    </row>
    <row r="41" spans="2:21" ht="12.75" customHeight="1" x14ac:dyDescent="0.2">
      <c r="B41" s="207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2.75" customHeight="1" x14ac:dyDescent="0.2">
      <c r="B42" s="207"/>
      <c r="C42" s="373" t="s">
        <v>220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2.75" customHeight="1" x14ac:dyDescent="0.2">
      <c r="B43" s="207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0"/>
      <c r="S43" s="40"/>
      <c r="T43" s="40"/>
      <c r="U43" s="207"/>
    </row>
    <row r="44" spans="2:21" ht="12.7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2.7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honeticPr fontId="5" type="noConversion"/>
  <pageMargins left="0.74803149606299213" right="0.74803149606299213" top="0.98425196850393704" bottom="0.98425196850393704" header="0" footer="0"/>
  <pageSetup scale="75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/>
  <dimension ref="B2:U45"/>
  <sheetViews>
    <sheetView zoomScale="70" zoomScaleNormal="70" workbookViewId="0">
      <selection activeCell="V27" sqref="V27"/>
    </sheetView>
  </sheetViews>
  <sheetFormatPr baseColWidth="10" defaultColWidth="11.42578125" defaultRowHeight="12.75" x14ac:dyDescent="0.2"/>
  <cols>
    <col min="1" max="1" width="4.85546875" style="14" customWidth="1"/>
    <col min="2" max="2" width="2.425781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541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2">
      <c r="B14" s="207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373" t="s">
        <v>220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/>
  <dimension ref="B2:P61"/>
  <sheetViews>
    <sheetView topLeftCell="B1" zoomScale="90" zoomScaleNormal="90" workbookViewId="0">
      <selection activeCell="K20" sqref="K20"/>
    </sheetView>
  </sheetViews>
  <sheetFormatPr baseColWidth="10" defaultColWidth="11.42578125" defaultRowHeight="12.75" x14ac:dyDescent="0.2"/>
  <cols>
    <col min="1" max="1" width="26.85546875" style="4" customWidth="1"/>
    <col min="2" max="2" width="2.5703125" style="4" customWidth="1"/>
    <col min="3" max="3" width="15.42578125" style="4" customWidth="1"/>
    <col min="4" max="4" width="47.42578125" style="4" bestFit="1" customWidth="1"/>
    <col min="5" max="7" width="12.42578125" style="4" customWidth="1"/>
    <col min="8" max="8" width="15.42578125" style="4" customWidth="1"/>
    <col min="9" max="9" width="2.5703125" style="4" customWidth="1"/>
    <col min="10" max="10" width="13" style="4" bestFit="1" customWidth="1"/>
    <col min="11" max="16384" width="11.42578125" style="4"/>
  </cols>
  <sheetData>
    <row r="2" spans="2:16" ht="12" customHeight="1" x14ac:dyDescent="0.2">
      <c r="B2" s="194"/>
      <c r="C2" s="194"/>
      <c r="D2" s="194"/>
      <c r="E2" s="194"/>
      <c r="F2" s="194"/>
      <c r="G2" s="194"/>
      <c r="H2" s="195"/>
      <c r="I2" s="195"/>
    </row>
    <row r="3" spans="2:16" ht="13.5" customHeight="1" x14ac:dyDescent="0.25">
      <c r="B3" s="194"/>
      <c r="C3" s="54"/>
      <c r="D3" s="68"/>
      <c r="E3" s="64"/>
      <c r="F3" s="64"/>
      <c r="G3" s="64"/>
      <c r="H3" s="55"/>
      <c r="I3" s="195"/>
    </row>
    <row r="4" spans="2:16" ht="18.75" customHeight="1" x14ac:dyDescent="0.2">
      <c r="B4" s="194"/>
      <c r="C4" s="393" t="s">
        <v>221</v>
      </c>
      <c r="D4" s="394"/>
      <c r="E4" s="394"/>
      <c r="F4" s="394"/>
      <c r="G4" s="394"/>
      <c r="H4" s="394"/>
      <c r="I4" s="195"/>
    </row>
    <row r="5" spans="2:16" ht="18.75" customHeight="1" x14ac:dyDescent="0.2">
      <c r="B5" s="194"/>
      <c r="C5" s="394"/>
      <c r="D5" s="394"/>
      <c r="E5" s="394"/>
      <c r="F5" s="394"/>
      <c r="G5" s="394"/>
      <c r="H5" s="394"/>
      <c r="I5" s="195"/>
    </row>
    <row r="6" spans="2:16" ht="18.75" customHeight="1" x14ac:dyDescent="0.2">
      <c r="B6" s="194"/>
      <c r="C6" s="394"/>
      <c r="D6" s="394"/>
      <c r="E6" s="394"/>
      <c r="F6" s="394"/>
      <c r="G6" s="394"/>
      <c r="H6" s="394"/>
      <c r="I6" s="195"/>
      <c r="K6" s="14"/>
      <c r="L6" s="14"/>
      <c r="M6" s="14"/>
      <c r="N6" s="14"/>
      <c r="O6" s="14"/>
      <c r="P6" s="14"/>
    </row>
    <row r="7" spans="2:16" ht="13.5" customHeight="1" x14ac:dyDescent="0.2">
      <c r="B7" s="194"/>
      <c r="C7" s="67"/>
      <c r="D7" s="67"/>
      <c r="E7" s="67"/>
      <c r="F7" s="67"/>
      <c r="G7" s="67"/>
      <c r="H7" s="67"/>
      <c r="I7" s="195"/>
      <c r="K7" s="14"/>
      <c r="L7" s="14"/>
      <c r="M7" s="14"/>
      <c r="N7" s="14"/>
      <c r="O7" s="14"/>
      <c r="P7" s="14"/>
    </row>
    <row r="8" spans="2:16" ht="29.25" x14ac:dyDescent="0.2">
      <c r="B8" s="194"/>
      <c r="C8" s="67"/>
      <c r="D8" s="386" t="s">
        <v>96</v>
      </c>
      <c r="E8" s="386" t="s">
        <v>108</v>
      </c>
      <c r="F8" s="386"/>
      <c r="G8" s="386" t="s">
        <v>136</v>
      </c>
      <c r="H8" s="67"/>
      <c r="I8" s="195"/>
      <c r="K8" s="402"/>
      <c r="L8" s="403"/>
      <c r="M8" s="403"/>
      <c r="N8" s="403"/>
      <c r="O8" s="403"/>
      <c r="P8" s="14"/>
    </row>
    <row r="9" spans="2:16" ht="29.25" x14ac:dyDescent="0.2">
      <c r="B9" s="194"/>
      <c r="C9" s="67"/>
      <c r="D9" s="387"/>
      <c r="E9" s="193" t="s">
        <v>23</v>
      </c>
      <c r="F9" s="193" t="s">
        <v>25</v>
      </c>
      <c r="G9" s="387"/>
      <c r="H9" s="67"/>
      <c r="I9" s="195"/>
      <c r="K9" s="402"/>
      <c r="L9" s="348"/>
      <c r="M9" s="349"/>
      <c r="N9" s="349"/>
      <c r="O9" s="349"/>
      <c r="P9" s="14"/>
    </row>
    <row r="10" spans="2:16" ht="13.5" customHeight="1" x14ac:dyDescent="0.2">
      <c r="B10" s="194"/>
      <c r="C10" s="67"/>
      <c r="D10" s="274" t="s">
        <v>30</v>
      </c>
      <c r="E10" s="275">
        <f>SUM(E11:E13)</f>
        <v>195</v>
      </c>
      <c r="F10" s="275">
        <f>SUM(F11:F13)</f>
        <v>160</v>
      </c>
      <c r="G10" s="276">
        <f>F10/$E$10-1</f>
        <v>-0.17948717948717952</v>
      </c>
      <c r="H10" s="67"/>
      <c r="I10" s="195"/>
      <c r="K10" s="350"/>
      <c r="L10" s="351"/>
      <c r="M10" s="351"/>
      <c r="N10" s="351"/>
      <c r="O10" s="351"/>
      <c r="P10" s="14"/>
    </row>
    <row r="11" spans="2:16" ht="14.25" x14ac:dyDescent="0.2">
      <c r="B11" s="194"/>
      <c r="C11" s="54"/>
      <c r="D11" s="58" t="s">
        <v>31</v>
      </c>
      <c r="E11" s="59">
        <v>75</v>
      </c>
      <c r="F11" s="59">
        <v>59</v>
      </c>
      <c r="G11" s="71">
        <f>F11/$E$11-1</f>
        <v>-0.21333333333333337</v>
      </c>
      <c r="H11" s="55"/>
      <c r="I11" s="195"/>
      <c r="K11" s="352"/>
      <c r="L11" s="353"/>
      <c r="M11" s="353"/>
      <c r="N11" s="353"/>
      <c r="O11" s="353"/>
      <c r="P11" s="14"/>
    </row>
    <row r="12" spans="2:16" ht="14.25" x14ac:dyDescent="0.2">
      <c r="B12" s="194"/>
      <c r="C12" s="54"/>
      <c r="D12" s="61" t="s">
        <v>32</v>
      </c>
      <c r="E12" s="62">
        <v>76</v>
      </c>
      <c r="F12" s="62">
        <v>76</v>
      </c>
      <c r="G12" s="72">
        <f>F12/$E$12-1</f>
        <v>0</v>
      </c>
      <c r="H12" s="55"/>
      <c r="I12" s="195"/>
      <c r="K12" s="352"/>
      <c r="L12" s="353"/>
      <c r="M12" s="353"/>
      <c r="N12" s="353"/>
      <c r="O12" s="353"/>
      <c r="P12" s="14"/>
    </row>
    <row r="13" spans="2:16" ht="14.25" x14ac:dyDescent="0.2">
      <c r="B13" s="194"/>
      <c r="C13" s="54"/>
      <c r="D13" s="58" t="s">
        <v>33</v>
      </c>
      <c r="E13" s="59">
        <v>44</v>
      </c>
      <c r="F13" s="59">
        <v>25</v>
      </c>
      <c r="G13" s="71">
        <f>F13/$E$12-1</f>
        <v>-0.67105263157894735</v>
      </c>
      <c r="H13" s="55"/>
      <c r="I13" s="195"/>
      <c r="K13" s="352"/>
      <c r="L13" s="353"/>
      <c r="M13" s="353"/>
      <c r="N13" s="353"/>
      <c r="O13" s="353"/>
      <c r="P13" s="14"/>
    </row>
    <row r="14" spans="2:16" ht="15" x14ac:dyDescent="0.2">
      <c r="B14" s="194"/>
      <c r="C14" s="54"/>
      <c r="D14" s="236" t="s">
        <v>101</v>
      </c>
      <c r="E14" s="234">
        <f>SUM(E15:E17)</f>
        <v>145</v>
      </c>
      <c r="F14" s="234">
        <f>SUM(F15:F17)</f>
        <v>111</v>
      </c>
      <c r="G14" s="235">
        <f>F14/$E$14-1</f>
        <v>-0.23448275862068968</v>
      </c>
      <c r="H14" s="55"/>
      <c r="I14" s="195"/>
      <c r="K14" s="350"/>
      <c r="L14" s="351"/>
      <c r="M14" s="351"/>
      <c r="N14" s="351"/>
      <c r="O14" s="351"/>
      <c r="P14" s="14"/>
    </row>
    <row r="15" spans="2:16" ht="14.25" x14ac:dyDescent="0.2">
      <c r="B15" s="194"/>
      <c r="C15" s="54"/>
      <c r="D15" s="58" t="s">
        <v>35</v>
      </c>
      <c r="E15" s="59">
        <v>100</v>
      </c>
      <c r="F15" s="59">
        <v>78</v>
      </c>
      <c r="G15" s="71">
        <f>F15/$E$15-1</f>
        <v>-0.21999999999999997</v>
      </c>
      <c r="H15" s="65"/>
      <c r="I15" s="195"/>
      <c r="K15" s="352"/>
      <c r="L15" s="353"/>
      <c r="M15" s="353"/>
      <c r="N15" s="353"/>
      <c r="O15" s="353"/>
      <c r="P15" s="14"/>
    </row>
    <row r="16" spans="2:16" ht="14.25" customHeight="1" x14ac:dyDescent="0.2">
      <c r="B16" s="194"/>
      <c r="C16" s="54"/>
      <c r="D16" s="61" t="s">
        <v>36</v>
      </c>
      <c r="E16" s="62">
        <v>13</v>
      </c>
      <c r="F16" s="62">
        <v>13</v>
      </c>
      <c r="G16" s="72">
        <f>F16/$E$16-1</f>
        <v>0</v>
      </c>
      <c r="H16" s="65"/>
      <c r="I16" s="195"/>
      <c r="K16" s="352"/>
      <c r="L16" s="353"/>
      <c r="M16" s="353"/>
      <c r="N16" s="353"/>
      <c r="O16" s="353"/>
      <c r="P16" s="14"/>
    </row>
    <row r="17" spans="2:16" ht="14.25" customHeight="1" x14ac:dyDescent="0.2">
      <c r="B17" s="194"/>
      <c r="C17" s="54"/>
      <c r="D17" s="58" t="s">
        <v>37</v>
      </c>
      <c r="E17" s="59">
        <v>32</v>
      </c>
      <c r="F17" s="59">
        <v>20</v>
      </c>
      <c r="G17" s="71">
        <f>F17/E17-1</f>
        <v>-0.375</v>
      </c>
      <c r="H17" s="65"/>
      <c r="I17" s="195"/>
      <c r="K17" s="352"/>
      <c r="L17" s="353"/>
      <c r="M17" s="353"/>
      <c r="N17" s="353"/>
      <c r="O17" s="353"/>
      <c r="P17" s="14"/>
    </row>
    <row r="18" spans="2:16" ht="15" x14ac:dyDescent="0.2">
      <c r="B18" s="194"/>
      <c r="C18" s="54"/>
      <c r="D18" s="236" t="s">
        <v>102</v>
      </c>
      <c r="E18" s="234">
        <f>SUM(E19:E21)</f>
        <v>194</v>
      </c>
      <c r="F18" s="234">
        <f>SUM(F19:F21)</f>
        <v>208</v>
      </c>
      <c r="G18" s="235">
        <f>F18/$E$18-1</f>
        <v>7.2164948453608213E-2</v>
      </c>
      <c r="H18" s="65"/>
      <c r="I18" s="195"/>
      <c r="K18" s="350"/>
      <c r="L18" s="351"/>
      <c r="M18" s="351"/>
      <c r="N18" s="351"/>
      <c r="O18" s="351"/>
      <c r="P18" s="14"/>
    </row>
    <row r="19" spans="2:16" ht="14.25" x14ac:dyDescent="0.2">
      <c r="B19" s="194"/>
      <c r="C19" s="54"/>
      <c r="D19" s="58" t="s">
        <v>40</v>
      </c>
      <c r="E19" s="59">
        <v>36</v>
      </c>
      <c r="F19" s="59">
        <v>36</v>
      </c>
      <c r="G19" s="71">
        <f>F19/$E$19-1</f>
        <v>0</v>
      </c>
      <c r="H19" s="65"/>
      <c r="I19" s="195"/>
      <c r="K19" s="352"/>
      <c r="L19" s="353"/>
      <c r="M19" s="353"/>
      <c r="N19" s="353"/>
      <c r="O19" s="353"/>
      <c r="P19" s="14"/>
    </row>
    <row r="20" spans="2:16" ht="14.25" x14ac:dyDescent="0.2">
      <c r="B20" s="194"/>
      <c r="C20" s="54"/>
      <c r="D20" s="61" t="s">
        <v>39</v>
      </c>
      <c r="E20" s="62">
        <v>134</v>
      </c>
      <c r="F20" s="62">
        <v>133</v>
      </c>
      <c r="G20" s="72">
        <f>F20/$E$20-1</f>
        <v>-7.4626865671642006E-3</v>
      </c>
      <c r="H20" s="65"/>
      <c r="I20" s="195"/>
      <c r="K20" s="352"/>
      <c r="L20" s="353"/>
      <c r="M20" s="353"/>
      <c r="N20" s="353"/>
      <c r="O20" s="353"/>
      <c r="P20" s="14"/>
    </row>
    <row r="21" spans="2:16" ht="14.25" x14ac:dyDescent="0.2">
      <c r="B21" s="194"/>
      <c r="C21" s="54"/>
      <c r="D21" s="58" t="s">
        <v>41</v>
      </c>
      <c r="E21" s="59">
        <v>24</v>
      </c>
      <c r="F21" s="59">
        <v>39</v>
      </c>
      <c r="G21" s="71">
        <f>F21/$E$21-1</f>
        <v>0.625</v>
      </c>
      <c r="H21" s="65"/>
      <c r="I21" s="195"/>
      <c r="K21" s="352"/>
      <c r="L21" s="353"/>
      <c r="M21" s="353"/>
      <c r="N21" s="353"/>
      <c r="O21" s="353"/>
      <c r="P21" s="14"/>
    </row>
    <row r="22" spans="2:16" ht="15" x14ac:dyDescent="0.2">
      <c r="B22" s="194"/>
      <c r="C22" s="54"/>
      <c r="D22" s="236" t="s">
        <v>103</v>
      </c>
      <c r="E22" s="234">
        <f>SUM(E23:E28)</f>
        <v>450</v>
      </c>
      <c r="F22" s="234">
        <f>SUM(F23:F28)</f>
        <v>372</v>
      </c>
      <c r="G22" s="235">
        <f>F22/$E$22-1</f>
        <v>-0.17333333333333334</v>
      </c>
      <c r="H22" s="65"/>
      <c r="I22" s="195"/>
      <c r="K22" s="350"/>
      <c r="L22" s="351"/>
      <c r="M22" s="351"/>
      <c r="N22" s="351"/>
      <c r="O22" s="351"/>
      <c r="P22" s="14"/>
    </row>
    <row r="23" spans="2:16" ht="14.25" x14ac:dyDescent="0.2">
      <c r="B23" s="194"/>
      <c r="C23" s="54"/>
      <c r="D23" s="58" t="s">
        <v>43</v>
      </c>
      <c r="E23" s="59">
        <v>91</v>
      </c>
      <c r="F23" s="59">
        <v>66</v>
      </c>
      <c r="G23" s="71">
        <f>F23/$E$23-1</f>
        <v>-0.27472527472527475</v>
      </c>
      <c r="H23" s="65"/>
      <c r="I23" s="195"/>
      <c r="K23" s="352"/>
      <c r="L23" s="353"/>
      <c r="M23" s="353"/>
      <c r="N23" s="353"/>
      <c r="O23" s="353"/>
      <c r="P23" s="14"/>
    </row>
    <row r="24" spans="2:16" ht="14.25" x14ac:dyDescent="0.2">
      <c r="B24" s="194"/>
      <c r="C24" s="54"/>
      <c r="D24" s="61" t="s">
        <v>48</v>
      </c>
      <c r="E24" s="62">
        <v>135</v>
      </c>
      <c r="F24" s="62">
        <v>133</v>
      </c>
      <c r="G24" s="72">
        <f t="shared" ref="G24:G33" si="0">F24/E24-1</f>
        <v>-1.4814814814814836E-2</v>
      </c>
      <c r="H24" s="65"/>
      <c r="I24" s="195"/>
      <c r="K24" s="352"/>
      <c r="L24" s="353"/>
      <c r="M24" s="353"/>
      <c r="N24" s="353"/>
      <c r="O24" s="353"/>
      <c r="P24" s="14"/>
    </row>
    <row r="25" spans="2:16" ht="14.25" x14ac:dyDescent="0.2">
      <c r="B25" s="194"/>
      <c r="C25" s="54"/>
      <c r="D25" s="58" t="s">
        <v>44</v>
      </c>
      <c r="E25" s="59">
        <v>21</v>
      </c>
      <c r="F25" s="59">
        <v>18</v>
      </c>
      <c r="G25" s="71">
        <f t="shared" si="0"/>
        <v>-0.1428571428571429</v>
      </c>
      <c r="H25" s="65"/>
      <c r="I25" s="195"/>
      <c r="K25" s="352"/>
      <c r="L25" s="353"/>
      <c r="M25" s="353"/>
      <c r="N25" s="353"/>
      <c r="O25" s="353"/>
      <c r="P25" s="14"/>
    </row>
    <row r="26" spans="2:16" ht="14.25" x14ac:dyDescent="0.2">
      <c r="B26" s="194"/>
      <c r="C26" s="54"/>
      <c r="D26" s="61" t="s">
        <v>104</v>
      </c>
      <c r="E26" s="62">
        <v>47</v>
      </c>
      <c r="F26" s="62">
        <v>40</v>
      </c>
      <c r="G26" s="72">
        <f t="shared" si="0"/>
        <v>-0.14893617021276595</v>
      </c>
      <c r="H26" s="65"/>
      <c r="I26" s="195"/>
      <c r="K26" s="352"/>
      <c r="L26" s="353"/>
      <c r="M26" s="353"/>
      <c r="N26" s="353"/>
      <c r="O26" s="353"/>
      <c r="P26" s="14"/>
    </row>
    <row r="27" spans="2:16" ht="14.25" x14ac:dyDescent="0.2">
      <c r="B27" s="194"/>
      <c r="C27" s="54"/>
      <c r="D27" s="58" t="s">
        <v>46</v>
      </c>
      <c r="E27" s="59">
        <v>87</v>
      </c>
      <c r="F27" s="59">
        <v>62</v>
      </c>
      <c r="G27" s="71">
        <f t="shared" si="0"/>
        <v>-0.28735632183908044</v>
      </c>
      <c r="H27" s="65"/>
      <c r="I27" s="195"/>
      <c r="K27" s="352"/>
      <c r="L27" s="353"/>
      <c r="M27" s="353"/>
      <c r="N27" s="353"/>
      <c r="O27" s="353"/>
      <c r="P27" s="14"/>
    </row>
    <row r="28" spans="2:16" ht="14.25" x14ac:dyDescent="0.2">
      <c r="B28" s="194"/>
      <c r="C28" s="54"/>
      <c r="D28" s="61" t="s">
        <v>47</v>
      </c>
      <c r="E28" s="62">
        <v>69</v>
      </c>
      <c r="F28" s="62">
        <v>53</v>
      </c>
      <c r="G28" s="72">
        <f t="shared" si="0"/>
        <v>-0.23188405797101452</v>
      </c>
      <c r="H28" s="65"/>
      <c r="I28" s="195"/>
      <c r="K28" s="352"/>
      <c r="L28" s="353"/>
      <c r="M28" s="353"/>
      <c r="N28" s="353"/>
      <c r="O28" s="353"/>
      <c r="P28" s="14"/>
    </row>
    <row r="29" spans="2:16" ht="15" x14ac:dyDescent="0.2">
      <c r="B29" s="194"/>
      <c r="C29" s="54"/>
      <c r="D29" s="236" t="s">
        <v>105</v>
      </c>
      <c r="E29" s="234">
        <f>+SUM(E30:E33)</f>
        <v>213</v>
      </c>
      <c r="F29" s="234">
        <f>+SUM(F30:F33)</f>
        <v>166</v>
      </c>
      <c r="G29" s="235">
        <f t="shared" si="0"/>
        <v>-0.22065727699530513</v>
      </c>
      <c r="H29" s="65"/>
      <c r="I29" s="195"/>
      <c r="K29" s="350"/>
      <c r="L29" s="351"/>
      <c r="M29" s="351"/>
      <c r="N29" s="351"/>
      <c r="O29" s="351"/>
      <c r="P29" s="14"/>
    </row>
    <row r="30" spans="2:16" ht="14.25" x14ac:dyDescent="0.2">
      <c r="B30" s="194"/>
      <c r="C30" s="54"/>
      <c r="D30" s="58" t="s">
        <v>51</v>
      </c>
      <c r="E30" s="59">
        <v>69</v>
      </c>
      <c r="F30" s="59">
        <v>51</v>
      </c>
      <c r="G30" s="71">
        <f t="shared" si="0"/>
        <v>-0.26086956521739135</v>
      </c>
      <c r="H30" s="65"/>
      <c r="I30" s="195"/>
      <c r="K30" s="352"/>
      <c r="L30" s="353"/>
      <c r="M30" s="353"/>
      <c r="N30" s="353"/>
      <c r="O30" s="353"/>
      <c r="P30" s="14"/>
    </row>
    <row r="31" spans="2:16" ht="14.25" x14ac:dyDescent="0.2">
      <c r="B31" s="194"/>
      <c r="C31" s="54"/>
      <c r="D31" s="61" t="s">
        <v>50</v>
      </c>
      <c r="E31" s="62">
        <v>101</v>
      </c>
      <c r="F31" s="62">
        <v>76</v>
      </c>
      <c r="G31" s="72">
        <f t="shared" si="0"/>
        <v>-0.24752475247524752</v>
      </c>
      <c r="H31" s="65"/>
      <c r="I31" s="195"/>
      <c r="K31" s="352"/>
      <c r="L31" s="353"/>
      <c r="M31" s="353"/>
      <c r="N31" s="353"/>
      <c r="O31" s="353"/>
      <c r="P31" s="14"/>
    </row>
    <row r="32" spans="2:16" ht="14.25" x14ac:dyDescent="0.2">
      <c r="B32" s="194"/>
      <c r="C32" s="54"/>
      <c r="D32" s="58" t="s">
        <v>52</v>
      </c>
      <c r="E32" s="59">
        <v>8</v>
      </c>
      <c r="F32" s="59">
        <v>5</v>
      </c>
      <c r="G32" s="72">
        <f t="shared" si="0"/>
        <v>-0.375</v>
      </c>
      <c r="H32" s="65"/>
      <c r="I32" s="195"/>
      <c r="K32" s="352"/>
      <c r="L32" s="353"/>
      <c r="M32" s="353"/>
      <c r="N32" s="353"/>
      <c r="O32" s="353"/>
      <c r="P32" s="14"/>
    </row>
    <row r="33" spans="2:16" ht="14.25" x14ac:dyDescent="0.2">
      <c r="B33" s="194"/>
      <c r="C33" s="54"/>
      <c r="D33" s="61" t="s">
        <v>54</v>
      </c>
      <c r="E33" s="62">
        <v>35</v>
      </c>
      <c r="F33" s="62">
        <v>34</v>
      </c>
      <c r="G33" s="72">
        <f t="shared" si="0"/>
        <v>-2.8571428571428581E-2</v>
      </c>
      <c r="H33" s="65"/>
      <c r="I33" s="195"/>
      <c r="K33" s="352"/>
      <c r="L33" s="353"/>
      <c r="M33" s="353"/>
      <c r="N33" s="353"/>
      <c r="O33" s="353"/>
      <c r="P33" s="14"/>
    </row>
    <row r="34" spans="2:16" ht="15" x14ac:dyDescent="0.2">
      <c r="B34" s="194"/>
      <c r="C34" s="54"/>
      <c r="D34" s="236" t="s">
        <v>55</v>
      </c>
      <c r="E34" s="234">
        <f>+SUM(E35:E37)</f>
        <v>10</v>
      </c>
      <c r="F34" s="234">
        <f>+SUM(F35:F37)</f>
        <v>15</v>
      </c>
      <c r="G34" s="235">
        <f>F34/E34-1</f>
        <v>0.5</v>
      </c>
      <c r="H34" s="65"/>
      <c r="I34" s="195"/>
      <c r="K34" s="350"/>
      <c r="L34" s="351"/>
      <c r="M34" s="351"/>
      <c r="N34" s="351"/>
      <c r="O34" s="351"/>
      <c r="P34" s="14"/>
    </row>
    <row r="35" spans="2:16" ht="14.25" x14ac:dyDescent="0.2">
      <c r="B35" s="194"/>
      <c r="C35" s="54"/>
      <c r="D35" s="58" t="s">
        <v>56</v>
      </c>
      <c r="E35" s="59">
        <v>10</v>
      </c>
      <c r="F35" s="59">
        <v>15</v>
      </c>
      <c r="G35" s="71">
        <f t="shared" ref="G35:G50" si="1">F35/E35-1</f>
        <v>0.5</v>
      </c>
      <c r="H35" s="65"/>
      <c r="I35" s="195"/>
      <c r="K35" s="352"/>
      <c r="L35" s="353"/>
      <c r="M35" s="353"/>
      <c r="N35" s="353"/>
      <c r="O35" s="353"/>
      <c r="P35" s="14"/>
    </row>
    <row r="36" spans="2:16" ht="14.25" x14ac:dyDescent="0.2">
      <c r="B36" s="194"/>
      <c r="C36" s="54"/>
      <c r="D36" s="58" t="s">
        <v>57</v>
      </c>
      <c r="E36" s="59" t="s">
        <v>53</v>
      </c>
      <c r="F36" s="59"/>
      <c r="G36" s="71" t="str">
        <f>IFERROR(F36/E36-1,"-")</f>
        <v>-</v>
      </c>
      <c r="H36" s="65"/>
      <c r="I36" s="195"/>
      <c r="K36" s="352"/>
      <c r="L36" s="353"/>
      <c r="M36" s="353"/>
      <c r="N36" s="353"/>
      <c r="O36" s="353"/>
      <c r="P36" s="14"/>
    </row>
    <row r="37" spans="2:16" ht="14.25" x14ac:dyDescent="0.2">
      <c r="B37" s="194"/>
      <c r="C37" s="54"/>
      <c r="D37" s="58" t="s">
        <v>58</v>
      </c>
      <c r="E37" s="59" t="s">
        <v>53</v>
      </c>
      <c r="F37" s="59"/>
      <c r="G37" s="71" t="str">
        <f>IFERROR(F37/E37-1,"-")</f>
        <v>-</v>
      </c>
      <c r="H37" s="65"/>
      <c r="I37" s="195"/>
      <c r="K37" s="352"/>
      <c r="L37" s="353"/>
      <c r="M37" s="353"/>
      <c r="N37" s="353"/>
      <c r="O37" s="353"/>
      <c r="P37" s="14"/>
    </row>
    <row r="38" spans="2:16" ht="15" x14ac:dyDescent="0.2">
      <c r="B38" s="194"/>
      <c r="C38" s="54"/>
      <c r="D38" s="236" t="s">
        <v>63</v>
      </c>
      <c r="E38" s="234">
        <f>+SUM(E39:E41)</f>
        <v>154</v>
      </c>
      <c r="F38" s="234">
        <f>+SUM(F39:F41)</f>
        <v>118</v>
      </c>
      <c r="G38" s="235">
        <f t="shared" si="1"/>
        <v>-0.23376623376623373</v>
      </c>
      <c r="H38" s="65"/>
      <c r="I38" s="195"/>
      <c r="K38" s="350"/>
      <c r="L38" s="351"/>
      <c r="M38" s="351"/>
      <c r="N38" s="351"/>
      <c r="O38" s="351"/>
      <c r="P38" s="14"/>
    </row>
    <row r="39" spans="2:16" ht="14.25" x14ac:dyDescent="0.2">
      <c r="B39" s="194"/>
      <c r="C39" s="54"/>
      <c r="D39" s="58" t="s">
        <v>64</v>
      </c>
      <c r="E39" s="59">
        <v>64</v>
      </c>
      <c r="F39" s="59">
        <v>38</v>
      </c>
      <c r="G39" s="71">
        <f t="shared" si="1"/>
        <v>-0.40625</v>
      </c>
      <c r="H39" s="65"/>
      <c r="I39" s="195"/>
      <c r="K39" s="352"/>
      <c r="L39" s="353"/>
      <c r="M39" s="353"/>
      <c r="N39" s="353"/>
      <c r="O39" s="353"/>
      <c r="P39" s="14"/>
    </row>
    <row r="40" spans="2:16" ht="14.25" x14ac:dyDescent="0.2">
      <c r="B40" s="194"/>
      <c r="C40" s="54"/>
      <c r="D40" s="61" t="s">
        <v>65</v>
      </c>
      <c r="E40" s="62">
        <v>74</v>
      </c>
      <c r="F40" s="62">
        <v>57</v>
      </c>
      <c r="G40" s="72">
        <f t="shared" si="1"/>
        <v>-0.22972972972972971</v>
      </c>
      <c r="H40" s="65"/>
      <c r="I40" s="195"/>
      <c r="K40" s="352"/>
      <c r="L40" s="353"/>
      <c r="M40" s="353"/>
      <c r="N40" s="353"/>
      <c r="O40" s="353"/>
      <c r="P40" s="14"/>
    </row>
    <row r="41" spans="2:16" ht="14.25" x14ac:dyDescent="0.2">
      <c r="B41" s="194"/>
      <c r="C41" s="54"/>
      <c r="D41" s="58" t="s">
        <v>106</v>
      </c>
      <c r="E41" s="59">
        <v>16</v>
      </c>
      <c r="F41" s="59">
        <v>23</v>
      </c>
      <c r="G41" s="71">
        <f t="shared" si="1"/>
        <v>0.4375</v>
      </c>
      <c r="H41" s="65"/>
      <c r="I41" s="195"/>
      <c r="K41" s="352"/>
      <c r="L41" s="353"/>
      <c r="M41" s="353"/>
      <c r="N41" s="353"/>
      <c r="O41" s="353"/>
      <c r="P41" s="14"/>
    </row>
    <row r="42" spans="2:16" ht="15" x14ac:dyDescent="0.2">
      <c r="B42" s="194"/>
      <c r="C42" s="54"/>
      <c r="D42" s="236" t="s">
        <v>107</v>
      </c>
      <c r="E42" s="234">
        <f>+SUM(E43:E45)</f>
        <v>69</v>
      </c>
      <c r="F42" s="234">
        <f>+SUM(F43:F45)</f>
        <v>70</v>
      </c>
      <c r="G42" s="235">
        <f t="shared" si="1"/>
        <v>1.449275362318847E-2</v>
      </c>
      <c r="H42" s="65"/>
      <c r="I42" s="195"/>
      <c r="K42" s="350"/>
      <c r="L42" s="351"/>
      <c r="M42" s="351"/>
      <c r="N42" s="351"/>
      <c r="O42" s="351"/>
      <c r="P42" s="14"/>
    </row>
    <row r="43" spans="2:16" ht="14.25" x14ac:dyDescent="0.2">
      <c r="B43" s="194"/>
      <c r="C43" s="54"/>
      <c r="D43" s="58" t="s">
        <v>60</v>
      </c>
      <c r="E43" s="59">
        <v>6</v>
      </c>
      <c r="F43" s="59">
        <v>8</v>
      </c>
      <c r="G43" s="71">
        <f t="shared" si="1"/>
        <v>0.33333333333333326</v>
      </c>
      <c r="H43" s="65"/>
      <c r="I43" s="195"/>
      <c r="K43" s="352"/>
      <c r="L43" s="353"/>
      <c r="M43" s="353"/>
      <c r="N43" s="353"/>
      <c r="O43" s="353"/>
      <c r="P43" s="14"/>
    </row>
    <row r="44" spans="2:16" ht="14.25" x14ac:dyDescent="0.2">
      <c r="B44" s="194"/>
      <c r="C44" s="54"/>
      <c r="D44" s="61" t="s">
        <v>61</v>
      </c>
      <c r="E44" s="62">
        <v>40</v>
      </c>
      <c r="F44" s="62">
        <v>30</v>
      </c>
      <c r="G44" s="72">
        <f t="shared" si="1"/>
        <v>-0.25</v>
      </c>
      <c r="H44" s="65"/>
      <c r="I44" s="195"/>
      <c r="K44" s="352"/>
      <c r="L44" s="353"/>
      <c r="M44" s="353"/>
      <c r="N44" s="353"/>
      <c r="O44" s="353"/>
      <c r="P44" s="14"/>
    </row>
    <row r="45" spans="2:16" ht="14.25" x14ac:dyDescent="0.2">
      <c r="B45" s="194"/>
      <c r="C45" s="54"/>
      <c r="D45" s="58" t="s">
        <v>62</v>
      </c>
      <c r="E45" s="59">
        <v>23</v>
      </c>
      <c r="F45" s="59">
        <v>32</v>
      </c>
      <c r="G45" s="72"/>
      <c r="H45" s="65"/>
      <c r="I45" s="195"/>
      <c r="K45" s="352"/>
      <c r="L45" s="353"/>
      <c r="M45" s="353"/>
      <c r="N45" s="353"/>
      <c r="O45" s="353"/>
      <c r="P45" s="14"/>
    </row>
    <row r="46" spans="2:16" ht="15" x14ac:dyDescent="0.2">
      <c r="B46" s="194"/>
      <c r="C46" s="54"/>
      <c r="D46" s="236" t="s">
        <v>68</v>
      </c>
      <c r="E46" s="234">
        <f>+SUM(E47)</f>
        <v>48</v>
      </c>
      <c r="F46" s="234">
        <f>+SUM(F47)</f>
        <v>34</v>
      </c>
      <c r="G46" s="235">
        <f t="shared" si="1"/>
        <v>-0.29166666666666663</v>
      </c>
      <c r="H46" s="65"/>
      <c r="I46" s="195"/>
      <c r="K46" s="350"/>
      <c r="L46" s="351"/>
      <c r="M46" s="351"/>
      <c r="N46" s="351"/>
      <c r="O46" s="351"/>
      <c r="P46" s="14"/>
    </row>
    <row r="47" spans="2:16" ht="14.25" x14ac:dyDescent="0.2">
      <c r="B47" s="194"/>
      <c r="C47" s="54"/>
      <c r="D47" s="58" t="s">
        <v>69</v>
      </c>
      <c r="E47" s="59">
        <v>48</v>
      </c>
      <c r="F47" s="59">
        <v>34</v>
      </c>
      <c r="G47" s="72">
        <f t="shared" si="1"/>
        <v>-0.29166666666666663</v>
      </c>
      <c r="H47" s="65"/>
      <c r="I47" s="195"/>
      <c r="K47" s="352"/>
      <c r="L47" s="353"/>
      <c r="M47" s="353"/>
      <c r="N47" s="353"/>
      <c r="O47" s="353"/>
      <c r="P47" s="14"/>
    </row>
    <row r="48" spans="2:16" ht="15" x14ac:dyDescent="0.2">
      <c r="B48" s="194"/>
      <c r="C48" s="54"/>
      <c r="D48" s="236" t="s">
        <v>67</v>
      </c>
      <c r="E48" s="234">
        <f>+E49</f>
        <v>12</v>
      </c>
      <c r="F48" s="234">
        <f>+SUM(F49)</f>
        <v>18</v>
      </c>
      <c r="G48" s="235">
        <f>F48/E48-1</f>
        <v>0.5</v>
      </c>
      <c r="H48" s="65"/>
      <c r="I48" s="195"/>
      <c r="K48" s="350"/>
      <c r="L48" s="351"/>
      <c r="M48" s="351"/>
      <c r="N48" s="351"/>
      <c r="O48" s="351"/>
      <c r="P48" s="14"/>
    </row>
    <row r="49" spans="2:16" ht="14.25" x14ac:dyDescent="0.2">
      <c r="B49" s="194"/>
      <c r="C49" s="54"/>
      <c r="D49" s="58" t="s">
        <v>67</v>
      </c>
      <c r="E49" s="59">
        <v>12</v>
      </c>
      <c r="F49" s="59">
        <v>18</v>
      </c>
      <c r="G49" s="71">
        <f t="shared" si="1"/>
        <v>0.5</v>
      </c>
      <c r="H49" s="65"/>
      <c r="I49" s="195"/>
      <c r="K49" s="352"/>
      <c r="L49" s="353"/>
      <c r="M49" s="353"/>
      <c r="N49" s="353"/>
      <c r="O49" s="353"/>
      <c r="P49" s="14"/>
    </row>
    <row r="50" spans="2:16" ht="15" x14ac:dyDescent="0.2">
      <c r="B50" s="194"/>
      <c r="C50" s="54"/>
      <c r="D50" s="193" t="s">
        <v>70</v>
      </c>
      <c r="E50" s="202">
        <f>+E48+E46+E42+E38+E34+E29+E22+E18+E14+E10</f>
        <v>1490</v>
      </c>
      <c r="F50" s="202">
        <f>+F48+F46+F42+F38+F34+F29+F22+F18+F14+F10</f>
        <v>1272</v>
      </c>
      <c r="G50" s="203">
        <f t="shared" si="1"/>
        <v>-0.1463087248322148</v>
      </c>
      <c r="H50" s="65"/>
      <c r="I50" s="195"/>
      <c r="K50" s="349"/>
      <c r="L50" s="354"/>
      <c r="M50" s="354"/>
      <c r="N50" s="354"/>
      <c r="O50" s="354"/>
      <c r="P50" s="14"/>
    </row>
    <row r="51" spans="2:16" ht="14.25" x14ac:dyDescent="0.2">
      <c r="B51" s="194"/>
      <c r="C51" s="54"/>
      <c r="D51" s="58" t="s">
        <v>71</v>
      </c>
      <c r="E51" s="59">
        <v>30</v>
      </c>
      <c r="F51" s="59">
        <v>27</v>
      </c>
      <c r="G51" s="71">
        <f>F51/E51-1</f>
        <v>-9.9999999999999978E-2</v>
      </c>
      <c r="H51" s="65"/>
      <c r="I51" s="195"/>
      <c r="K51" s="355"/>
      <c r="L51" s="353"/>
      <c r="M51" s="353"/>
      <c r="N51" s="353"/>
      <c r="O51" s="353"/>
      <c r="P51" s="14"/>
    </row>
    <row r="52" spans="2:16" ht="14.25" x14ac:dyDescent="0.2">
      <c r="B52" s="194"/>
      <c r="C52" s="54"/>
      <c r="D52" s="58" t="s">
        <v>134</v>
      </c>
      <c r="E52" s="59">
        <v>8</v>
      </c>
      <c r="F52" s="59">
        <v>9</v>
      </c>
      <c r="G52" s="71">
        <f>F52/E52-1</f>
        <v>0.125</v>
      </c>
      <c r="H52" s="160"/>
      <c r="I52" s="195"/>
      <c r="K52" s="352"/>
      <c r="L52" s="353"/>
      <c r="M52" s="353"/>
      <c r="N52" s="353"/>
      <c r="O52" s="353"/>
      <c r="P52" s="14"/>
    </row>
    <row r="53" spans="2:16" ht="14.25" x14ac:dyDescent="0.2">
      <c r="B53" s="194"/>
      <c r="C53" s="54"/>
      <c r="D53" s="58" t="s">
        <v>222</v>
      </c>
      <c r="E53" s="59" t="s">
        <v>53</v>
      </c>
      <c r="F53" s="59">
        <v>5</v>
      </c>
      <c r="G53" s="71" t="str">
        <f>IFERROR(F53/E53-1,"-")</f>
        <v>-</v>
      </c>
      <c r="H53" s="56"/>
      <c r="I53" s="195"/>
      <c r="K53" s="355"/>
      <c r="L53" s="353"/>
      <c r="M53" s="353"/>
      <c r="N53" s="353"/>
      <c r="O53" s="353"/>
      <c r="P53" s="14"/>
    </row>
    <row r="54" spans="2:16" ht="14.25" x14ac:dyDescent="0.2">
      <c r="B54" s="194"/>
      <c r="C54" s="54"/>
      <c r="D54" s="58" t="s">
        <v>74</v>
      </c>
      <c r="E54" s="59" t="s">
        <v>53</v>
      </c>
      <c r="F54" s="59" t="s">
        <v>53</v>
      </c>
      <c r="G54" s="71" t="str">
        <f>IFERROR(F54/E54-1,"-")</f>
        <v>-</v>
      </c>
      <c r="H54" s="56"/>
      <c r="I54" s="195"/>
      <c r="K54" s="352"/>
      <c r="L54" s="353"/>
      <c r="M54" s="353"/>
      <c r="N54" s="353"/>
      <c r="O54" s="353"/>
      <c r="P54" s="14"/>
    </row>
    <row r="55" spans="2:16" ht="19.5" x14ac:dyDescent="0.35">
      <c r="B55" s="194"/>
      <c r="C55" s="66"/>
      <c r="D55" s="204" t="s">
        <v>108</v>
      </c>
      <c r="E55" s="205">
        <f>SUM(E50:E54)</f>
        <v>1528</v>
      </c>
      <c r="F55" s="205">
        <f>SUM(F50:F53)</f>
        <v>1313</v>
      </c>
      <c r="G55" s="206">
        <f>F55/E55-1</f>
        <v>-0.14070680628272247</v>
      </c>
      <c r="H55" s="66"/>
      <c r="I55" s="195"/>
      <c r="K55" s="356"/>
      <c r="L55" s="357"/>
      <c r="M55" s="357"/>
      <c r="N55" s="357"/>
      <c r="O55" s="357"/>
      <c r="P55" s="14"/>
    </row>
    <row r="56" spans="2:16" ht="13.5" customHeight="1" x14ac:dyDescent="0.35">
      <c r="B56" s="194"/>
      <c r="C56" s="66"/>
      <c r="D56" s="66"/>
      <c r="E56" s="66"/>
      <c r="F56" s="66"/>
      <c r="G56" s="66"/>
      <c r="H56" s="66"/>
      <c r="I56" s="195"/>
      <c r="K56" s="14"/>
      <c r="L56" s="14"/>
      <c r="M56" s="14"/>
      <c r="N56" s="14"/>
      <c r="O56" s="14"/>
      <c r="P56" s="14"/>
    </row>
    <row r="57" spans="2:16" ht="16.5" x14ac:dyDescent="0.3">
      <c r="B57" s="194"/>
      <c r="C57" s="395" t="s">
        <v>220</v>
      </c>
      <c r="D57" s="395"/>
      <c r="E57" s="395"/>
      <c r="F57" s="395"/>
      <c r="G57" s="395"/>
      <c r="H57" s="395"/>
      <c r="I57" s="195"/>
      <c r="K57" s="14"/>
      <c r="L57" s="14"/>
      <c r="M57" s="14"/>
      <c r="N57" s="14"/>
      <c r="O57" s="14"/>
      <c r="P57" s="14"/>
    </row>
    <row r="58" spans="2:16" ht="13.5" customHeight="1" x14ac:dyDescent="0.35">
      <c r="B58" s="194"/>
      <c r="C58" s="66"/>
      <c r="D58" s="66"/>
      <c r="E58" s="66"/>
      <c r="F58" s="66"/>
      <c r="G58" s="66"/>
      <c r="H58" s="66"/>
      <c r="I58" s="195"/>
    </row>
    <row r="59" spans="2:16" x14ac:dyDescent="0.2">
      <c r="B59" s="194"/>
      <c r="C59" s="194"/>
      <c r="D59" s="194"/>
      <c r="E59" s="197"/>
      <c r="F59" s="198"/>
      <c r="G59" s="196"/>
      <c r="H59" s="196"/>
      <c r="I59" s="196"/>
    </row>
    <row r="61" spans="2:16" ht="12" customHeight="1" x14ac:dyDescent="0.2"/>
  </sheetData>
  <mergeCells count="7">
    <mergeCell ref="C4:H6"/>
    <mergeCell ref="C57:H57"/>
    <mergeCell ref="K8:K9"/>
    <mergeCell ref="L8:O8"/>
    <mergeCell ref="D8:D9"/>
    <mergeCell ref="E8:F8"/>
    <mergeCell ref="G8:G9"/>
  </mergeCells>
  <pageMargins left="0.75" right="0.75" top="1" bottom="1" header="0" footer="0"/>
  <pageSetup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223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2">
      <c r="B14" s="207"/>
      <c r="C14" s="40"/>
      <c r="D14" s="40"/>
      <c r="E14" s="161">
        <v>2014</v>
      </c>
      <c r="F14" s="161">
        <v>2015</v>
      </c>
      <c r="G14" s="161">
        <v>2016</v>
      </c>
      <c r="H14" s="161">
        <v>2017</v>
      </c>
      <c r="I14" s="161">
        <v>2018</v>
      </c>
      <c r="J14" s="161">
        <v>2019</v>
      </c>
      <c r="K14" s="161">
        <v>2020</v>
      </c>
      <c r="L14" s="161">
        <v>2021</v>
      </c>
      <c r="M14" s="161">
        <v>2022</v>
      </c>
      <c r="N14" s="161">
        <v>2023</v>
      </c>
      <c r="O14" s="43"/>
      <c r="P14" s="43"/>
      <c r="Q14" s="43"/>
      <c r="R14" s="43"/>
      <c r="S14" s="40"/>
      <c r="T14" s="40"/>
      <c r="U14" s="207"/>
    </row>
    <row r="15" spans="2:21" ht="13.5" customHeight="1" x14ac:dyDescent="0.2">
      <c r="B15" s="207"/>
      <c r="C15" s="40"/>
      <c r="D15" s="40"/>
      <c r="E15" s="162">
        <v>10249</v>
      </c>
      <c r="F15" s="162">
        <v>11184</v>
      </c>
      <c r="G15" s="162">
        <v>12530</v>
      </c>
      <c r="H15" s="162">
        <v>13082</v>
      </c>
      <c r="I15" s="162">
        <v>13631</v>
      </c>
      <c r="J15" s="162">
        <v>13588</v>
      </c>
      <c r="K15" s="162">
        <v>13188</v>
      </c>
      <c r="L15" s="40">
        <v>12689</v>
      </c>
      <c r="M15" s="40">
        <v>12100</v>
      </c>
      <c r="N15" s="40">
        <v>11270</v>
      </c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" style="14" customWidth="1"/>
    <col min="2" max="2" width="2.425781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.7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2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2.75" customHeight="1" x14ac:dyDescent="0.2">
      <c r="B6" s="207"/>
      <c r="C6" s="404" t="s">
        <v>224</v>
      </c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207"/>
    </row>
    <row r="7" spans="2:21" ht="12.75" customHeight="1" x14ac:dyDescent="0.2">
      <c r="B7" s="207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207"/>
    </row>
    <row r="8" spans="2:21" ht="12.75" customHeight="1" x14ac:dyDescent="0.2">
      <c r="B8" s="207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207"/>
    </row>
    <row r="9" spans="2:21" ht="12.75" customHeight="1" x14ac:dyDescent="0.2">
      <c r="B9" s="207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207"/>
    </row>
    <row r="10" spans="2:21" ht="12.7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2.7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2.75" customHeight="1" x14ac:dyDescent="0.2">
      <c r="B14" s="207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2.7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2.7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2.7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2.7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2.7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2.7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2.7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2.7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</row>
    <row r="24" spans="2:21" ht="12.7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</row>
    <row r="25" spans="2:21" ht="12.7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</row>
    <row r="26" spans="2:21" ht="12.7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</row>
    <row r="27" spans="2:21" ht="12.7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</row>
    <row r="28" spans="2:21" ht="12.7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</row>
    <row r="29" spans="2:21" ht="12.7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2.7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2.7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7"/>
    </row>
    <row r="42" spans="2:21" ht="12.75" customHeight="1" x14ac:dyDescent="0.2">
      <c r="B42" s="207"/>
      <c r="C42" s="373" t="s">
        <v>220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207"/>
    </row>
    <row r="43" spans="2:21" ht="12.75" customHeight="1" x14ac:dyDescent="0.2">
      <c r="B43" s="207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7"/>
    </row>
    <row r="44" spans="2:21" ht="12.7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7"/>
    </row>
    <row r="45" spans="2:21" ht="12.7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B2:I59"/>
  <sheetViews>
    <sheetView zoomScale="90" zoomScaleNormal="90" workbookViewId="0"/>
  </sheetViews>
  <sheetFormatPr baseColWidth="10" defaultColWidth="11.42578125" defaultRowHeight="12.75" customHeight="1" x14ac:dyDescent="0.2"/>
  <cols>
    <col min="1" max="1" width="17" style="5" customWidth="1"/>
    <col min="2" max="2" width="2.5703125" style="5" customWidth="1"/>
    <col min="3" max="3" width="14.140625" style="5" customWidth="1"/>
    <col min="4" max="4" width="56.42578125" style="5" customWidth="1"/>
    <col min="5" max="7" width="15.140625" style="7" customWidth="1"/>
    <col min="8" max="8" width="13.85546875" style="5" customWidth="1"/>
    <col min="9" max="9" width="2.5703125" style="5" customWidth="1"/>
    <col min="10" max="16384" width="11.42578125" style="5"/>
  </cols>
  <sheetData>
    <row r="2" spans="2:9" ht="12.75" customHeight="1" x14ac:dyDescent="0.2">
      <c r="B2" s="194"/>
      <c r="C2" s="194"/>
      <c r="D2" s="194"/>
      <c r="E2" s="194"/>
      <c r="F2" s="194"/>
      <c r="G2" s="194"/>
      <c r="H2" s="195"/>
      <c r="I2" s="195"/>
    </row>
    <row r="3" spans="2:9" ht="12.75" customHeight="1" x14ac:dyDescent="0.25">
      <c r="B3" s="194"/>
      <c r="C3" s="54"/>
      <c r="D3" s="68"/>
      <c r="E3" s="64"/>
      <c r="F3" s="64"/>
      <c r="G3" s="64"/>
      <c r="H3" s="55"/>
      <c r="I3" s="195"/>
    </row>
    <row r="4" spans="2:9" ht="19.5" customHeight="1" x14ac:dyDescent="0.2">
      <c r="B4" s="194"/>
      <c r="C4" s="393" t="s">
        <v>225</v>
      </c>
      <c r="D4" s="394"/>
      <c r="E4" s="394"/>
      <c r="F4" s="394"/>
      <c r="G4" s="394"/>
      <c r="H4" s="394"/>
      <c r="I4" s="195"/>
    </row>
    <row r="5" spans="2:9" ht="19.5" customHeight="1" x14ac:dyDescent="0.2">
      <c r="B5" s="194"/>
      <c r="C5" s="394"/>
      <c r="D5" s="394"/>
      <c r="E5" s="394"/>
      <c r="F5" s="394"/>
      <c r="G5" s="394"/>
      <c r="H5" s="394"/>
      <c r="I5" s="195"/>
    </row>
    <row r="6" spans="2:9" ht="19.5" customHeight="1" x14ac:dyDescent="0.2">
      <c r="B6" s="194"/>
      <c r="C6" s="394"/>
      <c r="D6" s="394"/>
      <c r="E6" s="394"/>
      <c r="F6" s="394"/>
      <c r="G6" s="394"/>
      <c r="H6" s="394"/>
      <c r="I6" s="195"/>
    </row>
    <row r="7" spans="2:9" ht="12.75" customHeight="1" x14ac:dyDescent="0.2">
      <c r="B7" s="194"/>
      <c r="C7" s="67"/>
      <c r="D7" s="67"/>
      <c r="E7" s="67"/>
      <c r="F7" s="67"/>
      <c r="G7" s="67"/>
      <c r="H7" s="67"/>
      <c r="I7" s="195"/>
    </row>
    <row r="8" spans="2:9" ht="29.25" customHeight="1" x14ac:dyDescent="0.2">
      <c r="B8" s="194"/>
      <c r="C8" s="67"/>
      <c r="D8" s="218" t="s">
        <v>96</v>
      </c>
      <c r="E8" s="218" t="s">
        <v>23</v>
      </c>
      <c r="F8" s="218" t="s">
        <v>25</v>
      </c>
      <c r="G8" s="218" t="s">
        <v>136</v>
      </c>
      <c r="H8" s="67"/>
      <c r="I8" s="195"/>
    </row>
    <row r="9" spans="2:9" ht="12.75" customHeight="1" x14ac:dyDescent="0.2">
      <c r="B9" s="194"/>
      <c r="C9" s="67"/>
      <c r="D9" s="274" t="s">
        <v>30</v>
      </c>
      <c r="E9" s="275">
        <f>SUM(E10:E12)</f>
        <v>1919</v>
      </c>
      <c r="F9" s="275">
        <f>SUM(F10:F12)</f>
        <v>1731</v>
      </c>
      <c r="G9" s="276">
        <f>F9/$E$9-1</f>
        <v>-9.7967691505992716E-2</v>
      </c>
      <c r="H9" s="67"/>
      <c r="I9" s="195"/>
    </row>
    <row r="10" spans="2:9" ht="12.75" customHeight="1" x14ac:dyDescent="0.2">
      <c r="B10" s="194"/>
      <c r="C10" s="67"/>
      <c r="D10" s="58" t="s">
        <v>31</v>
      </c>
      <c r="E10" s="59">
        <v>917</v>
      </c>
      <c r="F10" s="59">
        <v>800</v>
      </c>
      <c r="G10" s="71">
        <f>F10/$E$10-1</f>
        <v>-0.1275899672846238</v>
      </c>
      <c r="H10" s="67"/>
      <c r="I10" s="195"/>
    </row>
    <row r="11" spans="2:9" ht="12.75" customHeight="1" x14ac:dyDescent="0.2">
      <c r="B11" s="194"/>
      <c r="C11" s="67"/>
      <c r="D11" s="61" t="s">
        <v>32</v>
      </c>
      <c r="E11" s="62">
        <v>683</v>
      </c>
      <c r="F11" s="62">
        <v>681</v>
      </c>
      <c r="G11" s="72">
        <f>F11/$E$11-1</f>
        <v>-2.9282576866763721E-3</v>
      </c>
      <c r="H11" s="67"/>
      <c r="I11" s="195"/>
    </row>
    <row r="12" spans="2:9" ht="12.75" customHeight="1" x14ac:dyDescent="0.2">
      <c r="B12" s="194"/>
      <c r="C12" s="67"/>
      <c r="D12" s="58" t="s">
        <v>33</v>
      </c>
      <c r="E12" s="59">
        <v>319</v>
      </c>
      <c r="F12" s="59">
        <v>250</v>
      </c>
      <c r="G12" s="71">
        <f>F12/$E$12-1</f>
        <v>-0.21630094043887149</v>
      </c>
      <c r="H12" s="67"/>
      <c r="I12" s="195"/>
    </row>
    <row r="13" spans="2:9" ht="12.75" customHeight="1" x14ac:dyDescent="0.2">
      <c r="B13" s="194"/>
      <c r="C13" s="67"/>
      <c r="D13" s="236" t="s">
        <v>101</v>
      </c>
      <c r="E13" s="234">
        <f>SUM(E14:E16)</f>
        <v>1213</v>
      </c>
      <c r="F13" s="234">
        <f>SUM(F14:F16)</f>
        <v>1111</v>
      </c>
      <c r="G13" s="235">
        <f>F13/$E$13-1</f>
        <v>-8.4089035449299243E-2</v>
      </c>
      <c r="H13" s="67"/>
      <c r="I13" s="195"/>
    </row>
    <row r="14" spans="2:9" ht="12.75" customHeight="1" x14ac:dyDescent="0.2">
      <c r="B14" s="194"/>
      <c r="C14" s="67"/>
      <c r="D14" s="58" t="s">
        <v>35</v>
      </c>
      <c r="E14" s="59">
        <v>810</v>
      </c>
      <c r="F14" s="59">
        <v>747</v>
      </c>
      <c r="G14" s="71">
        <f>F14/$E$14-1</f>
        <v>-7.7777777777777724E-2</v>
      </c>
      <c r="H14" s="67"/>
      <c r="I14" s="195"/>
    </row>
    <row r="15" spans="2:9" ht="12.75" customHeight="1" x14ac:dyDescent="0.2">
      <c r="B15" s="194"/>
      <c r="C15" s="67"/>
      <c r="D15" s="61" t="s">
        <v>36</v>
      </c>
      <c r="E15" s="62">
        <v>134</v>
      </c>
      <c r="F15" s="62">
        <v>125</v>
      </c>
      <c r="G15" s="72">
        <f>F15/$E$15-1</f>
        <v>-6.7164179104477584E-2</v>
      </c>
      <c r="H15" s="67"/>
      <c r="I15" s="195"/>
    </row>
    <row r="16" spans="2:9" ht="12.75" customHeight="1" x14ac:dyDescent="0.2">
      <c r="B16" s="194"/>
      <c r="C16" s="67"/>
      <c r="D16" s="58" t="s">
        <v>37</v>
      </c>
      <c r="E16" s="59">
        <v>269</v>
      </c>
      <c r="F16" s="59">
        <v>239</v>
      </c>
      <c r="G16" s="71">
        <f>F16/E16-1</f>
        <v>-0.11152416356877326</v>
      </c>
      <c r="H16" s="67"/>
      <c r="I16" s="195"/>
    </row>
    <row r="17" spans="2:9" ht="12.75" customHeight="1" x14ac:dyDescent="0.2">
      <c r="B17" s="194"/>
      <c r="C17" s="67"/>
      <c r="D17" s="236" t="s">
        <v>102</v>
      </c>
      <c r="E17" s="234">
        <f>SUM(E18:E20)</f>
        <v>1871</v>
      </c>
      <c r="F17" s="234">
        <f>SUM(F18:F20)</f>
        <v>1881</v>
      </c>
      <c r="G17" s="235">
        <f>F17/$E$17-1</f>
        <v>5.3447354355959931E-3</v>
      </c>
      <c r="H17" s="67"/>
      <c r="I17" s="195"/>
    </row>
    <row r="18" spans="2:9" ht="12.75" customHeight="1" x14ac:dyDescent="0.2">
      <c r="B18" s="194"/>
      <c r="C18" s="67"/>
      <c r="D18" s="58" t="s">
        <v>40</v>
      </c>
      <c r="E18" s="59">
        <v>191</v>
      </c>
      <c r="F18" s="59">
        <v>192</v>
      </c>
      <c r="G18" s="71">
        <f>F18/$E$18-1</f>
        <v>5.2356020942407877E-3</v>
      </c>
      <c r="H18" s="67"/>
      <c r="I18" s="195"/>
    </row>
    <row r="19" spans="2:9" ht="12.75" customHeight="1" x14ac:dyDescent="0.2">
      <c r="B19" s="194"/>
      <c r="C19" s="67"/>
      <c r="D19" s="61" t="s">
        <v>39</v>
      </c>
      <c r="E19" s="62">
        <v>1462</v>
      </c>
      <c r="F19" s="59">
        <v>1467</v>
      </c>
      <c r="G19" s="72">
        <f>F19/$E$19-1</f>
        <v>3.4199726402188713E-3</v>
      </c>
      <c r="H19" s="67"/>
      <c r="I19" s="195"/>
    </row>
    <row r="20" spans="2:9" ht="12.75" customHeight="1" x14ac:dyDescent="0.2">
      <c r="B20" s="194"/>
      <c r="C20" s="67"/>
      <c r="D20" s="58" t="s">
        <v>41</v>
      </c>
      <c r="E20" s="59">
        <v>218</v>
      </c>
      <c r="F20" s="59">
        <v>222</v>
      </c>
      <c r="G20" s="71">
        <f>F20/$E$20-1</f>
        <v>1.8348623853210899E-2</v>
      </c>
      <c r="H20" s="67"/>
      <c r="I20" s="195"/>
    </row>
    <row r="21" spans="2:9" ht="12.75" customHeight="1" x14ac:dyDescent="0.2">
      <c r="B21" s="194"/>
      <c r="C21" s="67"/>
      <c r="D21" s="236" t="s">
        <v>103</v>
      </c>
      <c r="E21" s="234">
        <f>SUM(E22:E27)</f>
        <v>3597</v>
      </c>
      <c r="F21" s="234">
        <f>SUM(F22:F27)</f>
        <v>3149</v>
      </c>
      <c r="G21" s="235">
        <f>F21/$E$21-1</f>
        <v>-0.12454823463997777</v>
      </c>
      <c r="H21" s="67"/>
      <c r="I21" s="195"/>
    </row>
    <row r="22" spans="2:9" ht="12.75" customHeight="1" x14ac:dyDescent="0.2">
      <c r="B22" s="194"/>
      <c r="C22" s="67"/>
      <c r="D22" s="58" t="s">
        <v>43</v>
      </c>
      <c r="E22" s="59">
        <v>888</v>
      </c>
      <c r="F22" s="59">
        <v>682</v>
      </c>
      <c r="G22" s="71">
        <f>F22/$E$22-1</f>
        <v>-0.23198198198198194</v>
      </c>
      <c r="H22" s="67"/>
      <c r="I22" s="195"/>
    </row>
    <row r="23" spans="2:9" ht="12.75" customHeight="1" x14ac:dyDescent="0.2">
      <c r="B23" s="194"/>
      <c r="C23" s="67"/>
      <c r="D23" s="61" t="s">
        <v>48</v>
      </c>
      <c r="E23" s="62">
        <v>621</v>
      </c>
      <c r="F23" s="62">
        <v>697</v>
      </c>
      <c r="G23" s="72">
        <f t="shared" ref="G23:G46" si="0">F23/E23-1</f>
        <v>0.12238325281803553</v>
      </c>
      <c r="H23" s="67"/>
      <c r="I23" s="195"/>
    </row>
    <row r="24" spans="2:9" ht="12.75" customHeight="1" x14ac:dyDescent="0.2">
      <c r="B24" s="194"/>
      <c r="C24" s="67"/>
      <c r="D24" s="58" t="s">
        <v>44</v>
      </c>
      <c r="E24" s="59">
        <v>199</v>
      </c>
      <c r="F24" s="59">
        <v>171</v>
      </c>
      <c r="G24" s="71">
        <f t="shared" si="0"/>
        <v>-0.14070351758793975</v>
      </c>
      <c r="H24" s="67"/>
      <c r="I24" s="195"/>
    </row>
    <row r="25" spans="2:9" ht="12.75" customHeight="1" x14ac:dyDescent="0.2">
      <c r="B25" s="194"/>
      <c r="C25" s="67"/>
      <c r="D25" s="61" t="s">
        <v>45</v>
      </c>
      <c r="E25" s="62">
        <v>363</v>
      </c>
      <c r="F25" s="62">
        <v>282</v>
      </c>
      <c r="G25" s="72">
        <f t="shared" si="0"/>
        <v>-0.22314049586776863</v>
      </c>
      <c r="H25" s="67"/>
      <c r="I25" s="195"/>
    </row>
    <row r="26" spans="2:9" ht="12.75" customHeight="1" x14ac:dyDescent="0.2">
      <c r="B26" s="194"/>
      <c r="C26" s="67"/>
      <c r="D26" s="58" t="s">
        <v>46</v>
      </c>
      <c r="E26" s="59">
        <v>960</v>
      </c>
      <c r="F26" s="59">
        <v>826</v>
      </c>
      <c r="G26" s="71">
        <f t="shared" si="0"/>
        <v>-0.13958333333333328</v>
      </c>
      <c r="H26" s="67"/>
      <c r="I26" s="195"/>
    </row>
    <row r="27" spans="2:9" ht="12.75" customHeight="1" x14ac:dyDescent="0.2">
      <c r="B27" s="194"/>
      <c r="C27" s="67"/>
      <c r="D27" s="61" t="s">
        <v>47</v>
      </c>
      <c r="E27" s="62">
        <v>566</v>
      </c>
      <c r="F27" s="62">
        <v>491</v>
      </c>
      <c r="G27" s="72">
        <f t="shared" si="0"/>
        <v>-0.13250883392226154</v>
      </c>
      <c r="H27" s="67"/>
      <c r="I27" s="195"/>
    </row>
    <row r="28" spans="2:9" ht="12.75" customHeight="1" x14ac:dyDescent="0.2">
      <c r="B28" s="194"/>
      <c r="C28" s="67"/>
      <c r="D28" s="236" t="s">
        <v>105</v>
      </c>
      <c r="E28" s="234">
        <f>+SUM(E29:E32)</f>
        <v>1681</v>
      </c>
      <c r="F28" s="234">
        <f>+SUM(F29:F32)</f>
        <v>1562</v>
      </c>
      <c r="G28" s="235">
        <f t="shared" si="0"/>
        <v>-7.0791195716835231E-2</v>
      </c>
      <c r="H28" s="67"/>
      <c r="I28" s="195"/>
    </row>
    <row r="29" spans="2:9" ht="12.75" customHeight="1" x14ac:dyDescent="0.2">
      <c r="B29" s="194"/>
      <c r="C29" s="67"/>
      <c r="D29" s="58" t="s">
        <v>51</v>
      </c>
      <c r="E29" s="59">
        <v>622</v>
      </c>
      <c r="F29" s="59">
        <v>545</v>
      </c>
      <c r="G29" s="71">
        <f t="shared" si="0"/>
        <v>-0.1237942122186495</v>
      </c>
      <c r="H29" s="67"/>
      <c r="I29" s="195"/>
    </row>
    <row r="30" spans="2:9" ht="12.75" customHeight="1" x14ac:dyDescent="0.2">
      <c r="B30" s="194"/>
      <c r="C30" s="67"/>
      <c r="D30" s="61" t="s">
        <v>50</v>
      </c>
      <c r="E30" s="62">
        <v>875</v>
      </c>
      <c r="F30" s="62">
        <v>827</v>
      </c>
      <c r="G30" s="72">
        <f t="shared" si="0"/>
        <v>-5.4857142857142827E-2</v>
      </c>
      <c r="H30" s="67"/>
      <c r="I30" s="195"/>
    </row>
    <row r="31" spans="2:9" ht="12.75" customHeight="1" x14ac:dyDescent="0.2">
      <c r="B31" s="194"/>
      <c r="C31" s="67"/>
      <c r="D31" s="58" t="s">
        <v>52</v>
      </c>
      <c r="E31" s="59">
        <v>33</v>
      </c>
      <c r="F31" s="59">
        <v>28</v>
      </c>
      <c r="G31" s="71">
        <f t="shared" si="0"/>
        <v>-0.15151515151515149</v>
      </c>
      <c r="H31" s="67"/>
      <c r="I31" s="195"/>
    </row>
    <row r="32" spans="2:9" ht="12.75" customHeight="1" x14ac:dyDescent="0.2">
      <c r="B32" s="194"/>
      <c r="C32" s="67"/>
      <c r="D32" s="61" t="s">
        <v>54</v>
      </c>
      <c r="E32" s="62">
        <v>151</v>
      </c>
      <c r="F32" s="62">
        <v>162</v>
      </c>
      <c r="G32" s="72">
        <f t="shared" si="0"/>
        <v>7.2847682119205226E-2</v>
      </c>
      <c r="H32" s="67"/>
      <c r="I32" s="195"/>
    </row>
    <row r="33" spans="2:9" ht="12.75" customHeight="1" x14ac:dyDescent="0.2">
      <c r="B33" s="194"/>
      <c r="C33" s="67"/>
      <c r="D33" s="236" t="s">
        <v>55</v>
      </c>
      <c r="E33" s="234">
        <f>+SUM(E34:E36)</f>
        <v>98</v>
      </c>
      <c r="F33" s="234">
        <f>+SUM(F34:F36)</f>
        <v>98</v>
      </c>
      <c r="G33" s="235">
        <f t="shared" si="0"/>
        <v>0</v>
      </c>
      <c r="H33" s="67"/>
      <c r="I33" s="195"/>
    </row>
    <row r="34" spans="2:9" ht="12.75" customHeight="1" x14ac:dyDescent="0.2">
      <c r="B34" s="194"/>
      <c r="C34" s="67"/>
      <c r="D34" s="58" t="s">
        <v>56</v>
      </c>
      <c r="E34" s="59">
        <v>95</v>
      </c>
      <c r="F34" s="59">
        <v>97</v>
      </c>
      <c r="G34" s="71">
        <f t="shared" si="0"/>
        <v>2.1052631578947434E-2</v>
      </c>
      <c r="H34" s="67"/>
      <c r="I34" s="195"/>
    </row>
    <row r="35" spans="2:9" ht="12.75" customHeight="1" x14ac:dyDescent="0.2">
      <c r="B35" s="194"/>
      <c r="C35" s="67"/>
      <c r="D35" s="61" t="s">
        <v>57</v>
      </c>
      <c r="E35" s="62">
        <v>1</v>
      </c>
      <c r="F35" s="62">
        <v>0</v>
      </c>
      <c r="G35" s="72">
        <f t="shared" si="0"/>
        <v>-1</v>
      </c>
      <c r="H35" s="67"/>
      <c r="I35" s="195"/>
    </row>
    <row r="36" spans="2:9" ht="12.75" customHeight="1" x14ac:dyDescent="0.2">
      <c r="B36" s="194"/>
      <c r="C36" s="67"/>
      <c r="D36" s="58" t="s">
        <v>226</v>
      </c>
      <c r="E36" s="59">
        <v>2</v>
      </c>
      <c r="F36" s="59">
        <v>1</v>
      </c>
      <c r="G36" s="71">
        <f t="shared" si="0"/>
        <v>-0.5</v>
      </c>
      <c r="H36" s="67"/>
      <c r="I36" s="195"/>
    </row>
    <row r="37" spans="2:9" ht="12.75" customHeight="1" x14ac:dyDescent="0.2">
      <c r="B37" s="194"/>
      <c r="C37" s="67"/>
      <c r="D37" s="236" t="s">
        <v>63</v>
      </c>
      <c r="E37" s="234">
        <f>+SUM(E38:E40)</f>
        <v>905</v>
      </c>
      <c r="F37" s="234">
        <f>+SUM(F38:F40)</f>
        <v>882</v>
      </c>
      <c r="G37" s="235">
        <f t="shared" si="0"/>
        <v>-2.541436464088398E-2</v>
      </c>
      <c r="H37" s="67"/>
      <c r="I37" s="195"/>
    </row>
    <row r="38" spans="2:9" ht="12.75" customHeight="1" x14ac:dyDescent="0.2">
      <c r="B38" s="194"/>
      <c r="C38" s="67"/>
      <c r="D38" s="58" t="s">
        <v>64</v>
      </c>
      <c r="E38" s="59">
        <v>439</v>
      </c>
      <c r="F38" s="59">
        <v>395</v>
      </c>
      <c r="G38" s="71">
        <f t="shared" si="0"/>
        <v>-0.10022779043280183</v>
      </c>
      <c r="H38" s="67"/>
      <c r="I38" s="195"/>
    </row>
    <row r="39" spans="2:9" ht="12.75" customHeight="1" x14ac:dyDescent="0.2">
      <c r="B39" s="194"/>
      <c r="C39" s="67"/>
      <c r="D39" s="61" t="s">
        <v>65</v>
      </c>
      <c r="E39" s="62">
        <v>367</v>
      </c>
      <c r="F39" s="62">
        <v>380</v>
      </c>
      <c r="G39" s="72">
        <f t="shared" si="0"/>
        <v>3.5422343324250649E-2</v>
      </c>
      <c r="H39" s="67"/>
      <c r="I39" s="195"/>
    </row>
    <row r="40" spans="2:9" ht="12.75" customHeight="1" x14ac:dyDescent="0.2">
      <c r="B40" s="194"/>
      <c r="C40" s="67"/>
      <c r="D40" s="58" t="s">
        <v>106</v>
      </c>
      <c r="E40" s="59">
        <v>99</v>
      </c>
      <c r="F40" s="59">
        <v>107</v>
      </c>
      <c r="G40" s="71">
        <f t="shared" si="0"/>
        <v>8.0808080808080884E-2</v>
      </c>
      <c r="H40" s="67"/>
      <c r="I40" s="195"/>
    </row>
    <row r="41" spans="2:9" ht="12.75" customHeight="1" x14ac:dyDescent="0.2">
      <c r="B41" s="194"/>
      <c r="C41" s="67"/>
      <c r="D41" s="236" t="s">
        <v>107</v>
      </c>
      <c r="E41" s="234">
        <f>+SUM(E42:E44)</f>
        <v>381</v>
      </c>
      <c r="F41" s="234">
        <f>+SUM(F42:F44)</f>
        <v>387</v>
      </c>
      <c r="G41" s="235">
        <f t="shared" si="0"/>
        <v>1.5748031496062964E-2</v>
      </c>
      <c r="H41" s="67"/>
      <c r="I41" s="195"/>
    </row>
    <row r="42" spans="2:9" ht="12.75" customHeight="1" x14ac:dyDescent="0.2">
      <c r="B42" s="194"/>
      <c r="C42" s="67"/>
      <c r="D42" s="58" t="s">
        <v>60</v>
      </c>
      <c r="E42" s="59">
        <v>47</v>
      </c>
      <c r="F42" s="59">
        <v>47</v>
      </c>
      <c r="G42" s="71">
        <f t="shared" si="0"/>
        <v>0</v>
      </c>
      <c r="H42" s="67"/>
      <c r="I42" s="195"/>
    </row>
    <row r="43" spans="2:9" ht="12.75" customHeight="1" x14ac:dyDescent="0.2">
      <c r="B43" s="194"/>
      <c r="C43" s="67"/>
      <c r="D43" s="61" t="s">
        <v>61</v>
      </c>
      <c r="E43" s="62">
        <v>298</v>
      </c>
      <c r="F43" s="62">
        <v>257</v>
      </c>
      <c r="G43" s="72">
        <f t="shared" si="0"/>
        <v>-0.13758389261744963</v>
      </c>
      <c r="H43" s="67"/>
      <c r="I43" s="195"/>
    </row>
    <row r="44" spans="2:9" ht="12.75" customHeight="1" x14ac:dyDescent="0.2">
      <c r="B44" s="194"/>
      <c r="C44" s="67"/>
      <c r="D44" s="58" t="s">
        <v>62</v>
      </c>
      <c r="E44" s="59">
        <v>36</v>
      </c>
      <c r="F44" s="62">
        <v>83</v>
      </c>
      <c r="G44" s="71"/>
      <c r="H44" s="67"/>
      <c r="I44" s="195"/>
    </row>
    <row r="45" spans="2:9" ht="12.75" customHeight="1" x14ac:dyDescent="0.2">
      <c r="B45" s="194"/>
      <c r="C45" s="67"/>
      <c r="D45" s="236" t="s">
        <v>68</v>
      </c>
      <c r="E45" s="234">
        <f>+SUM(E46)</f>
        <v>278</v>
      </c>
      <c r="F45" s="234">
        <f>+SUM(F46)</f>
        <v>295</v>
      </c>
      <c r="G45" s="235">
        <f>F45/E45-1</f>
        <v>6.1151079136690711E-2</v>
      </c>
      <c r="H45" s="67"/>
      <c r="I45" s="195"/>
    </row>
    <row r="46" spans="2:9" ht="12.75" customHeight="1" x14ac:dyDescent="0.2">
      <c r="B46" s="194"/>
      <c r="C46" s="67"/>
      <c r="D46" s="58" t="s">
        <v>69</v>
      </c>
      <c r="E46" s="59">
        <v>278</v>
      </c>
      <c r="F46" s="59">
        <v>295</v>
      </c>
      <c r="G46" s="72">
        <f t="shared" si="0"/>
        <v>6.1151079136690711E-2</v>
      </c>
      <c r="H46" s="67"/>
      <c r="I46" s="195"/>
    </row>
    <row r="47" spans="2:9" ht="12.75" customHeight="1" x14ac:dyDescent="0.2">
      <c r="B47" s="194"/>
      <c r="C47" s="67"/>
      <c r="D47" s="236" t="s">
        <v>67</v>
      </c>
      <c r="E47" s="234">
        <f>+SUM(E48)</f>
        <v>102</v>
      </c>
      <c r="F47" s="234">
        <f>+SUM(F48)</f>
        <v>106</v>
      </c>
      <c r="G47" s="235">
        <f>F47/E47-1</f>
        <v>3.9215686274509887E-2</v>
      </c>
      <c r="H47" s="67"/>
      <c r="I47" s="195"/>
    </row>
    <row r="48" spans="2:9" ht="12.75" customHeight="1" x14ac:dyDescent="0.2">
      <c r="B48" s="194"/>
      <c r="C48" s="67"/>
      <c r="D48" s="58" t="s">
        <v>67</v>
      </c>
      <c r="E48" s="59">
        <v>102</v>
      </c>
      <c r="F48" s="59">
        <v>106</v>
      </c>
      <c r="G48" s="71">
        <f>F48/E48-1</f>
        <v>3.9215686274509887E-2</v>
      </c>
      <c r="H48" s="67"/>
      <c r="I48" s="195"/>
    </row>
    <row r="49" spans="2:9" ht="12.75" customHeight="1" x14ac:dyDescent="0.2">
      <c r="B49" s="194"/>
      <c r="C49" s="67"/>
      <c r="D49" s="193" t="s">
        <v>70</v>
      </c>
      <c r="E49" s="202">
        <f>+E47+E45+E41+E37+E33+E28+E21+E17+E13+E9</f>
        <v>12045</v>
      </c>
      <c r="F49" s="202">
        <f>+F47+F45+F41+F37+F33+F28+F21+F17+F13+F9</f>
        <v>11202</v>
      </c>
      <c r="G49" s="203">
        <f>F49/E49-1</f>
        <v>-6.9987546699875502E-2</v>
      </c>
      <c r="H49" s="67"/>
      <c r="I49" s="195"/>
    </row>
    <row r="50" spans="2:9" ht="12.75" customHeight="1" x14ac:dyDescent="0.2">
      <c r="B50" s="194"/>
      <c r="C50" s="67"/>
      <c r="D50" s="58" t="s">
        <v>71</v>
      </c>
      <c r="E50" s="59">
        <v>47</v>
      </c>
      <c r="F50" s="59">
        <v>54</v>
      </c>
      <c r="G50" s="71">
        <f>F50/E50-1</f>
        <v>0.14893617021276606</v>
      </c>
      <c r="H50" s="67"/>
      <c r="I50" s="195"/>
    </row>
    <row r="51" spans="2:9" ht="12.75" customHeight="1" x14ac:dyDescent="0.2">
      <c r="B51" s="194"/>
      <c r="C51" s="67"/>
      <c r="D51" s="61" t="s">
        <v>134</v>
      </c>
      <c r="E51" s="62">
        <v>8</v>
      </c>
      <c r="F51" s="62">
        <v>8</v>
      </c>
      <c r="G51" s="71">
        <f>F51/E51-1</f>
        <v>0</v>
      </c>
      <c r="H51" s="67"/>
      <c r="I51" s="195"/>
    </row>
    <row r="52" spans="2:9" ht="12.75" customHeight="1" x14ac:dyDescent="0.2">
      <c r="B52" s="194"/>
      <c r="C52" s="67"/>
      <c r="D52" s="58" t="s">
        <v>129</v>
      </c>
      <c r="E52" s="59" t="s">
        <v>53</v>
      </c>
      <c r="F52" s="59">
        <v>6</v>
      </c>
      <c r="G52" s="71" t="str">
        <f>IFERROR(F52/E52-1,"-")</f>
        <v>-</v>
      </c>
      <c r="H52" s="67"/>
      <c r="I52" s="195"/>
    </row>
    <row r="53" spans="2:9" ht="12.75" customHeight="1" x14ac:dyDescent="0.2">
      <c r="B53" s="194"/>
      <c r="C53" s="67"/>
      <c r="D53" s="358" t="s">
        <v>74</v>
      </c>
      <c r="E53" s="62" t="s">
        <v>53</v>
      </c>
      <c r="F53" s="62" t="s">
        <v>53</v>
      </c>
      <c r="G53" s="71" t="str">
        <f>IFERROR(F53/E53-1,"-")</f>
        <v>-</v>
      </c>
      <c r="H53" s="67"/>
      <c r="I53" s="195"/>
    </row>
    <row r="54" spans="2:9" ht="30.75" customHeight="1" x14ac:dyDescent="0.2">
      <c r="B54" s="194"/>
      <c r="C54" s="67"/>
      <c r="D54" s="204" t="s">
        <v>108</v>
      </c>
      <c r="E54" s="205">
        <f>SUM(E49:E53)</f>
        <v>12100</v>
      </c>
      <c r="F54" s="205">
        <f>SUM(F49:F52)</f>
        <v>11270</v>
      </c>
      <c r="G54" s="206">
        <f>F54/E54-1</f>
        <v>-6.8595041322314088E-2</v>
      </c>
      <c r="H54" s="67"/>
      <c r="I54" s="195"/>
    </row>
    <row r="55" spans="2:9" ht="12.75" customHeight="1" x14ac:dyDescent="0.2">
      <c r="B55" s="194"/>
      <c r="C55" s="67"/>
      <c r="D55" s="67"/>
      <c r="E55" s="67"/>
      <c r="F55" s="67"/>
      <c r="G55" s="67"/>
      <c r="H55" s="67"/>
      <c r="I55" s="195"/>
    </row>
    <row r="56" spans="2:9" ht="12.75" customHeight="1" x14ac:dyDescent="0.2">
      <c r="B56" s="194"/>
      <c r="C56" s="67"/>
      <c r="D56" s="67"/>
      <c r="E56" s="67"/>
      <c r="F56" s="67"/>
      <c r="G56" s="67"/>
      <c r="H56" s="67"/>
      <c r="I56" s="195"/>
    </row>
    <row r="57" spans="2:9" ht="12.75" customHeight="1" x14ac:dyDescent="0.2">
      <c r="B57" s="194"/>
      <c r="C57" s="67"/>
      <c r="D57" s="67"/>
      <c r="E57" s="67"/>
      <c r="F57" s="67"/>
      <c r="G57" s="67"/>
      <c r="H57" s="67"/>
      <c r="I57" s="195"/>
    </row>
    <row r="58" spans="2:9" ht="12.75" customHeight="1" x14ac:dyDescent="0.2">
      <c r="B58" s="194"/>
      <c r="C58" s="67"/>
      <c r="D58" s="67"/>
      <c r="E58" s="67"/>
      <c r="F58" s="67"/>
      <c r="G58" s="67"/>
      <c r="H58" s="67"/>
      <c r="I58" s="195"/>
    </row>
    <row r="59" spans="2:9" ht="12.75" customHeight="1" x14ac:dyDescent="0.2">
      <c r="B59" s="194"/>
      <c r="C59" s="194"/>
      <c r="D59" s="194"/>
      <c r="E59" s="194"/>
      <c r="F59" s="194"/>
      <c r="G59" s="194"/>
      <c r="H59" s="194"/>
      <c r="I59" s="194"/>
    </row>
  </sheetData>
  <mergeCells count="1">
    <mergeCell ref="C4:H6"/>
  </mergeCells>
  <printOptions horizontalCentered="1" verticalCentered="1"/>
  <pageMargins left="0.75" right="0.75" top="1" bottom="1" header="0" footer="0"/>
  <pageSetup scale="95" orientation="portrait" horizontalDpi="300" verticalDpi="300" r:id="rId1"/>
  <headerFooter alignWithMargins="0">
    <oddFooter>&amp;LElaborado:Oficina de Planeación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/>
  <dimension ref="B2:U53"/>
  <sheetViews>
    <sheetView zoomScale="70" zoomScaleNormal="70" workbookViewId="0"/>
  </sheetViews>
  <sheetFormatPr baseColWidth="10" defaultColWidth="11.42578125" defaultRowHeight="12.75" x14ac:dyDescent="0.2"/>
  <cols>
    <col min="1" max="1" width="7.42578125" style="14" customWidth="1"/>
    <col min="2" max="2" width="2.5703125" style="14" customWidth="1"/>
    <col min="3" max="20" width="11.42578125" style="14" customWidth="1"/>
    <col min="21" max="21" width="2.5703125" style="14" customWidth="1"/>
    <col min="22" max="16384" width="11.42578125" style="14"/>
  </cols>
  <sheetData>
    <row r="2" spans="2:21" ht="12" customHeight="1" x14ac:dyDescent="0.5">
      <c r="B2" s="207"/>
      <c r="C2" s="207"/>
      <c r="D2" s="208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7"/>
      <c r="R2" s="207"/>
      <c r="S2" s="207"/>
      <c r="T2" s="207"/>
      <c r="U2" s="207"/>
    </row>
    <row r="3" spans="2:21" ht="13.5" customHeight="1" x14ac:dyDescent="0.2">
      <c r="B3" s="207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7"/>
    </row>
    <row r="4" spans="2:21" ht="13.5" customHeight="1" x14ac:dyDescent="0.4">
      <c r="B4" s="207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7"/>
    </row>
    <row r="6" spans="2:21" ht="13.5" customHeight="1" x14ac:dyDescent="0.2">
      <c r="B6" s="207"/>
      <c r="C6" s="404" t="s">
        <v>227</v>
      </c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207"/>
    </row>
    <row r="7" spans="2:21" ht="13.5" customHeight="1" x14ac:dyDescent="0.2">
      <c r="B7" s="207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207"/>
    </row>
    <row r="8" spans="2:21" ht="13.5" customHeight="1" x14ac:dyDescent="0.2">
      <c r="B8" s="207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207"/>
    </row>
    <row r="9" spans="2:21" ht="13.5" customHeight="1" x14ac:dyDescent="0.2">
      <c r="B9" s="207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207"/>
    </row>
    <row r="10" spans="2:21" ht="13.5" customHeight="1" x14ac:dyDescent="0.2">
      <c r="B10" s="207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7"/>
    </row>
    <row r="11" spans="2:21" ht="13.5" customHeight="1" x14ac:dyDescent="0.2">
      <c r="B11" s="207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7"/>
    </row>
    <row r="12" spans="2:21" ht="13.5" customHeight="1" x14ac:dyDescent="0.2">
      <c r="B12" s="207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7"/>
    </row>
    <row r="13" spans="2:21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7"/>
    </row>
    <row r="24" spans="2:21" ht="13.5" customHeight="1" x14ac:dyDescent="0.2">
      <c r="B24" s="207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7"/>
    </row>
    <row r="25" spans="2:21" ht="13.5" customHeight="1" x14ac:dyDescent="0.2">
      <c r="B25" s="207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7"/>
    </row>
    <row r="26" spans="2:21" ht="13.5" customHeight="1" x14ac:dyDescent="0.2">
      <c r="B26" s="207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7"/>
    </row>
    <row r="27" spans="2:21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ht="13.5" customHeight="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</row>
    <row r="42" spans="2:21" ht="13.5" customHeight="1" x14ac:dyDescent="0.2">
      <c r="B42" s="207"/>
      <c r="C42" s="405" t="s">
        <v>78</v>
      </c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207"/>
    </row>
    <row r="43" spans="2:21" ht="13.5" customHeight="1" x14ac:dyDescent="0.2">
      <c r="B43" s="207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7"/>
    </row>
    <row r="44" spans="2:21" ht="13.5" customHeight="1" x14ac:dyDescent="0.2">
      <c r="B44" s="207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</row>
    <row r="47" spans="2:21" x14ac:dyDescent="0.2">
      <c r="K47" s="30"/>
      <c r="L47" s="25"/>
      <c r="M47" s="25"/>
      <c r="N47" s="25"/>
      <c r="O47" s="25"/>
      <c r="P47" s="25"/>
      <c r="Q47" s="25"/>
    </row>
    <row r="48" spans="2:21" x14ac:dyDescent="0.2">
      <c r="K48" s="30"/>
      <c r="L48" s="25"/>
      <c r="M48" s="25"/>
      <c r="N48" s="25"/>
      <c r="O48" s="25"/>
      <c r="P48" s="31"/>
      <c r="Q48" s="25"/>
    </row>
    <row r="49" spans="11:17" x14ac:dyDescent="0.2">
      <c r="K49" s="30"/>
      <c r="L49" s="25"/>
      <c r="M49" s="25"/>
      <c r="N49" s="25"/>
      <c r="O49" s="25"/>
      <c r="P49" s="31"/>
      <c r="Q49" s="25"/>
    </row>
    <row r="50" spans="11:17" x14ac:dyDescent="0.2">
      <c r="K50" s="30"/>
      <c r="L50" s="25"/>
      <c r="M50" s="25"/>
      <c r="N50" s="25"/>
      <c r="O50" s="25"/>
      <c r="P50" s="25"/>
      <c r="Q50" s="25"/>
    </row>
    <row r="51" spans="11:17" x14ac:dyDescent="0.2">
      <c r="K51" s="30"/>
      <c r="L51" s="25"/>
      <c r="M51" s="25"/>
      <c r="N51" s="25"/>
      <c r="O51" s="25"/>
      <c r="P51" s="25"/>
      <c r="Q51" s="25"/>
    </row>
    <row r="52" spans="11:17" x14ac:dyDescent="0.2">
      <c r="K52" s="30"/>
      <c r="L52" s="25"/>
      <c r="M52" s="25"/>
      <c r="N52" s="25"/>
      <c r="O52" s="25"/>
      <c r="P52" s="25"/>
      <c r="Q52" s="25"/>
    </row>
    <row r="53" spans="11:17" x14ac:dyDescent="0.2">
      <c r="K53" s="30"/>
      <c r="L53" s="30"/>
      <c r="M53" s="30"/>
      <c r="N53" s="30"/>
      <c r="O53" s="30"/>
      <c r="P53" s="30"/>
      <c r="Q53" s="30"/>
    </row>
  </sheetData>
  <mergeCells count="2">
    <mergeCell ref="C42:T42"/>
    <mergeCell ref="C6:T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/>
  <dimension ref="B2:U45"/>
  <sheetViews>
    <sheetView zoomScale="60" zoomScaleNormal="60" workbookViewId="0"/>
  </sheetViews>
  <sheetFormatPr baseColWidth="10" defaultColWidth="11.42578125" defaultRowHeight="12.75" x14ac:dyDescent="0.2"/>
  <cols>
    <col min="1" max="1" width="4.7109375" style="14" customWidth="1"/>
    <col min="2" max="2" width="2.5703125" style="14" customWidth="1"/>
    <col min="3" max="20" width="11.42578125" style="14"/>
    <col min="21" max="21" width="2.7109375" style="14" customWidth="1"/>
    <col min="22" max="16384" width="11.42578125" style="14"/>
  </cols>
  <sheetData>
    <row r="2" spans="2:21" ht="12" customHeight="1" x14ac:dyDescent="0.5">
      <c r="B2" s="207"/>
      <c r="C2" s="207"/>
      <c r="D2" s="208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7"/>
      <c r="R2" s="207"/>
      <c r="S2" s="207"/>
      <c r="T2" s="207"/>
      <c r="U2" s="207"/>
    </row>
    <row r="3" spans="2:21" ht="14.25" customHeight="1" x14ac:dyDescent="0.2">
      <c r="B3" s="207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7"/>
    </row>
    <row r="4" spans="2:21" ht="14.25" customHeight="1" x14ac:dyDescent="0.4">
      <c r="B4" s="207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4.25" customHeight="1" x14ac:dyDescent="0.2">
      <c r="B5" s="207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7"/>
    </row>
    <row r="6" spans="2:21" ht="14.25" customHeight="1" x14ac:dyDescent="0.2">
      <c r="B6" s="207"/>
      <c r="C6" s="404" t="s">
        <v>228</v>
      </c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207"/>
    </row>
    <row r="7" spans="2:21" ht="14.25" customHeight="1" x14ac:dyDescent="0.2">
      <c r="B7" s="207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207"/>
    </row>
    <row r="8" spans="2:21" ht="14.25" customHeight="1" x14ac:dyDescent="0.2">
      <c r="B8" s="207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207"/>
    </row>
    <row r="9" spans="2:21" ht="14.25" customHeight="1" x14ac:dyDescent="0.2">
      <c r="B9" s="207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207"/>
    </row>
    <row r="10" spans="2:21" ht="14.25" customHeight="1" x14ac:dyDescent="0.2">
      <c r="B10" s="207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7"/>
    </row>
    <row r="11" spans="2:21" ht="14.25" customHeight="1" x14ac:dyDescent="0.2">
      <c r="B11" s="207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7"/>
    </row>
    <row r="12" spans="2:21" ht="14.25" customHeight="1" x14ac:dyDescent="0.2">
      <c r="B12" s="207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7"/>
    </row>
    <row r="13" spans="2:21" ht="14.2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4.2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4.2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4.2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4.2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4.2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4.2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4.2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4.2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4.2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4.25" customHeight="1" x14ac:dyDescent="0.2">
      <c r="B23" s="207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7"/>
    </row>
    <row r="24" spans="2:21" ht="14.25" customHeight="1" x14ac:dyDescent="0.2">
      <c r="B24" s="207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7"/>
    </row>
    <row r="25" spans="2:21" ht="14.25" customHeight="1" x14ac:dyDescent="0.2">
      <c r="B25" s="207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7"/>
    </row>
    <row r="26" spans="2:21" ht="14.25" customHeight="1" x14ac:dyDescent="0.2">
      <c r="B26" s="207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7"/>
    </row>
    <row r="27" spans="2:21" ht="14.2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4.2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4.2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4.2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4.2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4.2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4.2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4.2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4.2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4.2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4.2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4.2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4.2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4.25" customHeight="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ht="14.25" customHeight="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</row>
    <row r="42" spans="2:21" ht="14.25" customHeight="1" x14ac:dyDescent="0.2">
      <c r="B42" s="207"/>
      <c r="C42" s="405" t="s">
        <v>78</v>
      </c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207"/>
    </row>
    <row r="43" spans="2:21" ht="14.25" customHeight="1" x14ac:dyDescent="0.2">
      <c r="B43" s="207"/>
      <c r="C43" s="40"/>
      <c r="D43" s="40"/>
      <c r="E43" s="7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7"/>
    </row>
    <row r="44" spans="2:21" ht="14.25" customHeight="1" x14ac:dyDescent="0.2">
      <c r="B44" s="207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7"/>
    </row>
    <row r="45" spans="2:21" ht="12" customHeight="1" x14ac:dyDescent="0.2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AF53"/>
  <sheetViews>
    <sheetView zoomScale="70" zoomScaleNormal="70" workbookViewId="0"/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4" width="11.42578125" style="8"/>
    <col min="25" max="25" width="15.7109375" style="8" customWidth="1"/>
    <col min="26" max="27" width="11.42578125" style="8"/>
    <col min="28" max="16384" width="11.42578125" style="9"/>
  </cols>
  <sheetData>
    <row r="2" spans="2:32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32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32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32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  <c r="V5" s="9"/>
      <c r="W5" s="9"/>
      <c r="X5" s="9"/>
      <c r="Y5" s="9"/>
      <c r="Z5" s="9"/>
      <c r="AA5" s="9"/>
    </row>
    <row r="6" spans="2:32" ht="13.5" customHeight="1" x14ac:dyDescent="0.2">
      <c r="B6" s="207"/>
      <c r="C6" s="380" t="s">
        <v>79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  <c r="V6" s="9"/>
      <c r="W6" s="9"/>
      <c r="X6" s="9"/>
      <c r="Y6" s="9"/>
      <c r="Z6" s="9"/>
      <c r="AA6" s="9"/>
    </row>
    <row r="7" spans="2:32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  <c r="V7" s="9"/>
      <c r="W7" s="9"/>
      <c r="X7" s="9"/>
      <c r="Y7" s="9"/>
      <c r="Z7" s="9"/>
      <c r="AA7" s="9"/>
    </row>
    <row r="8" spans="2:32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  <c r="V8" s="9"/>
      <c r="W8" s="9"/>
      <c r="X8" s="10"/>
      <c r="Y8" s="10">
        <v>1672</v>
      </c>
      <c r="Z8" s="10">
        <v>1885</v>
      </c>
      <c r="AA8" s="10">
        <v>1515</v>
      </c>
      <c r="AB8" s="10">
        <v>1482</v>
      </c>
      <c r="AC8" s="10">
        <v>1504</v>
      </c>
      <c r="AD8" s="10">
        <v>1649</v>
      </c>
      <c r="AE8" s="10"/>
      <c r="AF8" s="10"/>
    </row>
    <row r="9" spans="2:32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  <c r="V9" s="9"/>
      <c r="W9" s="9"/>
      <c r="X9" s="10"/>
      <c r="Y9" s="10"/>
      <c r="Z9" s="10"/>
      <c r="AA9" s="10"/>
      <c r="AB9" s="10"/>
      <c r="AC9" s="10"/>
      <c r="AD9" s="10"/>
      <c r="AE9" s="10"/>
      <c r="AF9" s="10"/>
    </row>
    <row r="10" spans="2:32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  <c r="V10" s="9"/>
      <c r="W10" s="9"/>
      <c r="X10" s="10"/>
      <c r="Y10" s="10"/>
      <c r="Z10" s="10"/>
      <c r="AA10" s="10"/>
      <c r="AB10" s="10"/>
      <c r="AC10" s="10"/>
      <c r="AD10" s="10"/>
      <c r="AE10" s="10"/>
      <c r="AF10" s="10"/>
    </row>
    <row r="11" spans="2:32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  <c r="V11" s="9"/>
      <c r="W11" s="9"/>
      <c r="X11" s="9"/>
      <c r="Y11" s="9"/>
      <c r="Z11" s="9"/>
      <c r="AA11" s="9"/>
    </row>
    <row r="12" spans="2:32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  <c r="V12" s="9"/>
      <c r="W12" s="9"/>
      <c r="X12" s="9"/>
      <c r="Y12" s="9"/>
      <c r="Z12" s="9"/>
      <c r="AA12" s="9"/>
    </row>
    <row r="13" spans="2:32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  <c r="V13" s="9"/>
      <c r="W13" s="9"/>
      <c r="X13" s="9"/>
      <c r="Y13" s="9"/>
      <c r="Z13" s="9"/>
      <c r="AA13" s="9"/>
    </row>
    <row r="14" spans="2:32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  <c r="V14" s="9"/>
      <c r="W14" s="9"/>
      <c r="X14" s="9"/>
      <c r="Y14" s="9"/>
      <c r="Z14" s="9"/>
      <c r="AA14" s="9"/>
    </row>
    <row r="15" spans="2:32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  <c r="V15" s="9"/>
      <c r="W15" s="9"/>
      <c r="X15" s="9"/>
      <c r="Y15" s="9"/>
      <c r="Z15" s="9"/>
      <c r="AA15" s="9"/>
    </row>
    <row r="16" spans="2:32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32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32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32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  <c r="W19" s="13"/>
      <c r="X19" s="13"/>
      <c r="Y19" s="13"/>
      <c r="Z19" s="13"/>
      <c r="AA19" s="13"/>
    </row>
    <row r="20" spans="2:32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  <c r="W20" s="13"/>
      <c r="X20" s="13"/>
      <c r="Y20" s="13"/>
      <c r="Z20" s="13"/>
      <c r="AA20" s="29"/>
    </row>
    <row r="21" spans="2:32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  <c r="W21" s="10"/>
      <c r="X21" s="10"/>
      <c r="Y21" s="10"/>
      <c r="Z21" s="10"/>
      <c r="AA21" s="29"/>
    </row>
    <row r="22" spans="2:32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  <c r="W22" s="32"/>
      <c r="AA22" s="33"/>
      <c r="AB22" s="34"/>
    </row>
    <row r="23" spans="2:32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  <c r="W23" s="50"/>
      <c r="X23" s="29"/>
      <c r="Y23" s="29"/>
      <c r="Z23" s="51"/>
      <c r="AA23" s="13"/>
      <c r="AB23" s="10"/>
      <c r="AC23" s="10"/>
    </row>
    <row r="24" spans="2:32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  <c r="V24" s="13"/>
      <c r="W24" s="340"/>
      <c r="X24" s="341"/>
      <c r="Y24" s="341"/>
      <c r="Z24" s="342"/>
      <c r="AA24" s="33"/>
      <c r="AB24" s="10"/>
      <c r="AC24" s="10"/>
    </row>
    <row r="25" spans="2:32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  <c r="V25" s="13"/>
      <c r="W25" s="50"/>
      <c r="X25" s="29"/>
      <c r="Y25" s="29"/>
      <c r="Z25" s="51"/>
      <c r="AA25" s="33"/>
      <c r="AB25" s="102"/>
      <c r="AC25" s="10"/>
    </row>
    <row r="26" spans="2:32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  <c r="V26" s="13"/>
      <c r="W26" s="50"/>
      <c r="X26" s="29"/>
      <c r="Y26" s="29"/>
      <c r="Z26" s="51"/>
      <c r="AA26" s="33"/>
      <c r="AB26" s="34"/>
      <c r="AC26" s="10"/>
    </row>
    <row r="27" spans="2:32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  <c r="V27" s="13"/>
      <c r="W27" s="50"/>
      <c r="X27" s="29"/>
      <c r="Y27" s="29"/>
      <c r="Z27" s="51"/>
      <c r="AA27" s="33"/>
      <c r="AB27" s="34"/>
      <c r="AC27" s="10"/>
    </row>
    <row r="28" spans="2:32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  <c r="V28" s="13"/>
      <c r="W28" s="50"/>
      <c r="X28" s="317" t="s">
        <v>80</v>
      </c>
      <c r="Y28" s="318" t="s">
        <v>81</v>
      </c>
      <c r="Z28" s="318" t="s">
        <v>82</v>
      </c>
      <c r="AA28" s="33"/>
      <c r="AB28" s="34"/>
      <c r="AC28" s="10"/>
      <c r="AD28" s="102"/>
      <c r="AE28" s="102"/>
      <c r="AF28" s="102"/>
    </row>
    <row r="29" spans="2:32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  <c r="V29" s="13"/>
      <c r="W29" s="50"/>
      <c r="X29" s="29"/>
      <c r="Y29" s="29"/>
      <c r="Z29" s="319"/>
      <c r="AA29" s="33"/>
      <c r="AB29" s="34"/>
      <c r="AC29" s="10"/>
      <c r="AD29" s="102"/>
      <c r="AE29" s="102"/>
      <c r="AF29" s="102"/>
    </row>
    <row r="30" spans="2:32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  <c r="V30" s="10"/>
      <c r="W30" s="10" t="s">
        <v>7</v>
      </c>
      <c r="X30" s="10">
        <v>3894</v>
      </c>
      <c r="Y30" s="10">
        <v>3351</v>
      </c>
      <c r="Z30" s="319">
        <f t="shared" ref="Z30:Z33" si="0">+Y30/X30</f>
        <v>0.86055469953775043</v>
      </c>
      <c r="AA30" s="33"/>
      <c r="AB30" s="34"/>
      <c r="AC30" s="10"/>
      <c r="AD30" s="102"/>
      <c r="AE30" s="102"/>
      <c r="AF30" s="102"/>
    </row>
    <row r="31" spans="2:32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  <c r="V31" s="10"/>
      <c r="W31" s="10" t="s">
        <v>9</v>
      </c>
      <c r="X31" s="10">
        <v>6078</v>
      </c>
      <c r="Y31" s="10">
        <v>4516</v>
      </c>
      <c r="Z31" s="319">
        <f t="shared" si="0"/>
        <v>0.74300756827903913</v>
      </c>
      <c r="AA31" s="33"/>
      <c r="AB31" s="34"/>
      <c r="AC31" s="10"/>
      <c r="AD31" s="102"/>
      <c r="AE31" s="102"/>
      <c r="AF31" s="102"/>
    </row>
    <row r="32" spans="2:32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V32" s="10"/>
      <c r="W32" s="10" t="s">
        <v>11</v>
      </c>
      <c r="X32" s="10">
        <v>6530</v>
      </c>
      <c r="Y32" s="10">
        <v>4483</v>
      </c>
      <c r="Z32" s="319">
        <f t="shared" si="0"/>
        <v>0.6865237366003063</v>
      </c>
      <c r="AA32" s="33"/>
      <c r="AB32" s="34"/>
      <c r="AC32" s="10"/>
      <c r="AD32" s="102"/>
      <c r="AE32" s="102"/>
      <c r="AF32" s="102"/>
    </row>
    <row r="33" spans="2:32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V33" s="10"/>
      <c r="W33" s="10" t="s">
        <v>13</v>
      </c>
      <c r="X33" s="10">
        <v>7080</v>
      </c>
      <c r="Y33" s="10">
        <v>4892</v>
      </c>
      <c r="Z33" s="319">
        <f t="shared" si="0"/>
        <v>0.69096045197740108</v>
      </c>
      <c r="AA33" s="34"/>
      <c r="AB33" s="34"/>
      <c r="AC33" s="10"/>
      <c r="AD33" s="102"/>
      <c r="AE33" s="102"/>
      <c r="AF33" s="102"/>
    </row>
    <row r="34" spans="2:32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V34" s="10"/>
      <c r="W34" s="10" t="s">
        <v>15</v>
      </c>
      <c r="X34" s="10">
        <v>5451</v>
      </c>
      <c r="Y34" s="10">
        <v>4469</v>
      </c>
      <c r="Z34" s="319">
        <f t="shared" ref="Z34:Z36" si="1">+Y34/X34</f>
        <v>0.81984956888644289</v>
      </c>
      <c r="AA34" s="34"/>
      <c r="AB34" s="34"/>
      <c r="AC34" s="10"/>
      <c r="AD34" s="102"/>
      <c r="AE34" s="102"/>
      <c r="AF34" s="102"/>
    </row>
    <row r="35" spans="2:32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V35" s="10"/>
      <c r="W35" s="10" t="s">
        <v>17</v>
      </c>
      <c r="X35" s="10">
        <v>5426</v>
      </c>
      <c r="Y35" s="10">
        <v>4298</v>
      </c>
      <c r="Z35" s="319">
        <f t="shared" si="1"/>
        <v>0.79211205307777366</v>
      </c>
      <c r="AA35" s="34"/>
      <c r="AB35" s="34"/>
      <c r="AC35" s="10"/>
      <c r="AD35" s="102"/>
      <c r="AE35" s="102"/>
      <c r="AF35" s="102"/>
    </row>
    <row r="36" spans="2:32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V36" s="13"/>
      <c r="W36" s="13" t="s">
        <v>19</v>
      </c>
      <c r="X36" s="13">
        <v>5398</v>
      </c>
      <c r="Y36" s="13">
        <v>4287</v>
      </c>
      <c r="Z36" s="319">
        <f t="shared" si="1"/>
        <v>0.79418303075213037</v>
      </c>
      <c r="AA36" s="34"/>
      <c r="AB36" s="34"/>
      <c r="AC36" s="10"/>
      <c r="AD36" s="102"/>
      <c r="AE36" s="102"/>
      <c r="AF36" s="102"/>
    </row>
    <row r="37" spans="2:32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  <c r="V37" s="13"/>
      <c r="W37" s="13" t="s">
        <v>21</v>
      </c>
      <c r="X37" s="13">
        <v>4428</v>
      </c>
      <c r="Y37" s="13">
        <v>3855</v>
      </c>
      <c r="Z37" s="319">
        <f>+Y37/X37</f>
        <v>0.87059620596205967</v>
      </c>
      <c r="AA37" s="34"/>
      <c r="AB37" s="34"/>
      <c r="AC37" s="10"/>
      <c r="AD37" s="102"/>
      <c r="AE37" s="102"/>
      <c r="AF37" s="102"/>
    </row>
    <row r="38" spans="2:32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  <c r="V38" s="13"/>
      <c r="W38" s="13" t="s">
        <v>23</v>
      </c>
      <c r="X38" s="13">
        <v>4300</v>
      </c>
      <c r="Y38" s="13">
        <v>3636</v>
      </c>
      <c r="Z38" s="319">
        <f>+Y38/X38</f>
        <v>0.84558139534883725</v>
      </c>
      <c r="AA38" s="34"/>
      <c r="AB38" s="34"/>
      <c r="AC38" s="10"/>
      <c r="AD38" s="102"/>
      <c r="AE38" s="102"/>
      <c r="AF38" s="102"/>
    </row>
    <row r="39" spans="2:32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  <c r="V39" s="13"/>
      <c r="W39" s="13" t="s">
        <v>25</v>
      </c>
      <c r="X39" s="13">
        <v>3826</v>
      </c>
      <c r="Y39" s="13">
        <v>3429</v>
      </c>
      <c r="Z39" s="319">
        <f>+Y39/X39</f>
        <v>0.8962362780972295</v>
      </c>
      <c r="AA39" s="33"/>
      <c r="AB39" s="34"/>
      <c r="AC39" s="10"/>
      <c r="AD39" s="102"/>
      <c r="AE39" s="102"/>
      <c r="AF39" s="102"/>
    </row>
    <row r="40" spans="2:32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  <c r="V40" s="13"/>
      <c r="W40" s="13"/>
      <c r="X40" s="13"/>
      <c r="Y40" s="13"/>
      <c r="Z40" s="13"/>
      <c r="AA40" s="33"/>
      <c r="AB40" s="34"/>
      <c r="AC40" s="10"/>
      <c r="AD40" s="102"/>
      <c r="AE40" s="102"/>
      <c r="AF40" s="102"/>
    </row>
    <row r="41" spans="2:32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  <c r="V41" s="13"/>
      <c r="W41" s="13"/>
      <c r="X41" s="13"/>
      <c r="Y41" s="13"/>
      <c r="Z41" s="13"/>
      <c r="AA41" s="33"/>
      <c r="AB41" s="34"/>
      <c r="AC41" s="10"/>
      <c r="AD41" s="102"/>
      <c r="AE41" s="102"/>
      <c r="AF41" s="102"/>
    </row>
    <row r="42" spans="2:32" ht="13.5" customHeight="1" x14ac:dyDescent="0.2">
      <c r="B42" s="207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7"/>
      <c r="V42" s="13"/>
      <c r="W42" s="33"/>
      <c r="X42" s="33"/>
      <c r="Y42" s="33"/>
      <c r="Z42" s="33"/>
      <c r="AA42" s="33"/>
      <c r="AB42" s="34"/>
      <c r="AC42" s="10"/>
      <c r="AD42" s="102"/>
      <c r="AE42" s="102"/>
      <c r="AF42" s="102"/>
    </row>
    <row r="43" spans="2:32" ht="13.5" customHeight="1" x14ac:dyDescent="0.2">
      <c r="B43" s="207"/>
      <c r="C43" s="373" t="s">
        <v>83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  <c r="V43" s="13"/>
      <c r="W43" s="33"/>
      <c r="X43" s="33"/>
      <c r="Y43" s="33"/>
      <c r="Z43" s="33"/>
      <c r="AA43" s="33"/>
      <c r="AB43" s="10"/>
      <c r="AC43" s="10"/>
      <c r="AD43" s="102"/>
      <c r="AE43" s="102"/>
      <c r="AF43" s="102"/>
    </row>
    <row r="44" spans="2:32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  <c r="W44" s="33"/>
      <c r="X44" s="33"/>
      <c r="Y44" s="33"/>
      <c r="Z44" s="33"/>
      <c r="AA44" s="33"/>
      <c r="AB44" s="10"/>
      <c r="AC44" s="10"/>
      <c r="AD44" s="102"/>
      <c r="AE44" s="102"/>
      <c r="AF44" s="102"/>
    </row>
    <row r="45" spans="2:32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  <c r="W45" s="33"/>
      <c r="X45" s="33"/>
      <c r="Y45" s="33"/>
      <c r="Z45" s="33"/>
      <c r="AA45" s="33"/>
      <c r="AB45" s="10"/>
      <c r="AC45" s="10"/>
      <c r="AD45" s="102"/>
      <c r="AE45" s="102"/>
      <c r="AF45" s="102"/>
    </row>
    <row r="46" spans="2:32" ht="13.5" customHeight="1" x14ac:dyDescent="0.2">
      <c r="W46" s="33"/>
      <c r="X46" s="33"/>
      <c r="Y46" s="33"/>
      <c r="Z46" s="33"/>
      <c r="AA46" s="33"/>
      <c r="AB46" s="10"/>
      <c r="AC46" s="10"/>
      <c r="AD46" s="102"/>
      <c r="AE46" s="102"/>
      <c r="AF46" s="102"/>
    </row>
    <row r="47" spans="2:32" ht="13.5" customHeight="1" x14ac:dyDescent="0.2">
      <c r="W47" s="13"/>
      <c r="X47" s="13"/>
      <c r="Y47" s="13"/>
      <c r="Z47" s="13"/>
      <c r="AA47" s="13"/>
      <c r="AB47" s="10"/>
      <c r="AC47" s="10"/>
    </row>
    <row r="48" spans="2:32" ht="13.5" customHeight="1" x14ac:dyDescent="0.2">
      <c r="W48" s="13"/>
      <c r="X48" s="13"/>
      <c r="Y48" s="13"/>
      <c r="Z48" s="13"/>
      <c r="AA48" s="13"/>
      <c r="AB48" s="10"/>
      <c r="AC48" s="10"/>
    </row>
    <row r="49" spans="23:29" ht="13.5" customHeight="1" x14ac:dyDescent="0.2">
      <c r="W49" s="13"/>
      <c r="X49" s="13"/>
      <c r="Y49" s="13"/>
      <c r="Z49" s="13"/>
      <c r="AA49" s="13"/>
      <c r="AB49" s="10"/>
      <c r="AC49" s="10"/>
    </row>
    <row r="50" spans="23:29" ht="13.5" customHeight="1" x14ac:dyDescent="0.2">
      <c r="W50" s="13"/>
      <c r="X50" s="13"/>
      <c r="Y50" s="13"/>
      <c r="Z50" s="13"/>
      <c r="AA50" s="13"/>
      <c r="AB50" s="10"/>
      <c r="AC50" s="10"/>
    </row>
    <row r="51" spans="23:29" ht="13.5" customHeight="1" x14ac:dyDescent="0.2">
      <c r="W51" s="13"/>
      <c r="X51" s="13"/>
      <c r="Y51" s="13"/>
      <c r="Z51" s="13"/>
      <c r="AA51" s="13"/>
      <c r="AB51" s="10"/>
      <c r="AC51" s="10"/>
    </row>
    <row r="52" spans="23:29" ht="13.5" customHeight="1" x14ac:dyDescent="0.2">
      <c r="W52" s="13"/>
      <c r="X52" s="13"/>
      <c r="Y52" s="13"/>
      <c r="Z52" s="13"/>
      <c r="AA52" s="13"/>
      <c r="AB52" s="10"/>
      <c r="AC52" s="10"/>
    </row>
    <row r="53" spans="23:29" ht="13.5" customHeight="1" x14ac:dyDescent="0.2">
      <c r="W53" s="13"/>
      <c r="X53" s="13"/>
      <c r="Y53" s="13"/>
      <c r="Z53" s="13"/>
      <c r="AA53" s="13"/>
      <c r="AB53" s="10"/>
      <c r="AC53" s="10"/>
    </row>
  </sheetData>
  <mergeCells count="3">
    <mergeCell ref="C6:T9"/>
    <mergeCell ref="C21:T26"/>
    <mergeCell ref="C43:T43"/>
  </mergeCells>
  <pageMargins left="0.75" right="0.75" top="1" bottom="1" header="0" footer="0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/>
  <dimension ref="B1:P64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28.85546875" style="11" customWidth="1"/>
    <col min="2" max="2" width="2.5703125" style="11" customWidth="1"/>
    <col min="3" max="3" width="16.42578125" style="11" customWidth="1"/>
    <col min="4" max="4" width="47" style="11" customWidth="1"/>
    <col min="5" max="5" width="13.7109375" style="11" bestFit="1" customWidth="1"/>
    <col min="6" max="8" width="11.42578125" style="11"/>
    <col min="9" max="9" width="13.85546875" style="11" customWidth="1"/>
    <col min="10" max="10" width="16.42578125" style="17" customWidth="1"/>
    <col min="11" max="11" width="2.5703125" style="24" customWidth="1"/>
    <col min="12" max="16384" width="11.42578125" style="11"/>
  </cols>
  <sheetData>
    <row r="1" spans="2:16" ht="12.75" customHeight="1" x14ac:dyDescent="0.2">
      <c r="L1" s="167"/>
      <c r="M1" s="167"/>
      <c r="N1" s="167"/>
      <c r="O1" s="167"/>
    </row>
    <row r="2" spans="2:16" ht="12.75" customHeight="1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67"/>
      <c r="M2" s="167"/>
      <c r="N2" s="167"/>
      <c r="O2" s="167"/>
      <c r="P2" s="163"/>
    </row>
    <row r="3" spans="2:16" ht="12.75" customHeight="1" x14ac:dyDescent="0.2">
      <c r="B3" s="194"/>
      <c r="C3" s="54"/>
      <c r="D3" s="68"/>
      <c r="E3" s="68"/>
      <c r="F3" s="68"/>
      <c r="G3" s="68"/>
      <c r="H3" s="68"/>
      <c r="I3" s="68"/>
      <c r="J3" s="68"/>
      <c r="K3" s="194"/>
      <c r="L3" s="167"/>
      <c r="M3" s="167"/>
      <c r="N3" s="167"/>
      <c r="O3" s="167"/>
      <c r="P3" s="163"/>
    </row>
    <row r="4" spans="2:16" ht="12.75" customHeight="1" x14ac:dyDescent="0.2">
      <c r="B4" s="194"/>
      <c r="C4" s="393" t="s">
        <v>229</v>
      </c>
      <c r="D4" s="393"/>
      <c r="E4" s="393"/>
      <c r="F4" s="393"/>
      <c r="G4" s="393"/>
      <c r="H4" s="393"/>
      <c r="I4" s="393"/>
      <c r="J4" s="393"/>
      <c r="K4" s="194"/>
      <c r="L4" s="167"/>
      <c r="M4" s="167"/>
      <c r="N4" s="167"/>
      <c r="O4" s="167"/>
      <c r="P4" s="163"/>
    </row>
    <row r="5" spans="2:16" ht="12.75" customHeight="1" x14ac:dyDescent="0.2">
      <c r="B5" s="194"/>
      <c r="C5" s="393"/>
      <c r="D5" s="393"/>
      <c r="E5" s="393"/>
      <c r="F5" s="393"/>
      <c r="G5" s="393"/>
      <c r="H5" s="393"/>
      <c r="I5" s="393"/>
      <c r="J5" s="393"/>
      <c r="K5" s="194"/>
      <c r="L5" s="167"/>
      <c r="M5" s="167"/>
      <c r="N5" s="167"/>
      <c r="O5" s="167"/>
      <c r="P5" s="163"/>
    </row>
    <row r="6" spans="2:16" ht="12.75" customHeight="1" x14ac:dyDescent="0.2">
      <c r="B6" s="194"/>
      <c r="C6" s="393"/>
      <c r="D6" s="393"/>
      <c r="E6" s="393"/>
      <c r="F6" s="393"/>
      <c r="G6" s="393"/>
      <c r="H6" s="393"/>
      <c r="I6" s="393"/>
      <c r="J6" s="393"/>
      <c r="K6" s="194"/>
      <c r="L6" s="167"/>
      <c r="M6" s="167"/>
      <c r="N6" s="167"/>
      <c r="O6" s="167"/>
      <c r="P6" s="163"/>
    </row>
    <row r="7" spans="2:16" ht="12.75" customHeight="1" x14ac:dyDescent="0.2">
      <c r="B7" s="194"/>
      <c r="C7" s="393"/>
      <c r="D7" s="393"/>
      <c r="E7" s="393"/>
      <c r="F7" s="393"/>
      <c r="G7" s="393"/>
      <c r="H7" s="393"/>
      <c r="I7" s="393"/>
      <c r="J7" s="393"/>
      <c r="K7" s="194"/>
      <c r="L7" s="167"/>
      <c r="M7" s="167"/>
      <c r="N7" s="167"/>
      <c r="O7" s="167"/>
      <c r="P7" s="163"/>
    </row>
    <row r="8" spans="2:16" ht="12.75" customHeight="1" x14ac:dyDescent="0.2">
      <c r="B8" s="194"/>
      <c r="C8" s="68"/>
      <c r="D8" s="68"/>
      <c r="E8" s="68"/>
      <c r="F8" s="68"/>
      <c r="G8" s="68"/>
      <c r="H8" s="68"/>
      <c r="I8" s="68"/>
      <c r="J8" s="68"/>
      <c r="K8" s="194"/>
      <c r="L8" s="178"/>
      <c r="M8" s="167"/>
      <c r="N8" s="167"/>
      <c r="O8" s="167"/>
      <c r="P8" s="163"/>
    </row>
    <row r="9" spans="2:16" ht="18" customHeight="1" x14ac:dyDescent="0.2">
      <c r="B9" s="194"/>
      <c r="C9" s="68"/>
      <c r="D9" s="386" t="s">
        <v>215</v>
      </c>
      <c r="E9" s="389" t="s">
        <v>97</v>
      </c>
      <c r="F9" s="408"/>
      <c r="G9" s="389" t="s">
        <v>98</v>
      </c>
      <c r="H9" s="408"/>
      <c r="I9" s="406" t="s">
        <v>75</v>
      </c>
      <c r="J9" s="68"/>
      <c r="K9" s="194"/>
      <c r="L9" s="178"/>
      <c r="M9" s="178"/>
      <c r="N9" s="178"/>
      <c r="O9" s="167"/>
      <c r="P9" s="163"/>
    </row>
    <row r="10" spans="2:16" ht="18" customHeight="1" x14ac:dyDescent="0.2">
      <c r="B10" s="194"/>
      <c r="C10" s="68"/>
      <c r="D10" s="387"/>
      <c r="E10" s="193" t="s">
        <v>205</v>
      </c>
      <c r="F10" s="193" t="s">
        <v>206</v>
      </c>
      <c r="G10" s="193" t="s">
        <v>205</v>
      </c>
      <c r="H10" s="193" t="s">
        <v>206</v>
      </c>
      <c r="I10" s="407" t="s">
        <v>75</v>
      </c>
      <c r="J10" s="68"/>
      <c r="K10" s="194"/>
      <c r="L10" s="178"/>
      <c r="M10" s="167"/>
      <c r="N10" s="167"/>
      <c r="O10" s="167"/>
      <c r="P10" s="163"/>
    </row>
    <row r="11" spans="2:16" ht="12.75" customHeight="1" x14ac:dyDescent="0.2">
      <c r="B11" s="194"/>
      <c r="C11" s="68"/>
      <c r="D11" s="274" t="s">
        <v>30</v>
      </c>
      <c r="E11" s="275">
        <f>SUM(E12:E14)</f>
        <v>834</v>
      </c>
      <c r="F11" s="275">
        <f>SUM(F12:F14)</f>
        <v>897</v>
      </c>
      <c r="G11" s="329">
        <f>+E11/I11</f>
        <v>0.48180242634315423</v>
      </c>
      <c r="H11" s="329">
        <f>+F11/I11</f>
        <v>0.51819757365684571</v>
      </c>
      <c r="I11" s="234">
        <f>SUM(I12:I14)</f>
        <v>1731</v>
      </c>
      <c r="J11" s="68"/>
      <c r="K11" s="194"/>
      <c r="L11" s="178"/>
      <c r="M11" s="168">
        <f>+E11/I11</f>
        <v>0.48180242634315423</v>
      </c>
      <c r="N11" s="168">
        <f>+F11/I11</f>
        <v>0.51819757365684571</v>
      </c>
      <c r="O11" s="167"/>
      <c r="P11" s="163"/>
    </row>
    <row r="12" spans="2:16" ht="12.75" customHeight="1" x14ac:dyDescent="0.2">
      <c r="B12" s="194"/>
      <c r="C12" s="68"/>
      <c r="D12" s="58" t="s">
        <v>31</v>
      </c>
      <c r="E12" s="59">
        <v>321</v>
      </c>
      <c r="F12" s="59">
        <v>479</v>
      </c>
      <c r="G12" s="330">
        <f t="shared" ref="G12:G55" si="0">+E12/I12</f>
        <v>0.40125</v>
      </c>
      <c r="H12" s="330">
        <f t="shared" ref="H12:H55" si="1">+F12/I12</f>
        <v>0.59875</v>
      </c>
      <c r="I12" s="60">
        <f>+E12+F12</f>
        <v>800</v>
      </c>
      <c r="J12" s="68"/>
      <c r="K12" s="194"/>
      <c r="L12" s="178"/>
      <c r="M12" s="168"/>
      <c r="N12" s="168"/>
      <c r="O12" s="167"/>
      <c r="P12" s="163"/>
    </row>
    <row r="13" spans="2:16" ht="12.75" customHeight="1" x14ac:dyDescent="0.2">
      <c r="B13" s="194"/>
      <c r="C13" s="68"/>
      <c r="D13" s="61" t="s">
        <v>33</v>
      </c>
      <c r="E13" s="59">
        <v>117</v>
      </c>
      <c r="F13" s="59">
        <v>133</v>
      </c>
      <c r="G13" s="331">
        <f t="shared" si="0"/>
        <v>0.46800000000000003</v>
      </c>
      <c r="H13" s="331">
        <f t="shared" si="1"/>
        <v>0.53200000000000003</v>
      </c>
      <c r="I13" s="63">
        <f t="shared" ref="I13:I14" si="2">+E13+F13</f>
        <v>250</v>
      </c>
      <c r="J13" s="68"/>
      <c r="K13" s="194"/>
      <c r="L13" s="178"/>
      <c r="M13" s="168"/>
      <c r="N13" s="168"/>
      <c r="O13" s="167"/>
      <c r="P13" s="163"/>
    </row>
    <row r="14" spans="2:16" ht="12.75" customHeight="1" x14ac:dyDescent="0.2">
      <c r="B14" s="194"/>
      <c r="C14" s="68"/>
      <c r="D14" s="58" t="s">
        <v>32</v>
      </c>
      <c r="E14" s="59">
        <v>396</v>
      </c>
      <c r="F14" s="59">
        <v>285</v>
      </c>
      <c r="G14" s="330">
        <f t="shared" si="0"/>
        <v>0.58149779735682816</v>
      </c>
      <c r="H14" s="330">
        <f t="shared" si="1"/>
        <v>0.41850220264317178</v>
      </c>
      <c r="I14" s="60">
        <f t="shared" si="2"/>
        <v>681</v>
      </c>
      <c r="J14" s="68"/>
      <c r="K14" s="194"/>
      <c r="L14" s="178"/>
      <c r="M14" s="168"/>
      <c r="N14" s="168"/>
      <c r="O14" s="167"/>
      <c r="P14" s="163"/>
    </row>
    <row r="15" spans="2:16" ht="12.75" customHeight="1" x14ac:dyDescent="0.2">
      <c r="B15" s="194"/>
      <c r="C15" s="68"/>
      <c r="D15" s="236" t="s">
        <v>101</v>
      </c>
      <c r="E15" s="234">
        <f>SUM(E16:E18)</f>
        <v>686</v>
      </c>
      <c r="F15" s="234">
        <f t="shared" ref="F15" si="3">SUM(F16:F18)</f>
        <v>425</v>
      </c>
      <c r="G15" s="332">
        <f t="shared" si="0"/>
        <v>0.61746174617461747</v>
      </c>
      <c r="H15" s="332">
        <f t="shared" si="1"/>
        <v>0.38253825382538253</v>
      </c>
      <c r="I15" s="234">
        <f>SUM(I16:I18)</f>
        <v>1111</v>
      </c>
      <c r="J15" s="68"/>
      <c r="K15" s="194"/>
      <c r="L15" s="178"/>
      <c r="M15" s="168">
        <f>+E15/I15</f>
        <v>0.61746174617461747</v>
      </c>
      <c r="N15" s="168">
        <f>+F15/I15</f>
        <v>0.38253825382538253</v>
      </c>
      <c r="O15" s="167"/>
      <c r="P15" s="163"/>
    </row>
    <row r="16" spans="2:16" ht="12.75" customHeight="1" x14ac:dyDescent="0.2">
      <c r="B16" s="194"/>
      <c r="C16" s="68"/>
      <c r="D16" s="58" t="s">
        <v>36</v>
      </c>
      <c r="E16" s="59">
        <v>67</v>
      </c>
      <c r="F16" s="59">
        <v>58</v>
      </c>
      <c r="G16" s="330">
        <f t="shared" si="0"/>
        <v>0.53600000000000003</v>
      </c>
      <c r="H16" s="330">
        <f t="shared" si="1"/>
        <v>0.46400000000000002</v>
      </c>
      <c r="I16" s="60">
        <f t="shared" ref="I16:I18" si="4">+E16+F16</f>
        <v>125</v>
      </c>
      <c r="J16" s="68"/>
      <c r="K16" s="194"/>
      <c r="L16" s="178"/>
      <c r="M16" s="168"/>
      <c r="N16" s="168"/>
      <c r="O16" s="167"/>
      <c r="P16" s="163"/>
    </row>
    <row r="17" spans="2:16" ht="12.75" customHeight="1" x14ac:dyDescent="0.2">
      <c r="B17" s="194"/>
      <c r="C17" s="68"/>
      <c r="D17" s="61" t="s">
        <v>35</v>
      </c>
      <c r="E17" s="59">
        <v>435</v>
      </c>
      <c r="F17" s="59">
        <v>312</v>
      </c>
      <c r="G17" s="331">
        <f t="shared" si="0"/>
        <v>0.58232931726907633</v>
      </c>
      <c r="H17" s="331">
        <f t="shared" si="1"/>
        <v>0.41767068273092367</v>
      </c>
      <c r="I17" s="63">
        <f t="shared" si="4"/>
        <v>747</v>
      </c>
      <c r="J17" s="68"/>
      <c r="K17" s="194"/>
      <c r="L17" s="178"/>
      <c r="M17" s="168"/>
      <c r="N17" s="168"/>
      <c r="O17" s="167"/>
      <c r="P17" s="163"/>
    </row>
    <row r="18" spans="2:16" ht="12.75" customHeight="1" x14ac:dyDescent="0.2">
      <c r="B18" s="194"/>
      <c r="C18" s="68"/>
      <c r="D18" s="58" t="s">
        <v>37</v>
      </c>
      <c r="E18" s="59">
        <v>184</v>
      </c>
      <c r="F18" s="59">
        <v>55</v>
      </c>
      <c r="G18" s="330">
        <f t="shared" si="0"/>
        <v>0.76987447698744771</v>
      </c>
      <c r="H18" s="330">
        <f t="shared" si="1"/>
        <v>0.23012552301255229</v>
      </c>
      <c r="I18" s="60">
        <f t="shared" si="4"/>
        <v>239</v>
      </c>
      <c r="J18" s="68"/>
      <c r="K18" s="194"/>
      <c r="L18" s="178"/>
      <c r="M18" s="168"/>
      <c r="N18" s="168"/>
      <c r="O18" s="167"/>
      <c r="P18" s="163"/>
    </row>
    <row r="19" spans="2:16" ht="12.75" customHeight="1" x14ac:dyDescent="0.2">
      <c r="B19" s="194"/>
      <c r="C19" s="68"/>
      <c r="D19" s="236" t="s">
        <v>102</v>
      </c>
      <c r="E19" s="234">
        <f>SUM(E20:E22)</f>
        <v>1171</v>
      </c>
      <c r="F19" s="234">
        <f>SUM(F20:F22)</f>
        <v>710</v>
      </c>
      <c r="G19" s="332">
        <f t="shared" si="0"/>
        <v>0.62254120148856995</v>
      </c>
      <c r="H19" s="332">
        <f t="shared" si="1"/>
        <v>0.3774587985114301</v>
      </c>
      <c r="I19" s="234">
        <f>SUM(I20:I22)</f>
        <v>1881</v>
      </c>
      <c r="J19" s="68"/>
      <c r="K19" s="194"/>
      <c r="L19" s="178"/>
      <c r="M19" s="168">
        <f>+E19/I19</f>
        <v>0.62254120148856995</v>
      </c>
      <c r="N19" s="168">
        <f>+F19/I19</f>
        <v>0.3774587985114301</v>
      </c>
      <c r="O19" s="167"/>
      <c r="P19" s="163"/>
    </row>
    <row r="20" spans="2:16" ht="12.75" customHeight="1" x14ac:dyDescent="0.2">
      <c r="B20" s="194"/>
      <c r="C20" s="68"/>
      <c r="D20" s="58" t="s">
        <v>40</v>
      </c>
      <c r="E20" s="59">
        <v>170</v>
      </c>
      <c r="F20" s="59">
        <v>22</v>
      </c>
      <c r="G20" s="330">
        <f t="shared" si="0"/>
        <v>0.88541666666666663</v>
      </c>
      <c r="H20" s="330">
        <f t="shared" si="1"/>
        <v>0.11458333333333333</v>
      </c>
      <c r="I20" s="60">
        <f t="shared" ref="I20:I22" si="5">+E20+F20</f>
        <v>192</v>
      </c>
      <c r="J20" s="68"/>
      <c r="K20" s="194"/>
      <c r="L20" s="178"/>
      <c r="M20" s="168"/>
      <c r="N20" s="168"/>
      <c r="O20" s="167"/>
      <c r="P20" s="163"/>
    </row>
    <row r="21" spans="2:16" ht="12.75" customHeight="1" x14ac:dyDescent="0.2">
      <c r="B21" s="194"/>
      <c r="C21" s="68"/>
      <c r="D21" s="61" t="s">
        <v>39</v>
      </c>
      <c r="E21" s="59">
        <v>845</v>
      </c>
      <c r="F21" s="59">
        <v>622</v>
      </c>
      <c r="G21" s="331">
        <f t="shared" si="0"/>
        <v>0.57600545330606678</v>
      </c>
      <c r="H21" s="331">
        <f t="shared" si="1"/>
        <v>0.42399454669393322</v>
      </c>
      <c r="I21" s="63">
        <f t="shared" si="5"/>
        <v>1467</v>
      </c>
      <c r="J21" s="68"/>
      <c r="K21" s="194"/>
      <c r="L21" s="178"/>
      <c r="M21" s="168"/>
      <c r="N21" s="168"/>
      <c r="O21" s="167"/>
      <c r="P21" s="163"/>
    </row>
    <row r="22" spans="2:16" ht="12.75" customHeight="1" x14ac:dyDescent="0.2">
      <c r="B22" s="194"/>
      <c r="C22" s="68"/>
      <c r="D22" s="58" t="s">
        <v>41</v>
      </c>
      <c r="E22" s="59">
        <v>156</v>
      </c>
      <c r="F22" s="59">
        <v>66</v>
      </c>
      <c r="G22" s="330">
        <f t="shared" si="0"/>
        <v>0.70270270270270274</v>
      </c>
      <c r="H22" s="330">
        <f t="shared" si="1"/>
        <v>0.29729729729729731</v>
      </c>
      <c r="I22" s="60">
        <f t="shared" si="5"/>
        <v>222</v>
      </c>
      <c r="J22" s="68"/>
      <c r="K22" s="194"/>
      <c r="L22" s="178"/>
      <c r="M22" s="168"/>
      <c r="N22" s="168"/>
      <c r="O22" s="167"/>
      <c r="P22" s="163"/>
    </row>
    <row r="23" spans="2:16" ht="12.75" customHeight="1" x14ac:dyDescent="0.2">
      <c r="B23" s="194"/>
      <c r="C23" s="68"/>
      <c r="D23" s="236" t="s">
        <v>103</v>
      </c>
      <c r="E23" s="234">
        <f>SUM(E24:E29)</f>
        <v>898</v>
      </c>
      <c r="F23" s="234">
        <f>SUM(F24:F29)</f>
        <v>2251</v>
      </c>
      <c r="G23" s="332">
        <f t="shared" si="0"/>
        <v>0.28516989520482694</v>
      </c>
      <c r="H23" s="332">
        <f t="shared" si="1"/>
        <v>0.71483010479517306</v>
      </c>
      <c r="I23" s="234">
        <f>SUM(I24:I29)</f>
        <v>3149</v>
      </c>
      <c r="J23" s="68"/>
      <c r="K23" s="194"/>
      <c r="L23" s="178"/>
      <c r="M23" s="168">
        <f>+E23/I23</f>
        <v>0.28516989520482694</v>
      </c>
      <c r="N23" s="168">
        <f>+F23/I23</f>
        <v>0.71483010479517306</v>
      </c>
      <c r="O23" s="167"/>
      <c r="P23" s="163"/>
    </row>
    <row r="24" spans="2:16" ht="12.75" customHeight="1" x14ac:dyDescent="0.2">
      <c r="B24" s="194"/>
      <c r="C24" s="68"/>
      <c r="D24" s="58" t="s">
        <v>43</v>
      </c>
      <c r="E24" s="59">
        <v>207</v>
      </c>
      <c r="F24" s="59">
        <v>475</v>
      </c>
      <c r="G24" s="330">
        <f t="shared" si="0"/>
        <v>0.30351906158357772</v>
      </c>
      <c r="H24" s="330">
        <f t="shared" si="1"/>
        <v>0.69648093841642233</v>
      </c>
      <c r="I24" s="60">
        <f t="shared" ref="I24:I29" si="6">+E24+F24</f>
        <v>682</v>
      </c>
      <c r="J24" s="68"/>
      <c r="K24" s="194"/>
      <c r="L24" s="178"/>
      <c r="M24" s="168"/>
      <c r="N24" s="168"/>
      <c r="O24" s="167"/>
      <c r="P24" s="163"/>
    </row>
    <row r="25" spans="2:16" ht="12.75" customHeight="1" x14ac:dyDescent="0.2">
      <c r="B25" s="194"/>
      <c r="C25" s="68"/>
      <c r="D25" s="61" t="s">
        <v>48</v>
      </c>
      <c r="E25" s="59">
        <v>108</v>
      </c>
      <c r="F25" s="59">
        <v>589</v>
      </c>
      <c r="G25" s="331">
        <f t="shared" si="0"/>
        <v>0.15494978479196556</v>
      </c>
      <c r="H25" s="331">
        <f t="shared" si="1"/>
        <v>0.84505021520803447</v>
      </c>
      <c r="I25" s="63">
        <f t="shared" si="6"/>
        <v>697</v>
      </c>
      <c r="J25" s="68"/>
      <c r="K25" s="194"/>
      <c r="L25" s="178"/>
      <c r="M25" s="168"/>
      <c r="N25" s="168"/>
      <c r="O25" s="167"/>
      <c r="P25" s="163"/>
    </row>
    <row r="26" spans="2:16" ht="12.75" customHeight="1" x14ac:dyDescent="0.2">
      <c r="B26" s="194"/>
      <c r="C26" s="68"/>
      <c r="D26" s="58" t="s">
        <v>44</v>
      </c>
      <c r="E26" s="59">
        <v>38</v>
      </c>
      <c r="F26" s="59">
        <v>133</v>
      </c>
      <c r="G26" s="330">
        <f t="shared" si="0"/>
        <v>0.22222222222222221</v>
      </c>
      <c r="H26" s="330">
        <f t="shared" si="1"/>
        <v>0.77777777777777779</v>
      </c>
      <c r="I26" s="60">
        <f t="shared" si="6"/>
        <v>171</v>
      </c>
      <c r="J26" s="68"/>
      <c r="K26" s="194"/>
      <c r="L26" s="178"/>
      <c r="M26" s="168"/>
      <c r="N26" s="168"/>
      <c r="O26" s="167"/>
      <c r="P26" s="163"/>
    </row>
    <row r="27" spans="2:16" ht="12.75" customHeight="1" x14ac:dyDescent="0.2">
      <c r="B27" s="194"/>
      <c r="C27" s="68"/>
      <c r="D27" s="61" t="s">
        <v>104</v>
      </c>
      <c r="E27" s="59">
        <v>50</v>
      </c>
      <c r="F27" s="59">
        <v>232</v>
      </c>
      <c r="G27" s="331">
        <f t="shared" si="0"/>
        <v>0.1773049645390071</v>
      </c>
      <c r="H27" s="331">
        <f t="shared" si="1"/>
        <v>0.82269503546099287</v>
      </c>
      <c r="I27" s="63">
        <f t="shared" si="6"/>
        <v>282</v>
      </c>
      <c r="J27" s="68"/>
      <c r="K27" s="194"/>
      <c r="L27" s="178"/>
      <c r="M27" s="168"/>
      <c r="N27" s="168"/>
      <c r="O27" s="167"/>
      <c r="P27" s="163"/>
    </row>
    <row r="28" spans="2:16" ht="12.75" customHeight="1" x14ac:dyDescent="0.2">
      <c r="B28" s="194"/>
      <c r="C28" s="68"/>
      <c r="D28" s="58" t="s">
        <v>46</v>
      </c>
      <c r="E28" s="59">
        <v>408</v>
      </c>
      <c r="F28" s="59">
        <v>418</v>
      </c>
      <c r="G28" s="330">
        <f t="shared" si="0"/>
        <v>0.49394673123486682</v>
      </c>
      <c r="H28" s="330">
        <f t="shared" si="1"/>
        <v>0.50605326876513312</v>
      </c>
      <c r="I28" s="60">
        <f t="shared" si="6"/>
        <v>826</v>
      </c>
      <c r="J28" s="68"/>
      <c r="K28" s="194"/>
      <c r="L28" s="178"/>
      <c r="M28" s="168"/>
      <c r="N28" s="168"/>
      <c r="O28" s="167"/>
      <c r="P28" s="163"/>
    </row>
    <row r="29" spans="2:16" ht="12.75" customHeight="1" x14ac:dyDescent="0.2">
      <c r="B29" s="194"/>
      <c r="C29" s="68"/>
      <c r="D29" s="61" t="s">
        <v>47</v>
      </c>
      <c r="E29" s="59">
        <v>87</v>
      </c>
      <c r="F29" s="59">
        <v>404</v>
      </c>
      <c r="G29" s="331">
        <f t="shared" si="0"/>
        <v>0.17718940936863545</v>
      </c>
      <c r="H29" s="331">
        <f t="shared" si="1"/>
        <v>0.82281059063136452</v>
      </c>
      <c r="I29" s="63">
        <f t="shared" si="6"/>
        <v>491</v>
      </c>
      <c r="J29" s="68"/>
      <c r="K29" s="194"/>
      <c r="L29" s="178"/>
      <c r="M29" s="168"/>
      <c r="N29" s="168"/>
      <c r="O29" s="167"/>
      <c r="P29" s="163"/>
    </row>
    <row r="30" spans="2:16" ht="12.75" customHeight="1" x14ac:dyDescent="0.2">
      <c r="B30" s="194"/>
      <c r="C30" s="68"/>
      <c r="D30" s="236" t="s">
        <v>105</v>
      </c>
      <c r="E30" s="234">
        <f>+SUM(E31:E34)</f>
        <v>1138</v>
      </c>
      <c r="F30" s="234">
        <f>+SUM(F31:F34)</f>
        <v>424</v>
      </c>
      <c r="G30" s="332">
        <f t="shared" si="0"/>
        <v>0.72855313700384128</v>
      </c>
      <c r="H30" s="332">
        <f t="shared" si="1"/>
        <v>0.27144686299615878</v>
      </c>
      <c r="I30" s="234">
        <f>+SUM(I31:I34)</f>
        <v>1562</v>
      </c>
      <c r="J30" s="68"/>
      <c r="K30" s="194"/>
      <c r="L30" s="178"/>
      <c r="M30" s="168">
        <f>+E30/I30</f>
        <v>0.72855313700384128</v>
      </c>
      <c r="N30" s="168">
        <f>+F30/I30</f>
        <v>0.27144686299615878</v>
      </c>
      <c r="O30" s="167"/>
      <c r="P30" s="163"/>
    </row>
    <row r="31" spans="2:16" ht="12.75" customHeight="1" x14ac:dyDescent="0.2">
      <c r="B31" s="194"/>
      <c r="C31" s="68"/>
      <c r="D31" s="58" t="s">
        <v>125</v>
      </c>
      <c r="E31" s="59">
        <v>397</v>
      </c>
      <c r="F31" s="59">
        <v>148</v>
      </c>
      <c r="G31" s="330">
        <f t="shared" si="0"/>
        <v>0.72844036697247705</v>
      </c>
      <c r="H31" s="330">
        <f t="shared" si="1"/>
        <v>0.27155963302752295</v>
      </c>
      <c r="I31" s="60">
        <f t="shared" ref="I31:I34" si="7">+E31+F31</f>
        <v>545</v>
      </c>
      <c r="J31" s="68"/>
      <c r="K31" s="194"/>
      <c r="L31" s="178"/>
      <c r="M31" s="168"/>
      <c r="N31" s="168"/>
      <c r="O31" s="167"/>
      <c r="P31" s="163"/>
    </row>
    <row r="32" spans="2:16" ht="12.75" customHeight="1" x14ac:dyDescent="0.2">
      <c r="B32" s="194"/>
      <c r="C32" s="68"/>
      <c r="D32" s="61" t="s">
        <v>54</v>
      </c>
      <c r="E32" s="59">
        <v>52</v>
      </c>
      <c r="F32" s="59">
        <v>110</v>
      </c>
      <c r="G32" s="331">
        <f t="shared" si="0"/>
        <v>0.32098765432098764</v>
      </c>
      <c r="H32" s="331">
        <f t="shared" si="1"/>
        <v>0.67901234567901236</v>
      </c>
      <c r="I32" s="63">
        <f t="shared" si="7"/>
        <v>162</v>
      </c>
      <c r="J32" s="68"/>
      <c r="K32" s="194"/>
      <c r="L32" s="178"/>
      <c r="M32" s="168"/>
      <c r="N32" s="168"/>
      <c r="O32" s="167"/>
      <c r="P32" s="163"/>
    </row>
    <row r="33" spans="2:16" ht="12.75" customHeight="1" x14ac:dyDescent="0.2">
      <c r="B33" s="194"/>
      <c r="C33" s="68"/>
      <c r="D33" s="58" t="s">
        <v>52</v>
      </c>
      <c r="E33" s="59">
        <v>12</v>
      </c>
      <c r="F33" s="59">
        <v>16</v>
      </c>
      <c r="G33" s="330">
        <f t="shared" si="0"/>
        <v>0.42857142857142855</v>
      </c>
      <c r="H33" s="330">
        <f t="shared" si="1"/>
        <v>0.5714285714285714</v>
      </c>
      <c r="I33" s="60">
        <f t="shared" si="7"/>
        <v>28</v>
      </c>
      <c r="J33" s="68"/>
      <c r="K33" s="194"/>
      <c r="L33" s="178"/>
      <c r="M33" s="168"/>
      <c r="N33" s="168"/>
      <c r="O33" s="167"/>
      <c r="P33" s="163"/>
    </row>
    <row r="34" spans="2:16" ht="12.75" customHeight="1" x14ac:dyDescent="0.2">
      <c r="B34" s="194"/>
      <c r="C34" s="68"/>
      <c r="D34" s="61" t="s">
        <v>50</v>
      </c>
      <c r="E34" s="59">
        <v>677</v>
      </c>
      <c r="F34" s="59">
        <v>150</v>
      </c>
      <c r="G34" s="331">
        <f t="shared" si="0"/>
        <v>0.81862152357920193</v>
      </c>
      <c r="H34" s="331">
        <f t="shared" si="1"/>
        <v>0.18137847642079807</v>
      </c>
      <c r="I34" s="63">
        <f t="shared" si="7"/>
        <v>827</v>
      </c>
      <c r="J34" s="68"/>
      <c r="K34" s="194"/>
      <c r="L34" s="178"/>
      <c r="M34" s="168"/>
      <c r="N34" s="168"/>
      <c r="O34" s="167"/>
      <c r="P34" s="163"/>
    </row>
    <row r="35" spans="2:16" ht="12.75" customHeight="1" x14ac:dyDescent="0.2">
      <c r="B35" s="194"/>
      <c r="C35" s="68"/>
      <c r="D35" s="236" t="s">
        <v>55</v>
      </c>
      <c r="E35" s="234">
        <f>+SUM(E36:E38)</f>
        <v>89</v>
      </c>
      <c r="F35" s="234">
        <f>+SUM(F36:F38)</f>
        <v>9</v>
      </c>
      <c r="G35" s="332">
        <f t="shared" si="0"/>
        <v>0.90816326530612246</v>
      </c>
      <c r="H35" s="332">
        <f t="shared" si="1"/>
        <v>9.1836734693877556E-2</v>
      </c>
      <c r="I35" s="234">
        <f>+SUM(I36:I38)</f>
        <v>98</v>
      </c>
      <c r="J35" s="68"/>
      <c r="K35" s="194"/>
      <c r="L35" s="178"/>
      <c r="M35" s="168">
        <f>+E35/I35</f>
        <v>0.90816326530612246</v>
      </c>
      <c r="N35" s="168">
        <f>+F35/I35</f>
        <v>9.1836734693877556E-2</v>
      </c>
      <c r="O35" s="167"/>
      <c r="P35" s="163"/>
    </row>
    <row r="36" spans="2:16" ht="12.75" customHeight="1" x14ac:dyDescent="0.2">
      <c r="B36" s="194"/>
      <c r="C36" s="68"/>
      <c r="D36" s="58" t="s">
        <v>56</v>
      </c>
      <c r="E36" s="59">
        <v>89</v>
      </c>
      <c r="F36" s="59">
        <v>8</v>
      </c>
      <c r="G36" s="330">
        <f t="shared" si="0"/>
        <v>0.91752577319587625</v>
      </c>
      <c r="H36" s="330">
        <f t="shared" si="1"/>
        <v>8.247422680412371E-2</v>
      </c>
      <c r="I36" s="60">
        <f t="shared" ref="I36:I38" si="8">+E36+F36</f>
        <v>97</v>
      </c>
      <c r="J36" s="68"/>
      <c r="K36" s="194"/>
      <c r="L36" s="178"/>
      <c r="M36" s="168"/>
      <c r="N36" s="168"/>
      <c r="O36" s="167"/>
      <c r="P36" s="163"/>
    </row>
    <row r="37" spans="2:16" ht="12.75" customHeight="1" x14ac:dyDescent="0.2">
      <c r="B37" s="194"/>
      <c r="C37" s="68"/>
      <c r="D37" s="61" t="s">
        <v>57</v>
      </c>
      <c r="E37" s="59">
        <v>0</v>
      </c>
      <c r="F37" s="59">
        <v>0</v>
      </c>
      <c r="G37" s="331" t="str">
        <f>+IFERROR(E37/I37,"-")</f>
        <v>-</v>
      </c>
      <c r="H37" s="331" t="str">
        <f>+IFERROR(F37/I37,"-")</f>
        <v>-</v>
      </c>
      <c r="I37" s="63">
        <f t="shared" si="8"/>
        <v>0</v>
      </c>
      <c r="J37" s="68"/>
      <c r="K37" s="194"/>
      <c r="L37" s="178"/>
      <c r="M37" s="168"/>
      <c r="N37" s="168"/>
      <c r="O37" s="167"/>
      <c r="P37" s="163"/>
    </row>
    <row r="38" spans="2:16" ht="12.75" customHeight="1" x14ac:dyDescent="0.2">
      <c r="B38" s="194"/>
      <c r="C38" s="68"/>
      <c r="D38" s="58" t="s">
        <v>226</v>
      </c>
      <c r="E38" s="59">
        <v>0</v>
      </c>
      <c r="F38" s="59">
        <v>1</v>
      </c>
      <c r="G38" s="330">
        <f t="shared" si="0"/>
        <v>0</v>
      </c>
      <c r="H38" s="330">
        <f t="shared" si="1"/>
        <v>1</v>
      </c>
      <c r="I38" s="60">
        <f t="shared" si="8"/>
        <v>1</v>
      </c>
      <c r="J38" s="68"/>
      <c r="K38" s="194"/>
      <c r="L38" s="178"/>
      <c r="M38" s="168"/>
      <c r="N38" s="168"/>
      <c r="O38" s="167"/>
      <c r="P38" s="163"/>
    </row>
    <row r="39" spans="2:16" ht="12.75" customHeight="1" x14ac:dyDescent="0.2">
      <c r="B39" s="194"/>
      <c r="C39" s="68"/>
      <c r="D39" s="236" t="s">
        <v>63</v>
      </c>
      <c r="E39" s="234">
        <f>+SUM(E40:E42)</f>
        <v>599</v>
      </c>
      <c r="F39" s="234">
        <f>+SUM(F40:F42)</f>
        <v>283</v>
      </c>
      <c r="G39" s="332">
        <f t="shared" si="0"/>
        <v>0.67913832199546487</v>
      </c>
      <c r="H39" s="332">
        <f t="shared" si="1"/>
        <v>0.32086167800453513</v>
      </c>
      <c r="I39" s="234">
        <f>+SUM(I40:I42)</f>
        <v>882</v>
      </c>
      <c r="J39" s="68"/>
      <c r="K39" s="194"/>
      <c r="L39" s="178"/>
      <c r="M39" s="168">
        <f>+E39/I39</f>
        <v>0.67913832199546487</v>
      </c>
      <c r="N39" s="168">
        <f>+F39/I39</f>
        <v>0.32086167800453513</v>
      </c>
      <c r="O39" s="167"/>
      <c r="P39" s="163"/>
    </row>
    <row r="40" spans="2:16" ht="12.75" customHeight="1" x14ac:dyDescent="0.2">
      <c r="B40" s="194"/>
      <c r="C40" s="68"/>
      <c r="D40" s="58" t="s">
        <v>64</v>
      </c>
      <c r="E40" s="59">
        <v>259</v>
      </c>
      <c r="F40" s="59">
        <v>136</v>
      </c>
      <c r="G40" s="330">
        <f t="shared" si="0"/>
        <v>0.65569620253164562</v>
      </c>
      <c r="H40" s="330">
        <f t="shared" si="1"/>
        <v>0.34430379746835443</v>
      </c>
      <c r="I40" s="59">
        <f t="shared" ref="I40:I42" si="9">+E40+F40</f>
        <v>395</v>
      </c>
      <c r="J40" s="68"/>
      <c r="K40" s="194"/>
      <c r="L40" s="178"/>
      <c r="M40" s="168"/>
      <c r="N40" s="168"/>
      <c r="O40" s="167"/>
      <c r="P40" s="163"/>
    </row>
    <row r="41" spans="2:16" ht="12.75" customHeight="1" x14ac:dyDescent="0.2">
      <c r="B41" s="194"/>
      <c r="C41" s="68"/>
      <c r="D41" s="61" t="s">
        <v>65</v>
      </c>
      <c r="E41" s="59">
        <v>261</v>
      </c>
      <c r="F41" s="59">
        <v>119</v>
      </c>
      <c r="G41" s="331">
        <f t="shared" si="0"/>
        <v>0.68684210526315792</v>
      </c>
      <c r="H41" s="331">
        <f t="shared" si="1"/>
        <v>0.31315789473684208</v>
      </c>
      <c r="I41" s="62">
        <f t="shared" si="9"/>
        <v>380</v>
      </c>
      <c r="J41" s="68"/>
      <c r="K41" s="194"/>
      <c r="L41" s="178"/>
      <c r="M41" s="168"/>
      <c r="N41" s="168"/>
      <c r="O41" s="167"/>
      <c r="P41" s="163"/>
    </row>
    <row r="42" spans="2:16" ht="12.75" customHeight="1" x14ac:dyDescent="0.2">
      <c r="B42" s="194"/>
      <c r="C42" s="68"/>
      <c r="D42" s="58" t="s">
        <v>106</v>
      </c>
      <c r="E42" s="59">
        <v>79</v>
      </c>
      <c r="F42" s="59">
        <v>28</v>
      </c>
      <c r="G42" s="330">
        <f t="shared" si="0"/>
        <v>0.73831775700934577</v>
      </c>
      <c r="H42" s="330">
        <f t="shared" si="1"/>
        <v>0.26168224299065418</v>
      </c>
      <c r="I42" s="59">
        <f t="shared" si="9"/>
        <v>107</v>
      </c>
      <c r="J42" s="68"/>
      <c r="K42" s="194"/>
      <c r="L42" s="178"/>
      <c r="M42" s="168"/>
      <c r="N42" s="168"/>
      <c r="O42" s="167"/>
      <c r="P42" s="163"/>
    </row>
    <row r="43" spans="2:16" ht="12.75" customHeight="1" x14ac:dyDescent="0.2">
      <c r="B43" s="194"/>
      <c r="C43" s="68"/>
      <c r="D43" s="236" t="s">
        <v>107</v>
      </c>
      <c r="E43" s="234">
        <f>+SUM(E44:E46)</f>
        <v>161</v>
      </c>
      <c r="F43" s="234">
        <f>+SUM(F44:F46)</f>
        <v>226</v>
      </c>
      <c r="G43" s="332">
        <f t="shared" si="0"/>
        <v>0.41602067183462532</v>
      </c>
      <c r="H43" s="332">
        <f t="shared" si="1"/>
        <v>0.58397932816537468</v>
      </c>
      <c r="I43" s="234">
        <f>+SUM(I44:I46)</f>
        <v>387</v>
      </c>
      <c r="J43" s="68"/>
      <c r="K43" s="194"/>
      <c r="L43" s="178"/>
      <c r="M43" s="168">
        <f>+E43/I43</f>
        <v>0.41602067183462532</v>
      </c>
      <c r="N43" s="168">
        <f>+F43/I43</f>
        <v>0.58397932816537468</v>
      </c>
      <c r="O43" s="167"/>
      <c r="P43" s="163"/>
    </row>
    <row r="44" spans="2:16" ht="12.75" customHeight="1" x14ac:dyDescent="0.2">
      <c r="B44" s="194"/>
      <c r="C44" s="68"/>
      <c r="D44" s="58" t="s">
        <v>207</v>
      </c>
      <c r="E44" s="59">
        <v>26</v>
      </c>
      <c r="F44" s="59">
        <v>57</v>
      </c>
      <c r="G44" s="330">
        <f t="shared" si="0"/>
        <v>0.31325301204819278</v>
      </c>
      <c r="H44" s="330">
        <f t="shared" si="1"/>
        <v>0.68674698795180722</v>
      </c>
      <c r="I44" s="59">
        <f t="shared" ref="I44:I46" si="10">+E44+F44</f>
        <v>83</v>
      </c>
      <c r="J44" s="68"/>
      <c r="K44" s="194"/>
      <c r="L44" s="178"/>
      <c r="M44" s="168"/>
      <c r="N44" s="168"/>
      <c r="O44" s="167"/>
      <c r="P44" s="163"/>
    </row>
    <row r="45" spans="2:16" ht="12.75" customHeight="1" x14ac:dyDescent="0.2">
      <c r="B45" s="194"/>
      <c r="C45" s="68"/>
      <c r="D45" s="61" t="s">
        <v>61</v>
      </c>
      <c r="E45" s="59">
        <v>115</v>
      </c>
      <c r="F45" s="59">
        <v>142</v>
      </c>
      <c r="G45" s="331">
        <f t="shared" si="0"/>
        <v>0.44747081712062259</v>
      </c>
      <c r="H45" s="331">
        <f t="shared" si="1"/>
        <v>0.55252918287937747</v>
      </c>
      <c r="I45" s="62">
        <f t="shared" si="10"/>
        <v>257</v>
      </c>
      <c r="J45" s="68"/>
      <c r="K45" s="194"/>
      <c r="L45" s="178"/>
      <c r="M45" s="168"/>
      <c r="N45" s="168"/>
      <c r="O45" s="167"/>
      <c r="P45" s="163"/>
    </row>
    <row r="46" spans="2:16" ht="12.75" customHeight="1" x14ac:dyDescent="0.2">
      <c r="B46" s="194"/>
      <c r="C46" s="68"/>
      <c r="D46" s="58" t="s">
        <v>60</v>
      </c>
      <c r="E46" s="59">
        <v>20</v>
      </c>
      <c r="F46" s="59">
        <v>27</v>
      </c>
      <c r="G46" s="330">
        <f t="shared" si="0"/>
        <v>0.42553191489361702</v>
      </c>
      <c r="H46" s="330">
        <f t="shared" si="1"/>
        <v>0.57446808510638303</v>
      </c>
      <c r="I46" s="62">
        <f t="shared" si="10"/>
        <v>47</v>
      </c>
      <c r="J46" s="68"/>
      <c r="K46" s="194"/>
      <c r="L46" s="178"/>
      <c r="M46" s="168"/>
      <c r="N46" s="168"/>
      <c r="O46" s="167"/>
      <c r="P46" s="163"/>
    </row>
    <row r="47" spans="2:16" ht="12.75" customHeight="1" x14ac:dyDescent="0.2">
      <c r="B47" s="194"/>
      <c r="C47" s="68"/>
      <c r="D47" s="236" t="s">
        <v>68</v>
      </c>
      <c r="E47" s="234">
        <f>+SUM(E48)</f>
        <v>229</v>
      </c>
      <c r="F47" s="234">
        <f>+SUM(F48)</f>
        <v>66</v>
      </c>
      <c r="G47" s="332">
        <f t="shared" si="0"/>
        <v>0.77627118644067794</v>
      </c>
      <c r="H47" s="332">
        <f t="shared" si="1"/>
        <v>0.22372881355932203</v>
      </c>
      <c r="I47" s="234">
        <f>+SUM(I48)</f>
        <v>295</v>
      </c>
      <c r="J47" s="68"/>
      <c r="K47" s="194"/>
      <c r="L47" s="178"/>
      <c r="M47" s="168">
        <f>+E47/I47</f>
        <v>0.77627118644067794</v>
      </c>
      <c r="N47" s="168">
        <f>+F47/I47</f>
        <v>0.22372881355932203</v>
      </c>
      <c r="O47" s="167"/>
      <c r="P47" s="163"/>
    </row>
    <row r="48" spans="2:16" ht="12.75" customHeight="1" x14ac:dyDescent="0.2">
      <c r="B48" s="194"/>
      <c r="C48" s="68"/>
      <c r="D48" s="58" t="s">
        <v>69</v>
      </c>
      <c r="E48" s="59">
        <v>229</v>
      </c>
      <c r="F48" s="59">
        <v>66</v>
      </c>
      <c r="G48" s="330">
        <f t="shared" si="0"/>
        <v>0.77627118644067794</v>
      </c>
      <c r="H48" s="330">
        <f t="shared" si="1"/>
        <v>0.22372881355932203</v>
      </c>
      <c r="I48" s="59">
        <f>+E48+F48</f>
        <v>295</v>
      </c>
      <c r="J48" s="68"/>
      <c r="K48" s="194"/>
      <c r="L48" s="178"/>
      <c r="M48" s="168"/>
      <c r="N48" s="168"/>
      <c r="O48" s="167"/>
      <c r="P48" s="163"/>
    </row>
    <row r="49" spans="2:16" ht="12.75" customHeight="1" x14ac:dyDescent="0.2">
      <c r="B49" s="194"/>
      <c r="C49" s="68"/>
      <c r="D49" s="236" t="s">
        <v>67</v>
      </c>
      <c r="E49" s="234">
        <f>+SUM(E50)</f>
        <v>33</v>
      </c>
      <c r="F49" s="234">
        <f>+SUM(F50)</f>
        <v>73</v>
      </c>
      <c r="G49" s="332">
        <f t="shared" si="0"/>
        <v>0.31132075471698112</v>
      </c>
      <c r="H49" s="332">
        <f t="shared" si="1"/>
        <v>0.68867924528301883</v>
      </c>
      <c r="I49" s="234">
        <f>+SUM(I50)</f>
        <v>106</v>
      </c>
      <c r="J49" s="68"/>
      <c r="K49" s="194"/>
      <c r="L49" s="178"/>
      <c r="M49" s="168">
        <f>+E49/I49</f>
        <v>0.31132075471698112</v>
      </c>
      <c r="N49" s="168">
        <f>+F49/I49</f>
        <v>0.68867924528301883</v>
      </c>
      <c r="O49" s="167"/>
      <c r="P49" s="163"/>
    </row>
    <row r="50" spans="2:16" ht="12.75" customHeight="1" x14ac:dyDescent="0.2">
      <c r="B50" s="194"/>
      <c r="C50" s="68"/>
      <c r="D50" s="58" t="s">
        <v>67</v>
      </c>
      <c r="E50" s="59">
        <v>33</v>
      </c>
      <c r="F50" s="59">
        <v>73</v>
      </c>
      <c r="G50" s="330">
        <f t="shared" si="0"/>
        <v>0.31132075471698112</v>
      </c>
      <c r="H50" s="330">
        <f t="shared" si="1"/>
        <v>0.68867924528301883</v>
      </c>
      <c r="I50" s="59">
        <f>+E50+F50</f>
        <v>106</v>
      </c>
      <c r="J50" s="68"/>
      <c r="K50" s="194"/>
      <c r="L50" s="178"/>
      <c r="M50" s="168"/>
      <c r="N50" s="168"/>
      <c r="O50" s="167"/>
      <c r="P50" s="163"/>
    </row>
    <row r="51" spans="2:16" ht="12.75" customHeight="1" x14ac:dyDescent="0.2">
      <c r="B51" s="194"/>
      <c r="C51" s="68"/>
      <c r="D51" s="193" t="s">
        <v>70</v>
      </c>
      <c r="E51" s="202">
        <f>+E49+E47+E43+E39+E35+E30+E23+E19+E15+E11</f>
        <v>5838</v>
      </c>
      <c r="F51" s="202">
        <f>+F49+F47+F43+F39+F35+F30+F23+F19+F15+F11</f>
        <v>5364</v>
      </c>
      <c r="G51" s="314">
        <f t="shared" si="0"/>
        <v>0.52115693626138193</v>
      </c>
      <c r="H51" s="314">
        <f t="shared" si="1"/>
        <v>0.47884306373861812</v>
      </c>
      <c r="I51" s="202">
        <f>+I49+I47+I43+I39+I35+I30+I23+I19+I15+I11</f>
        <v>11202</v>
      </c>
      <c r="J51" s="68"/>
      <c r="K51" s="194"/>
      <c r="L51" s="178"/>
      <c r="M51" s="168">
        <f>+E51/I51</f>
        <v>0.52115693626138193</v>
      </c>
      <c r="N51" s="168">
        <f>+F51/I51</f>
        <v>0.47884306373861812</v>
      </c>
      <c r="O51" s="167"/>
      <c r="P51" s="163"/>
    </row>
    <row r="52" spans="2:16" ht="12.75" customHeight="1" x14ac:dyDescent="0.2">
      <c r="B52" s="194"/>
      <c r="C52" s="68"/>
      <c r="D52" s="58" t="s">
        <v>71</v>
      </c>
      <c r="E52" s="59">
        <v>35</v>
      </c>
      <c r="F52" s="59">
        <v>19</v>
      </c>
      <c r="G52" s="333">
        <f t="shared" si="0"/>
        <v>0.64814814814814814</v>
      </c>
      <c r="H52" s="333">
        <f t="shared" si="1"/>
        <v>0.35185185185185186</v>
      </c>
      <c r="I52" s="188">
        <f>+E52+F52</f>
        <v>54</v>
      </c>
      <c r="J52" s="68"/>
      <c r="K52" s="194"/>
      <c r="L52" s="178"/>
      <c r="M52" s="168">
        <f>+E52/I52</f>
        <v>0.64814814814814814</v>
      </c>
      <c r="N52" s="168">
        <f>+F52/I52</f>
        <v>0.35185185185185186</v>
      </c>
      <c r="O52" s="167"/>
      <c r="P52" s="163"/>
    </row>
    <row r="53" spans="2:16" ht="12.75" customHeight="1" x14ac:dyDescent="0.2">
      <c r="B53" s="194"/>
      <c r="C53" s="68"/>
      <c r="D53" s="58" t="s">
        <v>134</v>
      </c>
      <c r="E53" s="59">
        <v>2</v>
      </c>
      <c r="F53" s="59">
        <v>6</v>
      </c>
      <c r="G53" s="333">
        <f t="shared" si="0"/>
        <v>0.25</v>
      </c>
      <c r="H53" s="333">
        <f t="shared" si="1"/>
        <v>0.75</v>
      </c>
      <c r="I53" s="188">
        <f>+E53+F53</f>
        <v>8</v>
      </c>
      <c r="J53" s="68"/>
      <c r="K53" s="194"/>
      <c r="L53" s="178"/>
      <c r="M53" s="168">
        <f>+E53/I53</f>
        <v>0.25</v>
      </c>
      <c r="N53" s="168">
        <f>+F53/I53</f>
        <v>0.75</v>
      </c>
      <c r="O53" s="167"/>
      <c r="P53" s="163"/>
    </row>
    <row r="54" spans="2:16" ht="12.75" customHeight="1" x14ac:dyDescent="0.2">
      <c r="B54" s="194"/>
      <c r="C54" s="68"/>
      <c r="D54" s="58" t="s">
        <v>129</v>
      </c>
      <c r="E54" s="59">
        <v>1</v>
      </c>
      <c r="F54" s="59">
        <v>5</v>
      </c>
      <c r="G54" s="333">
        <f t="shared" ref="G54" si="11">+E54/I54</f>
        <v>0.16666666666666666</v>
      </c>
      <c r="H54" s="333">
        <f t="shared" ref="H54" si="12">+F54/I54</f>
        <v>0.83333333333333337</v>
      </c>
      <c r="I54" s="188">
        <f>+E54+F54</f>
        <v>6</v>
      </c>
      <c r="J54" s="68"/>
      <c r="K54" s="194"/>
      <c r="L54" s="178"/>
      <c r="M54" s="168">
        <f>+E54/I54</f>
        <v>0.16666666666666666</v>
      </c>
      <c r="N54" s="168">
        <f>+F54/I54</f>
        <v>0.83333333333333337</v>
      </c>
      <c r="O54" s="167"/>
      <c r="P54" s="163"/>
    </row>
    <row r="55" spans="2:16" ht="12.75" customHeight="1" x14ac:dyDescent="0.2">
      <c r="B55" s="194"/>
      <c r="C55" s="68"/>
      <c r="D55" s="204" t="s">
        <v>108</v>
      </c>
      <c r="E55" s="205">
        <f>SUM(E51:E54)</f>
        <v>5876</v>
      </c>
      <c r="F55" s="205">
        <f>SUM(F51:F54)</f>
        <v>5394</v>
      </c>
      <c r="G55" s="271">
        <f t="shared" si="0"/>
        <v>0.52138420585625556</v>
      </c>
      <c r="H55" s="271">
        <f t="shared" si="1"/>
        <v>0.47861579414374444</v>
      </c>
      <c r="I55" s="205">
        <f>SUM(I51:I54)</f>
        <v>11270</v>
      </c>
      <c r="J55" s="68"/>
      <c r="K55" s="194"/>
      <c r="L55" s="178"/>
      <c r="M55" s="168"/>
      <c r="N55" s="168"/>
      <c r="O55" s="167"/>
      <c r="P55" s="163"/>
    </row>
    <row r="56" spans="2:16" ht="12.75" customHeight="1" x14ac:dyDescent="0.2">
      <c r="B56" s="194"/>
      <c r="C56" s="68"/>
      <c r="D56" s="68"/>
      <c r="E56" s="68"/>
      <c r="F56" s="68"/>
      <c r="G56" s="68"/>
      <c r="H56" s="68"/>
      <c r="I56" s="68"/>
      <c r="J56" s="68"/>
      <c r="K56" s="194"/>
      <c r="L56" s="178"/>
      <c r="M56" s="168" t="s">
        <v>99</v>
      </c>
      <c r="N56" s="168" t="s">
        <v>100</v>
      </c>
      <c r="O56" s="324"/>
      <c r="P56" s="163"/>
    </row>
    <row r="57" spans="2:16" ht="12.75" customHeight="1" x14ac:dyDescent="0.2">
      <c r="B57" s="194"/>
      <c r="C57" s="68"/>
      <c r="D57" s="68"/>
      <c r="E57" s="68"/>
      <c r="F57" s="68"/>
      <c r="G57" s="68"/>
      <c r="H57" s="68"/>
      <c r="I57" s="68"/>
      <c r="J57" s="68"/>
      <c r="K57" s="194"/>
      <c r="L57" s="178"/>
      <c r="M57" s="168">
        <f>+E55/I55</f>
        <v>0.52138420585625556</v>
      </c>
      <c r="N57" s="168">
        <f>+F55/I55</f>
        <v>0.47861579414374444</v>
      </c>
      <c r="O57" s="325"/>
      <c r="P57" s="163"/>
    </row>
    <row r="58" spans="2:16" ht="12.75" customHeight="1" x14ac:dyDescent="0.2">
      <c r="B58" s="194"/>
      <c r="C58" s="68"/>
      <c r="D58" s="68"/>
      <c r="E58" s="68"/>
      <c r="F58" s="68"/>
      <c r="G58" s="68"/>
      <c r="H58" s="68"/>
      <c r="I58" s="68"/>
      <c r="J58" s="68"/>
      <c r="K58" s="194"/>
      <c r="L58" s="178"/>
      <c r="M58" s="167"/>
      <c r="N58" s="167"/>
      <c r="O58" s="167"/>
    </row>
    <row r="59" spans="2:16" ht="12.75" customHeight="1" x14ac:dyDescent="0.2"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78"/>
      <c r="M59" s="167"/>
      <c r="N59" s="167"/>
      <c r="O59" s="167"/>
    </row>
    <row r="60" spans="2:16" x14ac:dyDescent="0.2">
      <c r="J60" s="11"/>
      <c r="K60" s="11"/>
      <c r="L60" s="178"/>
      <c r="M60" s="178"/>
      <c r="N60" s="178"/>
    </row>
    <row r="61" spans="2:16" x14ac:dyDescent="0.2">
      <c r="J61" s="11"/>
      <c r="K61" s="11"/>
      <c r="L61" s="178"/>
      <c r="M61" s="178"/>
      <c r="N61" s="178"/>
    </row>
    <row r="62" spans="2:16" x14ac:dyDescent="0.2">
      <c r="J62" s="11"/>
      <c r="K62" s="11"/>
      <c r="L62" s="178"/>
      <c r="M62" s="178"/>
      <c r="N62" s="178"/>
    </row>
    <row r="63" spans="2:16" x14ac:dyDescent="0.2">
      <c r="J63" s="11"/>
      <c r="K63" s="11"/>
    </row>
    <row r="64" spans="2:16" x14ac:dyDescent="0.2">
      <c r="J64" s="11"/>
      <c r="K64" s="11"/>
    </row>
  </sheetData>
  <mergeCells count="5">
    <mergeCell ref="D9:D10"/>
    <mergeCell ref="I9:I10"/>
    <mergeCell ref="C4:J7"/>
    <mergeCell ref="E9:F9"/>
    <mergeCell ref="G9:H9"/>
  </mergeCells>
  <pageMargins left="0.75" right="0.75" top="1" bottom="1" header="0" footer="0"/>
  <pageSetup paperSize="119" orientation="portrait" r:id="rId1"/>
  <headerFooter alignWithMargins="0"/>
  <ignoredErrors>
    <ignoredError sqref="I39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X45"/>
  <sheetViews>
    <sheetView zoomScale="60" zoomScaleNormal="6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3" width="11.42578125" style="4" customWidth="1"/>
    <col min="24" max="24" width="2.42578125" style="4" customWidth="1"/>
    <col min="25" max="25" width="14" style="4" bestFit="1" customWidth="1"/>
    <col min="26" max="16384" width="11.42578125" style="4"/>
  </cols>
  <sheetData>
    <row r="2" spans="2:24" ht="12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7"/>
      <c r="V2" s="207"/>
      <c r="W2" s="207"/>
      <c r="X2" s="207"/>
    </row>
    <row r="3" spans="2:24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0"/>
      <c r="W3" s="40"/>
      <c r="X3" s="207"/>
    </row>
    <row r="4" spans="2:24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40"/>
      <c r="X4" s="207"/>
    </row>
    <row r="5" spans="2:24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0"/>
      <c r="W5" s="40"/>
      <c r="X5" s="207"/>
    </row>
    <row r="6" spans="2:24" ht="13.5" customHeight="1" x14ac:dyDescent="0.2">
      <c r="B6" s="207"/>
      <c r="C6" s="379" t="s">
        <v>230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207"/>
    </row>
    <row r="7" spans="2:24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207"/>
    </row>
    <row r="8" spans="2:24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207"/>
    </row>
    <row r="9" spans="2:24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207"/>
    </row>
    <row r="10" spans="2:24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207"/>
    </row>
    <row r="11" spans="2:24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207"/>
    </row>
    <row r="12" spans="2:24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0"/>
      <c r="W12" s="40"/>
      <c r="X12" s="207"/>
    </row>
    <row r="13" spans="2:24" ht="13.5" customHeight="1" x14ac:dyDescent="0.2">
      <c r="B13" s="207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0"/>
      <c r="W13" s="40"/>
      <c r="X13" s="207"/>
    </row>
    <row r="14" spans="2:24" ht="13.5" customHeight="1" x14ac:dyDescent="0.2">
      <c r="B14" s="207"/>
      <c r="C14" s="40"/>
      <c r="D14" s="40"/>
      <c r="E14" s="176">
        <v>1</v>
      </c>
      <c r="F14" s="176">
        <v>2</v>
      </c>
      <c r="G14" s="176">
        <v>3</v>
      </c>
      <c r="H14" s="176">
        <v>4</v>
      </c>
      <c r="I14" s="176">
        <v>5</v>
      </c>
      <c r="J14" s="176">
        <v>6</v>
      </c>
      <c r="K14" s="176"/>
      <c r="L14" s="176"/>
      <c r="M14" s="43"/>
      <c r="N14" s="43"/>
      <c r="O14" s="43"/>
      <c r="P14" s="43"/>
      <c r="Q14" s="43"/>
      <c r="R14" s="43"/>
      <c r="S14" s="43"/>
      <c r="T14" s="43"/>
      <c r="U14" s="43"/>
      <c r="V14" s="40"/>
      <c r="W14" s="40"/>
      <c r="X14" s="207"/>
    </row>
    <row r="15" spans="2:24" ht="13.5" customHeight="1" x14ac:dyDescent="0.2">
      <c r="B15" s="207"/>
      <c r="C15" s="40"/>
      <c r="D15" s="40"/>
      <c r="E15">
        <v>1871</v>
      </c>
      <c r="F15">
        <v>2487</v>
      </c>
      <c r="G15">
        <v>2478</v>
      </c>
      <c r="H15">
        <v>2177</v>
      </c>
      <c r="I15">
        <v>1213</v>
      </c>
      <c r="J15">
        <v>1044</v>
      </c>
      <c r="K15"/>
      <c r="L15" s="40">
        <f>+SUM(E15:J15)</f>
        <v>11270</v>
      </c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207"/>
    </row>
    <row r="16" spans="2:24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207"/>
    </row>
    <row r="17" spans="2:24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207"/>
    </row>
    <row r="18" spans="2:24" ht="13.5" customHeight="1" x14ac:dyDescent="0.2">
      <c r="B18" s="207"/>
      <c r="C18" s="40"/>
      <c r="D18" s="40"/>
      <c r="E18" s="40" t="s">
        <v>119</v>
      </c>
      <c r="F18" s="40" t="s">
        <v>120</v>
      </c>
      <c r="G18" s="40" t="s">
        <v>121</v>
      </c>
      <c r="H18" s="40" t="s">
        <v>122</v>
      </c>
      <c r="I18" s="40" t="s">
        <v>123</v>
      </c>
      <c r="J18" s="40" t="s">
        <v>124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207"/>
    </row>
    <row r="19" spans="2:24" ht="13.5" customHeight="1" x14ac:dyDescent="0.2">
      <c r="B19" s="207"/>
      <c r="C19" s="40"/>
      <c r="D19" s="40"/>
      <c r="E19" s="306">
        <f>+E15/$L$15</f>
        <v>0.16601597160603371</v>
      </c>
      <c r="F19" s="306">
        <f t="shared" ref="F19:J19" si="0">+F15/$L$15</f>
        <v>0.22067435669920141</v>
      </c>
      <c r="G19" s="306">
        <f t="shared" si="0"/>
        <v>0.21987577639751552</v>
      </c>
      <c r="H19" s="306">
        <f t="shared" si="0"/>
        <v>0.19316770186335402</v>
      </c>
      <c r="I19" s="306">
        <f t="shared" si="0"/>
        <v>0.10763087843833186</v>
      </c>
      <c r="J19" s="306">
        <f t="shared" si="0"/>
        <v>9.2635314995563448E-2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207"/>
    </row>
    <row r="20" spans="2:24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207"/>
    </row>
    <row r="21" spans="2:24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207"/>
    </row>
    <row r="22" spans="2:24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207"/>
    </row>
    <row r="23" spans="2:24" ht="13.5" customHeight="1" x14ac:dyDescent="0.2">
      <c r="B23" s="207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207"/>
    </row>
    <row r="24" spans="2:24" ht="13.5" customHeight="1" x14ac:dyDescent="0.2">
      <c r="B24" s="207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207"/>
    </row>
    <row r="25" spans="2:24" ht="13.5" customHeight="1" x14ac:dyDescent="0.2">
      <c r="B25" s="20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207"/>
    </row>
    <row r="26" spans="2:24" ht="13.5" customHeight="1" x14ac:dyDescent="0.2">
      <c r="B26" s="207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207"/>
    </row>
    <row r="27" spans="2:24" ht="13.5" customHeight="1" x14ac:dyDescent="0.2">
      <c r="B27" s="207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207"/>
    </row>
    <row r="28" spans="2:24" ht="13.5" customHeight="1" x14ac:dyDescent="0.2">
      <c r="B28" s="207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207"/>
    </row>
    <row r="29" spans="2:24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207"/>
    </row>
    <row r="30" spans="2:24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207"/>
    </row>
    <row r="31" spans="2:24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207"/>
    </row>
    <row r="32" spans="2:24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207"/>
    </row>
    <row r="33" spans="2:24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207"/>
    </row>
    <row r="34" spans="2:24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7"/>
    </row>
    <row r="35" spans="2:24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207"/>
    </row>
    <row r="36" spans="2:24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207"/>
    </row>
    <row r="37" spans="2:24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207"/>
    </row>
    <row r="38" spans="2:24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207"/>
    </row>
    <row r="39" spans="2:24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207"/>
    </row>
    <row r="40" spans="2:24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0"/>
      <c r="W40" s="40"/>
      <c r="X40" s="207"/>
    </row>
    <row r="41" spans="2:24" ht="13.5" customHeight="1" x14ac:dyDescent="0.2">
      <c r="B41" s="207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0"/>
      <c r="W41" s="40"/>
      <c r="X41" s="207"/>
    </row>
    <row r="42" spans="2:24" ht="13.5" customHeight="1" x14ac:dyDescent="0.2">
      <c r="B42" s="207"/>
      <c r="C42" s="373" t="s">
        <v>78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207"/>
    </row>
    <row r="43" spans="2:24" ht="13.5" customHeight="1" x14ac:dyDescent="0.2">
      <c r="B43" s="207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207"/>
    </row>
    <row r="44" spans="2:24" ht="13.5" customHeight="1" x14ac:dyDescent="0.2">
      <c r="B44" s="20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207"/>
    </row>
    <row r="45" spans="2:24" ht="12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07"/>
      <c r="V45" s="207"/>
      <c r="W45" s="207"/>
      <c r="X45" s="207"/>
    </row>
  </sheetData>
  <mergeCells count="2">
    <mergeCell ref="C6:W9"/>
    <mergeCell ref="C42:W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P111"/>
  <sheetViews>
    <sheetView showGridLines="0" zoomScale="70" zoomScaleNormal="70" workbookViewId="0"/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305" bestFit="1" customWidth="1"/>
    <col min="13" max="14" width="2.42578125" style="11" customWidth="1"/>
    <col min="15" max="15" width="15.28515625" style="11" bestFit="1" customWidth="1"/>
    <col min="16" max="16" width="2.42578125" style="11" customWidth="1"/>
    <col min="17" max="16384" width="11.42578125" style="11"/>
  </cols>
  <sheetData>
    <row r="2" spans="2:16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99"/>
      <c r="M2" s="195"/>
      <c r="N2" s="195"/>
      <c r="O2" s="195"/>
      <c r="P2" s="195"/>
    </row>
    <row r="3" spans="2:16" ht="14.25" customHeight="1" x14ac:dyDescent="0.25">
      <c r="B3" s="194"/>
      <c r="C3" s="54"/>
      <c r="D3" s="54"/>
      <c r="E3" s="68"/>
      <c r="F3" s="64"/>
      <c r="G3" s="64"/>
      <c r="H3" s="64"/>
      <c r="I3" s="64"/>
      <c r="J3" s="64"/>
      <c r="K3" s="64"/>
      <c r="L3" s="300"/>
      <c r="M3" s="55"/>
      <c r="N3" s="55"/>
      <c r="O3" s="55"/>
      <c r="P3" s="195"/>
    </row>
    <row r="4" spans="2:16" ht="14.25" customHeight="1" x14ac:dyDescent="0.2">
      <c r="B4" s="194"/>
      <c r="C4" s="393" t="s">
        <v>231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195"/>
    </row>
    <row r="5" spans="2:16" ht="14.25" customHeight="1" x14ac:dyDescent="0.2">
      <c r="B5" s="1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195"/>
    </row>
    <row r="6" spans="2:16" ht="33.75" customHeight="1" x14ac:dyDescent="0.2">
      <c r="B6" s="1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195"/>
    </row>
    <row r="7" spans="2:16" ht="14.25" customHeight="1" x14ac:dyDescent="0.2">
      <c r="B7" s="194"/>
      <c r="C7" s="67"/>
      <c r="D7" s="67"/>
      <c r="E7" s="67"/>
      <c r="F7" s="67"/>
      <c r="G7" s="67"/>
      <c r="H7" s="67"/>
      <c r="I7" s="67"/>
      <c r="J7" s="67"/>
      <c r="K7" s="67"/>
      <c r="L7" s="301"/>
      <c r="M7" s="67"/>
      <c r="N7" s="67"/>
      <c r="O7" s="67"/>
      <c r="P7" s="195"/>
    </row>
    <row r="8" spans="2:16" ht="15.75" customHeight="1" x14ac:dyDescent="0.2">
      <c r="B8" s="194"/>
      <c r="C8" s="67"/>
      <c r="D8" s="67"/>
      <c r="E8" s="386" t="s">
        <v>96</v>
      </c>
      <c r="F8" s="391" t="s">
        <v>119</v>
      </c>
      <c r="G8" s="391" t="s">
        <v>120</v>
      </c>
      <c r="H8" s="391" t="s">
        <v>121</v>
      </c>
      <c r="I8" s="391" t="s">
        <v>122</v>
      </c>
      <c r="J8" s="391" t="s">
        <v>123</v>
      </c>
      <c r="K8" s="391" t="s">
        <v>124</v>
      </c>
      <c r="L8" s="397" t="s">
        <v>70</v>
      </c>
      <c r="M8" s="67"/>
      <c r="N8" s="67"/>
      <c r="O8" s="67"/>
      <c r="P8" s="195"/>
    </row>
    <row r="9" spans="2:16" ht="15.75" customHeight="1" x14ac:dyDescent="0.2">
      <c r="B9" s="194"/>
      <c r="C9" s="67"/>
      <c r="D9" s="67"/>
      <c r="E9" s="387"/>
      <c r="F9" s="392"/>
      <c r="G9" s="392"/>
      <c r="H9" s="392"/>
      <c r="I9" s="392"/>
      <c r="J9" s="392"/>
      <c r="K9" s="392"/>
      <c r="L9" s="398"/>
      <c r="M9" s="67"/>
      <c r="N9" s="67"/>
      <c r="O9" s="67"/>
      <c r="P9" s="195"/>
    </row>
    <row r="10" spans="2:16" ht="13.5" customHeight="1" x14ac:dyDescent="0.2">
      <c r="B10" s="194"/>
      <c r="C10" s="67"/>
      <c r="D10" s="67"/>
      <c r="E10" s="233" t="s">
        <v>30</v>
      </c>
      <c r="F10" s="234">
        <f>+SUM(F11:F13)</f>
        <v>191</v>
      </c>
      <c r="G10" s="234">
        <f t="shared" ref="G10:K10" si="0">+SUM(G11:G13)</f>
        <v>283</v>
      </c>
      <c r="H10" s="234">
        <f t="shared" si="0"/>
        <v>341</v>
      </c>
      <c r="I10" s="234">
        <f t="shared" si="0"/>
        <v>384</v>
      </c>
      <c r="J10" s="234">
        <f t="shared" si="0"/>
        <v>257</v>
      </c>
      <c r="K10" s="234">
        <f t="shared" si="0"/>
        <v>275</v>
      </c>
      <c r="L10" s="234">
        <f t="shared" ref="L10" si="1">+SUM(L11:L13)</f>
        <v>1731</v>
      </c>
      <c r="M10" s="67"/>
      <c r="N10" s="67"/>
      <c r="O10" s="315">
        <f t="shared" ref="O10:O44" si="2">+SUM(F10:K10)</f>
        <v>1731</v>
      </c>
      <c r="P10" s="195"/>
    </row>
    <row r="11" spans="2:16" ht="15.75" x14ac:dyDescent="0.2">
      <c r="B11" s="194"/>
      <c r="C11" s="54"/>
      <c r="D11" s="54"/>
      <c r="E11" s="58" t="s">
        <v>31</v>
      </c>
      <c r="F11" s="59">
        <v>62</v>
      </c>
      <c r="G11" s="59">
        <v>78</v>
      </c>
      <c r="H11" s="59">
        <v>125</v>
      </c>
      <c r="I11" s="59">
        <v>184</v>
      </c>
      <c r="J11" s="59">
        <v>153</v>
      </c>
      <c r="K11" s="59">
        <v>198</v>
      </c>
      <c r="L11" s="60">
        <f>+SUM(F11:K11)</f>
        <v>800</v>
      </c>
      <c r="M11" s="55"/>
      <c r="N11" s="55"/>
      <c r="O11" s="315">
        <f t="shared" si="2"/>
        <v>800</v>
      </c>
      <c r="P11" s="195"/>
    </row>
    <row r="12" spans="2:16" ht="15.75" x14ac:dyDescent="0.2">
      <c r="B12" s="194"/>
      <c r="C12" s="54"/>
      <c r="D12" s="54"/>
      <c r="E12" s="61" t="s">
        <v>33</v>
      </c>
      <c r="F12" s="59">
        <v>69</v>
      </c>
      <c r="G12" s="59">
        <v>75</v>
      </c>
      <c r="H12" s="59">
        <v>55</v>
      </c>
      <c r="I12" s="59">
        <v>36</v>
      </c>
      <c r="J12" s="59">
        <v>7</v>
      </c>
      <c r="K12" s="59">
        <v>8</v>
      </c>
      <c r="L12" s="60">
        <f>+SUM(F12:K12)</f>
        <v>250</v>
      </c>
      <c r="M12" s="55"/>
      <c r="N12" s="55"/>
      <c r="O12" s="315">
        <f t="shared" si="2"/>
        <v>250</v>
      </c>
      <c r="P12" s="195"/>
    </row>
    <row r="13" spans="2:16" ht="14.25" customHeight="1" x14ac:dyDescent="0.2">
      <c r="B13" s="194"/>
      <c r="C13" s="54"/>
      <c r="D13" s="54"/>
      <c r="E13" s="58" t="s">
        <v>32</v>
      </c>
      <c r="F13" s="59">
        <v>60</v>
      </c>
      <c r="G13" s="59">
        <v>130</v>
      </c>
      <c r="H13" s="59">
        <v>161</v>
      </c>
      <c r="I13" s="59">
        <v>164</v>
      </c>
      <c r="J13" s="59">
        <v>97</v>
      </c>
      <c r="K13" s="59">
        <v>69</v>
      </c>
      <c r="L13" s="60">
        <f>+SUM(F13:K13)</f>
        <v>681</v>
      </c>
      <c r="M13" s="55"/>
      <c r="N13" s="55"/>
      <c r="O13" s="315">
        <f t="shared" si="2"/>
        <v>681</v>
      </c>
      <c r="P13" s="195"/>
    </row>
    <row r="14" spans="2:16" ht="15.75" x14ac:dyDescent="0.2">
      <c r="B14" s="194"/>
      <c r="C14" s="54"/>
      <c r="D14" s="54"/>
      <c r="E14" s="236" t="s">
        <v>101</v>
      </c>
      <c r="F14" s="234">
        <f>+SUM(F15:F17)</f>
        <v>162</v>
      </c>
      <c r="G14" s="234">
        <f t="shared" ref="G14:L14" si="3">+SUM(G15:G17)</f>
        <v>240</v>
      </c>
      <c r="H14" s="234">
        <f t="shared" si="3"/>
        <v>250</v>
      </c>
      <c r="I14" s="234">
        <f t="shared" si="3"/>
        <v>223</v>
      </c>
      <c r="J14" s="234">
        <f t="shared" si="3"/>
        <v>132</v>
      </c>
      <c r="K14" s="234">
        <f t="shared" si="3"/>
        <v>104</v>
      </c>
      <c r="L14" s="302">
        <f t="shared" si="3"/>
        <v>1111</v>
      </c>
      <c r="M14" s="55"/>
      <c r="N14" s="55"/>
      <c r="O14" s="315">
        <f t="shared" si="2"/>
        <v>1111</v>
      </c>
      <c r="P14" s="195"/>
    </row>
    <row r="15" spans="2:16" ht="15.75" x14ac:dyDescent="0.2">
      <c r="B15" s="194"/>
      <c r="C15" s="54"/>
      <c r="D15" s="54"/>
      <c r="E15" s="58" t="s">
        <v>36</v>
      </c>
      <c r="F15" s="59">
        <v>20</v>
      </c>
      <c r="G15" s="59">
        <v>35</v>
      </c>
      <c r="H15" s="59">
        <v>29</v>
      </c>
      <c r="I15" s="59">
        <v>22</v>
      </c>
      <c r="J15" s="59">
        <v>12</v>
      </c>
      <c r="K15" s="59">
        <v>7</v>
      </c>
      <c r="L15" s="60">
        <f>+SUM(F15:K15)</f>
        <v>125</v>
      </c>
      <c r="M15" s="65"/>
      <c r="N15" s="65"/>
      <c r="O15" s="315">
        <f t="shared" si="2"/>
        <v>125</v>
      </c>
      <c r="P15" s="195"/>
    </row>
    <row r="16" spans="2:16" ht="15.75" x14ac:dyDescent="0.2">
      <c r="B16" s="194"/>
      <c r="C16" s="54"/>
      <c r="D16" s="54"/>
      <c r="E16" s="61" t="s">
        <v>35</v>
      </c>
      <c r="F16" s="59">
        <v>102</v>
      </c>
      <c r="G16" s="59">
        <v>151</v>
      </c>
      <c r="H16" s="59">
        <v>161</v>
      </c>
      <c r="I16" s="59">
        <v>149</v>
      </c>
      <c r="J16" s="59">
        <v>97</v>
      </c>
      <c r="K16" s="59">
        <v>87</v>
      </c>
      <c r="L16" s="63">
        <f>+SUM(F16:K16)</f>
        <v>747</v>
      </c>
      <c r="M16" s="65"/>
      <c r="N16" s="65"/>
      <c r="O16" s="315">
        <f t="shared" si="2"/>
        <v>747</v>
      </c>
      <c r="P16" s="195"/>
    </row>
    <row r="17" spans="2:16" ht="15.75" x14ac:dyDescent="0.2">
      <c r="B17" s="194"/>
      <c r="C17" s="54"/>
      <c r="D17" s="54"/>
      <c r="E17" s="58" t="s">
        <v>37</v>
      </c>
      <c r="F17" s="59">
        <v>40</v>
      </c>
      <c r="G17" s="59">
        <v>54</v>
      </c>
      <c r="H17" s="59">
        <v>60</v>
      </c>
      <c r="I17" s="59">
        <v>52</v>
      </c>
      <c r="J17" s="59">
        <v>23</v>
      </c>
      <c r="K17" s="59">
        <v>10</v>
      </c>
      <c r="L17" s="60">
        <f>+SUM(F17:K17)</f>
        <v>239</v>
      </c>
      <c r="M17" s="65"/>
      <c r="N17" s="65"/>
      <c r="O17" s="315">
        <f t="shared" si="2"/>
        <v>239</v>
      </c>
      <c r="P17" s="195"/>
    </row>
    <row r="18" spans="2:16" ht="15.75" x14ac:dyDescent="0.2">
      <c r="B18" s="194"/>
      <c r="C18" s="54"/>
      <c r="D18" s="54"/>
      <c r="E18" s="236" t="s">
        <v>102</v>
      </c>
      <c r="F18" s="234">
        <f>+SUM(F19:F21)</f>
        <v>383</v>
      </c>
      <c r="G18" s="234">
        <f t="shared" ref="G18:L18" si="4">+SUM(G19:G21)</f>
        <v>438</v>
      </c>
      <c r="H18" s="234">
        <f t="shared" si="4"/>
        <v>325</v>
      </c>
      <c r="I18" s="234">
        <f t="shared" si="4"/>
        <v>325</v>
      </c>
      <c r="J18" s="234">
        <f t="shared" si="4"/>
        <v>192</v>
      </c>
      <c r="K18" s="234">
        <f t="shared" si="4"/>
        <v>218</v>
      </c>
      <c r="L18" s="302">
        <f t="shared" si="4"/>
        <v>1881</v>
      </c>
      <c r="M18" s="65"/>
      <c r="N18" s="65"/>
      <c r="O18" s="315">
        <f t="shared" si="2"/>
        <v>1881</v>
      </c>
      <c r="P18" s="195"/>
    </row>
    <row r="19" spans="2:16" ht="15.75" x14ac:dyDescent="0.2">
      <c r="B19" s="194"/>
      <c r="C19" s="54"/>
      <c r="D19" s="54"/>
      <c r="E19" s="58" t="s">
        <v>40</v>
      </c>
      <c r="F19" s="59">
        <v>84</v>
      </c>
      <c r="G19" s="59">
        <v>60</v>
      </c>
      <c r="H19" s="59">
        <v>41</v>
      </c>
      <c r="I19" s="59">
        <v>4</v>
      </c>
      <c r="J19" s="59">
        <v>3</v>
      </c>
      <c r="K19" s="59"/>
      <c r="L19" s="60">
        <f>+SUM(F19:K19)</f>
        <v>192</v>
      </c>
      <c r="M19" s="65"/>
      <c r="N19" s="65"/>
      <c r="O19" s="315">
        <f t="shared" si="2"/>
        <v>192</v>
      </c>
      <c r="P19" s="195"/>
    </row>
    <row r="20" spans="2:16" ht="15.75" x14ac:dyDescent="0.2">
      <c r="B20" s="194"/>
      <c r="C20" s="54"/>
      <c r="D20" s="54"/>
      <c r="E20" s="61" t="s">
        <v>39</v>
      </c>
      <c r="F20" s="59">
        <v>236</v>
      </c>
      <c r="G20" s="59">
        <v>322</v>
      </c>
      <c r="H20" s="59">
        <v>235</v>
      </c>
      <c r="I20" s="59">
        <v>293</v>
      </c>
      <c r="J20" s="59">
        <v>172</v>
      </c>
      <c r="K20" s="59">
        <v>209</v>
      </c>
      <c r="L20" s="63">
        <f>+SUM(F20:K20)</f>
        <v>1467</v>
      </c>
      <c r="M20" s="65"/>
      <c r="N20" s="65"/>
      <c r="O20" s="315">
        <f t="shared" si="2"/>
        <v>1467</v>
      </c>
      <c r="P20" s="195"/>
    </row>
    <row r="21" spans="2:16" ht="15.75" x14ac:dyDescent="0.2">
      <c r="B21" s="194"/>
      <c r="C21" s="54"/>
      <c r="D21" s="54"/>
      <c r="E21" s="58" t="s">
        <v>41</v>
      </c>
      <c r="F21" s="59">
        <v>63</v>
      </c>
      <c r="G21" s="59">
        <v>56</v>
      </c>
      <c r="H21" s="59">
        <v>49</v>
      </c>
      <c r="I21" s="59">
        <v>28</v>
      </c>
      <c r="J21" s="59">
        <v>17</v>
      </c>
      <c r="K21" s="59">
        <v>9</v>
      </c>
      <c r="L21" s="60">
        <f>+SUM(F21:K21)</f>
        <v>222</v>
      </c>
      <c r="M21" s="65"/>
      <c r="N21" s="65"/>
      <c r="O21" s="315">
        <f t="shared" si="2"/>
        <v>222</v>
      </c>
      <c r="P21" s="195"/>
    </row>
    <row r="22" spans="2:16" ht="15.75" x14ac:dyDescent="0.2">
      <c r="B22" s="194"/>
      <c r="C22" s="54"/>
      <c r="D22" s="54"/>
      <c r="E22" s="236" t="s">
        <v>103</v>
      </c>
      <c r="F22" s="234">
        <f>+SUM(F23:F28)</f>
        <v>590</v>
      </c>
      <c r="G22" s="234">
        <f t="shared" ref="G22:L22" si="5">+SUM(G23:G28)</f>
        <v>790</v>
      </c>
      <c r="H22" s="234">
        <f t="shared" si="5"/>
        <v>749</v>
      </c>
      <c r="I22" s="234">
        <f t="shared" si="5"/>
        <v>552</v>
      </c>
      <c r="J22" s="234">
        <f t="shared" si="5"/>
        <v>281</v>
      </c>
      <c r="K22" s="234">
        <f t="shared" si="5"/>
        <v>187</v>
      </c>
      <c r="L22" s="234">
        <f t="shared" si="5"/>
        <v>3149</v>
      </c>
      <c r="M22" s="65"/>
      <c r="N22" s="65"/>
      <c r="O22" s="315">
        <f t="shared" si="2"/>
        <v>3149</v>
      </c>
      <c r="P22" s="195"/>
    </row>
    <row r="23" spans="2:16" ht="15.75" x14ac:dyDescent="0.2">
      <c r="B23" s="194"/>
      <c r="C23" s="54"/>
      <c r="D23" s="54"/>
      <c r="E23" s="58" t="s">
        <v>43</v>
      </c>
      <c r="F23" s="59">
        <v>164</v>
      </c>
      <c r="G23" s="59">
        <v>175</v>
      </c>
      <c r="H23" s="59">
        <v>123</v>
      </c>
      <c r="I23" s="59">
        <v>119</v>
      </c>
      <c r="J23" s="59">
        <v>67</v>
      </c>
      <c r="K23" s="59">
        <v>34</v>
      </c>
      <c r="L23" s="60">
        <f t="shared" ref="L23:L28" si="6">+SUM(F23:K23)</f>
        <v>682</v>
      </c>
      <c r="M23" s="65"/>
      <c r="N23" s="65"/>
      <c r="O23" s="315">
        <f t="shared" si="2"/>
        <v>682</v>
      </c>
      <c r="P23" s="195"/>
    </row>
    <row r="24" spans="2:16" ht="15.75" x14ac:dyDescent="0.2">
      <c r="B24" s="194"/>
      <c r="C24" s="54"/>
      <c r="D24" s="54"/>
      <c r="E24" s="61" t="s">
        <v>48</v>
      </c>
      <c r="F24" s="59">
        <v>132</v>
      </c>
      <c r="G24" s="59">
        <v>167</v>
      </c>
      <c r="H24" s="59">
        <v>187</v>
      </c>
      <c r="I24" s="59">
        <v>129</v>
      </c>
      <c r="J24" s="59">
        <v>53</v>
      </c>
      <c r="K24" s="59">
        <v>29</v>
      </c>
      <c r="L24" s="63">
        <f t="shared" si="6"/>
        <v>697</v>
      </c>
      <c r="M24" s="65"/>
      <c r="N24" s="65"/>
      <c r="O24" s="315">
        <f t="shared" si="2"/>
        <v>697</v>
      </c>
      <c r="P24" s="195"/>
    </row>
    <row r="25" spans="2:16" ht="15.75" x14ac:dyDescent="0.2">
      <c r="B25" s="194"/>
      <c r="C25" s="54"/>
      <c r="D25" s="54"/>
      <c r="E25" s="58" t="s">
        <v>44</v>
      </c>
      <c r="F25" s="59">
        <v>36</v>
      </c>
      <c r="G25" s="59">
        <v>52</v>
      </c>
      <c r="H25" s="59">
        <v>42</v>
      </c>
      <c r="I25" s="59">
        <v>23</v>
      </c>
      <c r="J25" s="59">
        <v>11</v>
      </c>
      <c r="K25" s="59">
        <v>7</v>
      </c>
      <c r="L25" s="60">
        <f t="shared" si="6"/>
        <v>171</v>
      </c>
      <c r="M25" s="65"/>
      <c r="N25" s="65"/>
      <c r="O25" s="315">
        <f t="shared" si="2"/>
        <v>171</v>
      </c>
      <c r="P25" s="195"/>
    </row>
    <row r="26" spans="2:16" ht="15.75" x14ac:dyDescent="0.2">
      <c r="B26" s="194"/>
      <c r="C26" s="54"/>
      <c r="D26" s="54"/>
      <c r="E26" s="61" t="s">
        <v>104</v>
      </c>
      <c r="F26" s="59">
        <v>49</v>
      </c>
      <c r="G26" s="59">
        <v>81</v>
      </c>
      <c r="H26" s="59">
        <v>77</v>
      </c>
      <c r="I26" s="59">
        <v>35</v>
      </c>
      <c r="J26" s="59">
        <v>24</v>
      </c>
      <c r="K26" s="59">
        <v>16</v>
      </c>
      <c r="L26" s="63">
        <f t="shared" si="6"/>
        <v>282</v>
      </c>
      <c r="M26" s="65"/>
      <c r="N26" s="65"/>
      <c r="O26" s="315">
        <f t="shared" si="2"/>
        <v>282</v>
      </c>
      <c r="P26" s="195"/>
    </row>
    <row r="27" spans="2:16" ht="15.75" x14ac:dyDescent="0.2">
      <c r="B27" s="194"/>
      <c r="C27" s="54"/>
      <c r="D27" s="54"/>
      <c r="E27" s="58" t="s">
        <v>46</v>
      </c>
      <c r="F27" s="59">
        <v>122</v>
      </c>
      <c r="G27" s="59">
        <v>185</v>
      </c>
      <c r="H27" s="59">
        <v>191</v>
      </c>
      <c r="I27" s="59">
        <v>156</v>
      </c>
      <c r="J27" s="59">
        <v>87</v>
      </c>
      <c r="K27" s="59">
        <v>85</v>
      </c>
      <c r="L27" s="60">
        <f t="shared" si="6"/>
        <v>826</v>
      </c>
      <c r="M27" s="65"/>
      <c r="N27" s="65"/>
      <c r="O27" s="315">
        <f t="shared" si="2"/>
        <v>826</v>
      </c>
      <c r="P27" s="195"/>
    </row>
    <row r="28" spans="2:16" ht="15.75" x14ac:dyDescent="0.2">
      <c r="B28" s="194"/>
      <c r="C28" s="54"/>
      <c r="D28" s="54"/>
      <c r="E28" s="61" t="s">
        <v>47</v>
      </c>
      <c r="F28" s="59">
        <v>87</v>
      </c>
      <c r="G28" s="59">
        <v>130</v>
      </c>
      <c r="H28" s="59">
        <v>129</v>
      </c>
      <c r="I28" s="59">
        <v>90</v>
      </c>
      <c r="J28" s="59">
        <v>39</v>
      </c>
      <c r="K28" s="59">
        <v>16</v>
      </c>
      <c r="L28" s="63">
        <f t="shared" si="6"/>
        <v>491</v>
      </c>
      <c r="M28" s="65"/>
      <c r="N28" s="65"/>
      <c r="O28" s="315">
        <f t="shared" si="2"/>
        <v>491</v>
      </c>
      <c r="P28" s="195"/>
    </row>
    <row r="29" spans="2:16" ht="15.75" x14ac:dyDescent="0.2">
      <c r="B29" s="194"/>
      <c r="C29" s="54"/>
      <c r="D29" s="54"/>
      <c r="E29" s="236" t="s">
        <v>105</v>
      </c>
      <c r="F29" s="234">
        <f>+SUM(F30:F33)</f>
        <v>230</v>
      </c>
      <c r="G29" s="234">
        <f t="shared" ref="G29:L29" si="7">+SUM(G30:G33)</f>
        <v>298</v>
      </c>
      <c r="H29" s="234">
        <f t="shared" si="7"/>
        <v>348</v>
      </c>
      <c r="I29" s="234">
        <f t="shared" si="7"/>
        <v>353</v>
      </c>
      <c r="J29" s="234">
        <f t="shared" si="7"/>
        <v>185</v>
      </c>
      <c r="K29" s="234">
        <f t="shared" si="7"/>
        <v>148</v>
      </c>
      <c r="L29" s="234">
        <f t="shared" si="7"/>
        <v>1562</v>
      </c>
      <c r="M29" s="65"/>
      <c r="N29" s="65"/>
      <c r="O29" s="315">
        <f t="shared" si="2"/>
        <v>1562</v>
      </c>
      <c r="P29" s="195"/>
    </row>
    <row r="30" spans="2:16" ht="15.75" x14ac:dyDescent="0.2">
      <c r="B30" s="194"/>
      <c r="C30" s="54"/>
      <c r="D30" s="54"/>
      <c r="E30" s="58" t="s">
        <v>125</v>
      </c>
      <c r="F30" s="59">
        <v>74</v>
      </c>
      <c r="G30" s="59">
        <v>96</v>
      </c>
      <c r="H30" s="59">
        <v>138</v>
      </c>
      <c r="I30" s="59">
        <v>123</v>
      </c>
      <c r="J30" s="59">
        <v>62</v>
      </c>
      <c r="K30" s="59">
        <v>52</v>
      </c>
      <c r="L30" s="60">
        <f>+SUM(F30:K30)</f>
        <v>545</v>
      </c>
      <c r="M30" s="65"/>
      <c r="N30" s="65"/>
      <c r="O30" s="315">
        <f t="shared" si="2"/>
        <v>545</v>
      </c>
      <c r="P30" s="195"/>
    </row>
    <row r="31" spans="2:16" ht="15.75" x14ac:dyDescent="0.2">
      <c r="B31" s="194"/>
      <c r="C31" s="54"/>
      <c r="D31" s="54"/>
      <c r="E31" s="61" t="s">
        <v>54</v>
      </c>
      <c r="F31" s="59">
        <v>27</v>
      </c>
      <c r="G31" s="59">
        <v>29</v>
      </c>
      <c r="H31" s="59">
        <v>22</v>
      </c>
      <c r="I31" s="59">
        <v>48</v>
      </c>
      <c r="J31" s="59">
        <v>21</v>
      </c>
      <c r="K31" s="59">
        <v>15</v>
      </c>
      <c r="L31" s="63">
        <f>+SUM(F31:K31)</f>
        <v>162</v>
      </c>
      <c r="M31" s="65"/>
      <c r="N31" s="65"/>
      <c r="O31" s="315">
        <f t="shared" si="2"/>
        <v>162</v>
      </c>
      <c r="P31" s="195"/>
    </row>
    <row r="32" spans="2:16" ht="15.75" x14ac:dyDescent="0.2">
      <c r="B32" s="194"/>
      <c r="C32" s="54"/>
      <c r="D32" s="54"/>
      <c r="E32" s="58" t="s">
        <v>52</v>
      </c>
      <c r="F32" s="59">
        <v>3</v>
      </c>
      <c r="G32" s="59">
        <v>5</v>
      </c>
      <c r="H32" s="59">
        <v>9</v>
      </c>
      <c r="I32" s="59">
        <v>6</v>
      </c>
      <c r="J32" s="59">
        <v>4</v>
      </c>
      <c r="K32" s="59">
        <v>1</v>
      </c>
      <c r="L32" s="63">
        <f>+SUM(F32:K32)</f>
        <v>28</v>
      </c>
      <c r="M32" s="65"/>
      <c r="N32" s="65"/>
      <c r="O32" s="315">
        <f t="shared" si="2"/>
        <v>28</v>
      </c>
      <c r="P32" s="195"/>
    </row>
    <row r="33" spans="2:16" ht="15.75" x14ac:dyDescent="0.2">
      <c r="B33" s="194"/>
      <c r="C33" s="54"/>
      <c r="D33" s="54"/>
      <c r="E33" s="61" t="s">
        <v>50</v>
      </c>
      <c r="F33" s="59">
        <v>126</v>
      </c>
      <c r="G33" s="59">
        <v>168</v>
      </c>
      <c r="H33" s="59">
        <v>179</v>
      </c>
      <c r="I33" s="59">
        <v>176</v>
      </c>
      <c r="J33" s="59">
        <v>98</v>
      </c>
      <c r="K33" s="59">
        <v>80</v>
      </c>
      <c r="L33" s="63">
        <f>+SUM(F33:K33)</f>
        <v>827</v>
      </c>
      <c r="M33" s="65"/>
      <c r="N33" s="65"/>
      <c r="O33" s="315">
        <f t="shared" si="2"/>
        <v>827</v>
      </c>
      <c r="P33" s="195"/>
    </row>
    <row r="34" spans="2:16" ht="15.75" x14ac:dyDescent="0.2">
      <c r="B34" s="194"/>
      <c r="C34" s="54"/>
      <c r="D34" s="54"/>
      <c r="E34" s="236" t="s">
        <v>55</v>
      </c>
      <c r="F34" s="234">
        <f>+SUM(F35:F37)</f>
        <v>23</v>
      </c>
      <c r="G34" s="234">
        <f t="shared" ref="G34:L34" si="8">+SUM(G35:G37)</f>
        <v>22</v>
      </c>
      <c r="H34" s="234">
        <f t="shared" si="8"/>
        <v>32</v>
      </c>
      <c r="I34" s="234">
        <f t="shared" si="8"/>
        <v>14</v>
      </c>
      <c r="J34" s="234">
        <f t="shared" si="8"/>
        <v>5</v>
      </c>
      <c r="K34" s="234">
        <f t="shared" si="8"/>
        <v>2</v>
      </c>
      <c r="L34" s="234">
        <f t="shared" si="8"/>
        <v>98</v>
      </c>
      <c r="M34" s="65"/>
      <c r="N34" s="65"/>
      <c r="O34" s="315">
        <f t="shared" si="2"/>
        <v>98</v>
      </c>
      <c r="P34" s="195"/>
    </row>
    <row r="35" spans="2:16" ht="15.75" x14ac:dyDescent="0.2">
      <c r="B35" s="194"/>
      <c r="C35" s="54"/>
      <c r="D35" s="54"/>
      <c r="E35" s="58" t="s">
        <v>56</v>
      </c>
      <c r="F35" s="59">
        <v>22</v>
      </c>
      <c r="G35" s="59">
        <v>22</v>
      </c>
      <c r="H35" s="59">
        <v>32</v>
      </c>
      <c r="I35" s="59">
        <v>14</v>
      </c>
      <c r="J35" s="59">
        <v>5</v>
      </c>
      <c r="K35" s="59">
        <v>2</v>
      </c>
      <c r="L35" s="60">
        <f>+SUM(F35:K35)</f>
        <v>97</v>
      </c>
      <c r="M35" s="65"/>
      <c r="N35" s="65"/>
      <c r="O35" s="315">
        <f t="shared" si="2"/>
        <v>97</v>
      </c>
      <c r="P35" s="195"/>
    </row>
    <row r="36" spans="2:16" ht="15.75" x14ac:dyDescent="0.2">
      <c r="B36" s="194"/>
      <c r="C36" s="54"/>
      <c r="D36" s="54"/>
      <c r="E36" s="58" t="s">
        <v>232</v>
      </c>
      <c r="F36" s="59"/>
      <c r="G36" s="59"/>
      <c r="H36" s="59"/>
      <c r="I36" s="59"/>
      <c r="J36" s="59"/>
      <c r="K36" s="59"/>
      <c r="L36" s="60">
        <f>+SUM(F36:K36)</f>
        <v>0</v>
      </c>
      <c r="M36" s="65"/>
      <c r="N36" s="65"/>
      <c r="O36" s="315">
        <f t="shared" si="2"/>
        <v>0</v>
      </c>
      <c r="P36" s="195"/>
    </row>
    <row r="37" spans="2:16" ht="15.75" x14ac:dyDescent="0.2">
      <c r="B37" s="194"/>
      <c r="C37" s="54"/>
      <c r="D37" s="54"/>
      <c r="E37" s="58" t="s">
        <v>233</v>
      </c>
      <c r="F37" s="59">
        <v>1</v>
      </c>
      <c r="G37" s="59"/>
      <c r="H37" s="59"/>
      <c r="I37" s="59"/>
      <c r="J37" s="59"/>
      <c r="K37" s="59"/>
      <c r="L37" s="60">
        <f>+SUM(F37:K37)</f>
        <v>1</v>
      </c>
      <c r="M37" s="65"/>
      <c r="N37" s="65"/>
      <c r="O37" s="315">
        <f t="shared" si="2"/>
        <v>1</v>
      </c>
      <c r="P37" s="195"/>
    </row>
    <row r="38" spans="2:16" ht="15.75" x14ac:dyDescent="0.2">
      <c r="B38" s="194"/>
      <c r="C38" s="54"/>
      <c r="D38" s="54"/>
      <c r="E38" s="236" t="s">
        <v>63</v>
      </c>
      <c r="F38" s="234">
        <f>+SUM(F39:F41)</f>
        <v>111</v>
      </c>
      <c r="G38" s="234">
        <f t="shared" ref="G38:L38" si="9">+SUM(G39:G41)</f>
        <v>166</v>
      </c>
      <c r="H38" s="234">
        <f t="shared" si="9"/>
        <v>211</v>
      </c>
      <c r="I38" s="234">
        <f t="shared" si="9"/>
        <v>192</v>
      </c>
      <c r="J38" s="234">
        <f t="shared" si="9"/>
        <v>114</v>
      </c>
      <c r="K38" s="234">
        <f t="shared" si="9"/>
        <v>88</v>
      </c>
      <c r="L38" s="234">
        <f t="shared" si="9"/>
        <v>882</v>
      </c>
      <c r="M38" s="65"/>
      <c r="N38" s="65"/>
      <c r="O38" s="315">
        <f t="shared" si="2"/>
        <v>882</v>
      </c>
      <c r="P38" s="195"/>
    </row>
    <row r="39" spans="2:16" ht="15.75" x14ac:dyDescent="0.2">
      <c r="B39" s="194"/>
      <c r="C39" s="54"/>
      <c r="D39" s="54"/>
      <c r="E39" s="58" t="s">
        <v>64</v>
      </c>
      <c r="F39" s="59">
        <v>55</v>
      </c>
      <c r="G39" s="59">
        <v>72</v>
      </c>
      <c r="H39" s="59">
        <v>87</v>
      </c>
      <c r="I39" s="59">
        <v>86</v>
      </c>
      <c r="J39" s="59">
        <v>54</v>
      </c>
      <c r="K39" s="59">
        <v>41</v>
      </c>
      <c r="L39" s="60">
        <f>+SUM(F39:K39)</f>
        <v>395</v>
      </c>
      <c r="M39" s="65"/>
      <c r="N39" s="65"/>
      <c r="O39" s="315">
        <f t="shared" si="2"/>
        <v>395</v>
      </c>
      <c r="P39" s="195"/>
    </row>
    <row r="40" spans="2:16" ht="15.75" x14ac:dyDescent="0.2">
      <c r="B40" s="194"/>
      <c r="C40" s="54"/>
      <c r="D40" s="54"/>
      <c r="E40" s="61" t="s">
        <v>65</v>
      </c>
      <c r="F40" s="59">
        <v>46</v>
      </c>
      <c r="G40" s="59">
        <v>78</v>
      </c>
      <c r="H40" s="59">
        <v>88</v>
      </c>
      <c r="I40" s="59">
        <v>89</v>
      </c>
      <c r="J40" s="59">
        <v>50</v>
      </c>
      <c r="K40" s="59">
        <v>29</v>
      </c>
      <c r="L40" s="63">
        <f>+SUM(F40:K40)</f>
        <v>380</v>
      </c>
      <c r="M40" s="65"/>
      <c r="N40" s="65"/>
      <c r="O40" s="315">
        <f t="shared" si="2"/>
        <v>380</v>
      </c>
      <c r="P40" s="195"/>
    </row>
    <row r="41" spans="2:16" ht="15.75" x14ac:dyDescent="0.2">
      <c r="B41" s="194"/>
      <c r="C41" s="54"/>
      <c r="D41" s="54"/>
      <c r="E41" s="58" t="s">
        <v>106</v>
      </c>
      <c r="F41" s="59">
        <v>10</v>
      </c>
      <c r="G41" s="59">
        <v>16</v>
      </c>
      <c r="H41" s="59">
        <v>36</v>
      </c>
      <c r="I41" s="59">
        <v>17</v>
      </c>
      <c r="J41" s="59">
        <v>10</v>
      </c>
      <c r="K41" s="59">
        <v>18</v>
      </c>
      <c r="L41" s="60">
        <f>+SUM(F41:K41)</f>
        <v>107</v>
      </c>
      <c r="M41" s="65"/>
      <c r="N41" s="65"/>
      <c r="O41" s="315">
        <f t="shared" si="2"/>
        <v>107</v>
      </c>
      <c r="P41" s="195"/>
    </row>
    <row r="42" spans="2:16" ht="15.75" x14ac:dyDescent="0.2">
      <c r="B42" s="194"/>
      <c r="C42" s="54"/>
      <c r="D42" s="54"/>
      <c r="E42" s="236" t="s">
        <v>107</v>
      </c>
      <c r="F42" s="234">
        <f>+SUM(F43:F45)</f>
        <v>99</v>
      </c>
      <c r="G42" s="234">
        <f t="shared" ref="G42:K42" si="10">+SUM(G43:G45)</f>
        <v>118</v>
      </c>
      <c r="H42" s="234">
        <f t="shared" si="10"/>
        <v>91</v>
      </c>
      <c r="I42" s="234">
        <f t="shared" si="10"/>
        <v>54</v>
      </c>
      <c r="J42" s="234">
        <f t="shared" si="10"/>
        <v>22</v>
      </c>
      <c r="K42" s="234">
        <f t="shared" si="10"/>
        <v>3</v>
      </c>
      <c r="L42" s="234">
        <f>+SUM(L43:L45)</f>
        <v>387</v>
      </c>
      <c r="M42" s="65"/>
      <c r="N42" s="65"/>
      <c r="O42" s="315">
        <f t="shared" si="2"/>
        <v>387</v>
      </c>
      <c r="P42" s="195"/>
    </row>
    <row r="43" spans="2:16" ht="15.75" x14ac:dyDescent="0.2">
      <c r="B43" s="194"/>
      <c r="C43" s="54"/>
      <c r="D43" s="54"/>
      <c r="E43" s="58" t="s">
        <v>126</v>
      </c>
      <c r="F43" s="59">
        <v>10</v>
      </c>
      <c r="G43" s="59">
        <v>15</v>
      </c>
      <c r="H43" s="59">
        <v>25</v>
      </c>
      <c r="I43" s="59">
        <v>23</v>
      </c>
      <c r="J43" s="59">
        <v>9</v>
      </c>
      <c r="K43" s="59">
        <v>1</v>
      </c>
      <c r="L43" s="60">
        <f>+SUM(F43:K43)</f>
        <v>83</v>
      </c>
      <c r="M43" s="65"/>
      <c r="N43" s="65"/>
      <c r="O43" s="315">
        <f t="shared" si="2"/>
        <v>83</v>
      </c>
      <c r="P43" s="195"/>
    </row>
    <row r="44" spans="2:16" ht="15.75" x14ac:dyDescent="0.2">
      <c r="B44" s="194"/>
      <c r="C44" s="54"/>
      <c r="D44" s="54"/>
      <c r="E44" s="61" t="s">
        <v>61</v>
      </c>
      <c r="F44" s="59">
        <v>72</v>
      </c>
      <c r="G44" s="59">
        <v>90</v>
      </c>
      <c r="H44" s="59">
        <v>57</v>
      </c>
      <c r="I44" s="59">
        <v>27</v>
      </c>
      <c r="J44" s="59">
        <v>11</v>
      </c>
      <c r="K44" s="59"/>
      <c r="L44" s="63">
        <f>+SUM(F44:K44)</f>
        <v>257</v>
      </c>
      <c r="M44" s="65"/>
      <c r="N44" s="65"/>
      <c r="O44" s="315">
        <f t="shared" si="2"/>
        <v>257</v>
      </c>
      <c r="P44" s="195"/>
    </row>
    <row r="45" spans="2:16" ht="15.75" x14ac:dyDescent="0.2">
      <c r="B45" s="194"/>
      <c r="C45" s="54"/>
      <c r="D45" s="54"/>
      <c r="E45" s="58" t="s">
        <v>60</v>
      </c>
      <c r="F45" s="59">
        <v>17</v>
      </c>
      <c r="G45" s="59">
        <v>13</v>
      </c>
      <c r="H45" s="59">
        <v>9</v>
      </c>
      <c r="I45" s="59">
        <v>4</v>
      </c>
      <c r="J45" s="59">
        <v>2</v>
      </c>
      <c r="K45" s="59">
        <v>2</v>
      </c>
      <c r="L45" s="63">
        <f>+SUM(F45:K45)</f>
        <v>47</v>
      </c>
      <c r="M45" s="65"/>
      <c r="N45" s="65"/>
      <c r="O45" s="315"/>
      <c r="P45" s="195"/>
    </row>
    <row r="46" spans="2:16" ht="15.75" x14ac:dyDescent="0.2">
      <c r="B46" s="194"/>
      <c r="C46" s="54"/>
      <c r="D46" s="54"/>
      <c r="E46" s="236" t="s">
        <v>68</v>
      </c>
      <c r="F46" s="234">
        <f>+SUM(F47)</f>
        <v>64</v>
      </c>
      <c r="G46" s="234">
        <f t="shared" ref="G46:L46" si="11">+SUM(G47)</f>
        <v>92</v>
      </c>
      <c r="H46" s="234">
        <f t="shared" si="11"/>
        <v>85</v>
      </c>
      <c r="I46" s="234">
        <f t="shared" si="11"/>
        <v>39</v>
      </c>
      <c r="J46" s="234">
        <f t="shared" si="11"/>
        <v>7</v>
      </c>
      <c r="K46" s="234">
        <f t="shared" si="11"/>
        <v>8</v>
      </c>
      <c r="L46" s="302">
        <f t="shared" si="11"/>
        <v>295</v>
      </c>
      <c r="M46" s="65"/>
      <c r="N46" s="65"/>
      <c r="O46" s="315">
        <f t="shared" ref="O46:O54" si="12">+SUM(F46:K46)</f>
        <v>295</v>
      </c>
      <c r="P46" s="195"/>
    </row>
    <row r="47" spans="2:16" ht="15.75" x14ac:dyDescent="0.2">
      <c r="B47" s="194"/>
      <c r="C47" s="54"/>
      <c r="D47" s="54"/>
      <c r="E47" s="58" t="s">
        <v>127</v>
      </c>
      <c r="F47" s="59">
        <v>64</v>
      </c>
      <c r="G47" s="59">
        <v>92</v>
      </c>
      <c r="H47" s="59">
        <v>85</v>
      </c>
      <c r="I47" s="59">
        <v>39</v>
      </c>
      <c r="J47" s="59">
        <v>7</v>
      </c>
      <c r="K47" s="59">
        <v>8</v>
      </c>
      <c r="L47" s="60">
        <f>+SUM(F47:K47)</f>
        <v>295</v>
      </c>
      <c r="M47" s="65"/>
      <c r="N47" s="65"/>
      <c r="O47" s="315">
        <f t="shared" si="12"/>
        <v>295</v>
      </c>
      <c r="P47" s="195"/>
    </row>
    <row r="48" spans="2:16" ht="15.75" x14ac:dyDescent="0.2">
      <c r="B48" s="194"/>
      <c r="C48" s="54"/>
      <c r="D48" s="54"/>
      <c r="E48" s="236" t="s">
        <v>67</v>
      </c>
      <c r="F48" s="234">
        <f>+SUM(F49)</f>
        <v>15</v>
      </c>
      <c r="G48" s="234">
        <f t="shared" ref="G48:L48" si="13">+SUM(G49)</f>
        <v>22</v>
      </c>
      <c r="H48" s="234">
        <f t="shared" si="13"/>
        <v>30</v>
      </c>
      <c r="I48" s="234">
        <f t="shared" si="13"/>
        <v>23</v>
      </c>
      <c r="J48" s="234">
        <f t="shared" si="13"/>
        <v>10</v>
      </c>
      <c r="K48" s="234">
        <f t="shared" si="13"/>
        <v>6</v>
      </c>
      <c r="L48" s="302">
        <f t="shared" si="13"/>
        <v>106</v>
      </c>
      <c r="M48" s="65"/>
      <c r="N48" s="65"/>
      <c r="O48" s="315">
        <f t="shared" si="12"/>
        <v>106</v>
      </c>
      <c r="P48" s="195"/>
    </row>
    <row r="49" spans="2:16" ht="15.75" x14ac:dyDescent="0.2">
      <c r="B49" s="194"/>
      <c r="C49" s="54"/>
      <c r="D49" s="54"/>
      <c r="E49" s="58" t="s">
        <v>67</v>
      </c>
      <c r="F49" s="59">
        <v>15</v>
      </c>
      <c r="G49" s="59">
        <v>22</v>
      </c>
      <c r="H49" s="59">
        <v>30</v>
      </c>
      <c r="I49" s="59">
        <v>23</v>
      </c>
      <c r="J49" s="59">
        <v>10</v>
      </c>
      <c r="K49" s="59">
        <v>6</v>
      </c>
      <c r="L49" s="60">
        <f>+SUM(F49:K49)</f>
        <v>106</v>
      </c>
      <c r="M49" s="65"/>
      <c r="N49" s="65"/>
      <c r="O49" s="315">
        <f t="shared" si="12"/>
        <v>106</v>
      </c>
      <c r="P49" s="195"/>
    </row>
    <row r="50" spans="2:16" ht="15.75" x14ac:dyDescent="0.2">
      <c r="B50" s="194"/>
      <c r="C50" s="54"/>
      <c r="D50" s="54"/>
      <c r="E50" s="193" t="s">
        <v>70</v>
      </c>
      <c r="F50" s="202">
        <f>+F48+F46+F42+F38+F34+F29+F22+F18+F10+F14</f>
        <v>1868</v>
      </c>
      <c r="G50" s="202">
        <f t="shared" ref="G50:K50" si="14">+G48+G46+G42+G38+G34+G29+G22+G18+G10+G14</f>
        <v>2469</v>
      </c>
      <c r="H50" s="202">
        <f t="shared" si="14"/>
        <v>2462</v>
      </c>
      <c r="I50" s="202">
        <f t="shared" si="14"/>
        <v>2159</v>
      </c>
      <c r="J50" s="202">
        <f t="shared" si="14"/>
        <v>1205</v>
      </c>
      <c r="K50" s="202">
        <f t="shared" si="14"/>
        <v>1039</v>
      </c>
      <c r="L50" s="202">
        <f>+L48+L46+L42+L38+L34+L29+L22+L18+L10+L14</f>
        <v>11202</v>
      </c>
      <c r="M50" s="65"/>
      <c r="N50" s="65"/>
      <c r="O50" s="315">
        <f t="shared" si="12"/>
        <v>11202</v>
      </c>
      <c r="P50" s="195"/>
    </row>
    <row r="51" spans="2:16" ht="15.75" x14ac:dyDescent="0.2">
      <c r="B51" s="194"/>
      <c r="C51" s="54"/>
      <c r="D51" s="54"/>
      <c r="E51" s="58" t="s">
        <v>128</v>
      </c>
      <c r="F51" s="59">
        <v>1</v>
      </c>
      <c r="G51" s="59"/>
      <c r="H51" s="59">
        <v>3</v>
      </c>
      <c r="I51" s="60">
        <v>4</v>
      </c>
      <c r="J51" s="60"/>
      <c r="K51" s="60"/>
      <c r="L51" s="60">
        <f>+SUM(F51:K51)</f>
        <v>8</v>
      </c>
      <c r="M51" s="65"/>
      <c r="N51" s="65"/>
      <c r="O51" s="315">
        <f t="shared" si="12"/>
        <v>8</v>
      </c>
      <c r="P51" s="195"/>
    </row>
    <row r="52" spans="2:16" ht="15.75" x14ac:dyDescent="0.2">
      <c r="B52" s="194"/>
      <c r="C52" s="54"/>
      <c r="D52" s="54"/>
      <c r="E52" s="58" t="s">
        <v>71</v>
      </c>
      <c r="F52" s="59">
        <v>2</v>
      </c>
      <c r="G52" s="59">
        <v>18</v>
      </c>
      <c r="H52" s="59">
        <v>12</v>
      </c>
      <c r="I52" s="60">
        <v>13</v>
      </c>
      <c r="J52" s="60">
        <v>5</v>
      </c>
      <c r="K52" s="60">
        <v>4</v>
      </c>
      <c r="L52" s="60">
        <f>+SUM(F52:K52)</f>
        <v>54</v>
      </c>
      <c r="M52" s="65"/>
      <c r="N52" s="65"/>
      <c r="O52" s="315">
        <f t="shared" si="12"/>
        <v>54</v>
      </c>
      <c r="P52" s="195"/>
    </row>
    <row r="53" spans="2:16" ht="15.75" x14ac:dyDescent="0.2">
      <c r="B53" s="194"/>
      <c r="C53" s="54"/>
      <c r="D53" s="54"/>
      <c r="E53" s="58" t="s">
        <v>129</v>
      </c>
      <c r="F53" s="59"/>
      <c r="G53" s="59"/>
      <c r="H53" s="59">
        <v>1</v>
      </c>
      <c r="I53" s="59">
        <v>1</v>
      </c>
      <c r="J53" s="59">
        <v>3</v>
      </c>
      <c r="K53" s="59">
        <v>1</v>
      </c>
      <c r="L53" s="60">
        <f>+SUM(F53:K53)</f>
        <v>6</v>
      </c>
      <c r="M53" s="65"/>
      <c r="N53" s="65"/>
      <c r="O53" s="315">
        <f t="shared" si="12"/>
        <v>6</v>
      </c>
      <c r="P53" s="195"/>
    </row>
    <row r="54" spans="2:16" ht="18" x14ac:dyDescent="0.2">
      <c r="B54" s="194"/>
      <c r="C54" s="54"/>
      <c r="D54" s="54"/>
      <c r="E54" s="204" t="s">
        <v>108</v>
      </c>
      <c r="F54" s="205">
        <f>+SUM(F50:F53)</f>
        <v>1871</v>
      </c>
      <c r="G54" s="205">
        <f t="shared" ref="G54:L54" si="15">+SUM(G50:G53)</f>
        <v>2487</v>
      </c>
      <c r="H54" s="205">
        <f t="shared" si="15"/>
        <v>2478</v>
      </c>
      <c r="I54" s="205">
        <f t="shared" si="15"/>
        <v>2177</v>
      </c>
      <c r="J54" s="205">
        <f t="shared" si="15"/>
        <v>1213</v>
      </c>
      <c r="K54" s="205">
        <f t="shared" si="15"/>
        <v>1044</v>
      </c>
      <c r="L54" s="205">
        <f t="shared" si="15"/>
        <v>11270</v>
      </c>
      <c r="M54" s="65"/>
      <c r="N54" s="65"/>
      <c r="O54" s="315">
        <f t="shared" si="12"/>
        <v>11270</v>
      </c>
      <c r="P54" s="195"/>
    </row>
    <row r="55" spans="2:16" x14ac:dyDescent="0.2">
      <c r="B55" s="194"/>
      <c r="C55" s="54"/>
      <c r="D55" s="54"/>
      <c r="E55" s="54"/>
      <c r="F55" s="54"/>
      <c r="G55" s="54"/>
      <c r="H55" s="54"/>
      <c r="I55" s="54"/>
      <c r="J55" s="54"/>
      <c r="K55" s="54"/>
      <c r="L55" s="303"/>
      <c r="M55" s="56"/>
      <c r="N55" s="56"/>
      <c r="O55" s="56"/>
      <c r="P55" s="195"/>
    </row>
    <row r="56" spans="2:16" ht="16.5" x14ac:dyDescent="0.3">
      <c r="B56" s="194"/>
      <c r="C56" s="395"/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5"/>
      <c r="O56" s="395"/>
      <c r="P56" s="195"/>
    </row>
    <row r="57" spans="2:16" ht="69" customHeight="1" x14ac:dyDescent="0.5">
      <c r="B57" s="194"/>
      <c r="C57" s="294"/>
      <c r="D57" s="294"/>
      <c r="E57" s="399" t="s">
        <v>234</v>
      </c>
      <c r="F57" s="409"/>
      <c r="G57" s="409"/>
      <c r="H57" s="409"/>
      <c r="I57" s="409"/>
      <c r="J57" s="409"/>
      <c r="K57" s="409"/>
      <c r="L57" s="409"/>
      <c r="M57" s="294"/>
      <c r="N57" s="294"/>
      <c r="O57" s="294"/>
      <c r="P57" s="195"/>
    </row>
    <row r="58" spans="2:16" s="310" customFormat="1" ht="21" x14ac:dyDescent="0.35">
      <c r="B58" s="307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9"/>
    </row>
    <row r="59" spans="2:16" ht="16.5" x14ac:dyDescent="0.3">
      <c r="B59" s="194"/>
      <c r="C59" s="294"/>
      <c r="D59" s="294"/>
      <c r="E59" s="386" t="s">
        <v>96</v>
      </c>
      <c r="F59" s="391" t="s">
        <v>119</v>
      </c>
      <c r="G59" s="391" t="s">
        <v>120</v>
      </c>
      <c r="H59" s="391" t="s">
        <v>121</v>
      </c>
      <c r="I59" s="391" t="s">
        <v>122</v>
      </c>
      <c r="J59" s="391" t="s">
        <v>123</v>
      </c>
      <c r="K59" s="391" t="s">
        <v>124</v>
      </c>
      <c r="L59" s="410" t="s">
        <v>70</v>
      </c>
      <c r="M59" s="294"/>
      <c r="N59" s="294"/>
      <c r="O59" s="294"/>
      <c r="P59" s="195"/>
    </row>
    <row r="60" spans="2:16" ht="16.5" x14ac:dyDescent="0.3">
      <c r="B60" s="194"/>
      <c r="C60" s="294"/>
      <c r="D60" s="294"/>
      <c r="E60" s="387"/>
      <c r="F60" s="392"/>
      <c r="G60" s="392"/>
      <c r="H60" s="392"/>
      <c r="I60" s="392"/>
      <c r="J60" s="392"/>
      <c r="K60" s="392"/>
      <c r="L60" s="411"/>
      <c r="M60" s="294"/>
      <c r="N60" s="294"/>
      <c r="O60" s="294"/>
      <c r="P60" s="195"/>
    </row>
    <row r="61" spans="2:16" ht="16.5" x14ac:dyDescent="0.3">
      <c r="B61" s="194"/>
      <c r="C61" s="294"/>
      <c r="D61" s="294"/>
      <c r="E61" s="233" t="s">
        <v>30</v>
      </c>
      <c r="F61" s="311">
        <f t="shared" ref="F61:K61" si="16">+F10/$L10</f>
        <v>0.11034084344309647</v>
      </c>
      <c r="G61" s="311">
        <f t="shared" si="16"/>
        <v>0.1634893125361063</v>
      </c>
      <c r="H61" s="311">
        <f t="shared" si="16"/>
        <v>0.19699595609474294</v>
      </c>
      <c r="I61" s="311">
        <f t="shared" si="16"/>
        <v>0.22183708838821489</v>
      </c>
      <c r="J61" s="311">
        <f t="shared" si="16"/>
        <v>0.14846909300982092</v>
      </c>
      <c r="K61" s="311">
        <f t="shared" si="16"/>
        <v>0.15886770652801849</v>
      </c>
      <c r="L61" s="311">
        <f>+SUM(F61:K61)</f>
        <v>1</v>
      </c>
      <c r="M61" s="294"/>
      <c r="N61" s="294"/>
      <c r="O61" s="294"/>
      <c r="P61" s="195"/>
    </row>
    <row r="62" spans="2:16" ht="16.5" x14ac:dyDescent="0.3">
      <c r="B62" s="194"/>
      <c r="C62" s="294"/>
      <c r="D62" s="294"/>
      <c r="E62" s="58" t="s">
        <v>31</v>
      </c>
      <c r="F62" s="312">
        <f t="shared" ref="F62:K62" si="17">+F11/$L11</f>
        <v>7.7499999999999999E-2</v>
      </c>
      <c r="G62" s="312">
        <f t="shared" si="17"/>
        <v>9.7500000000000003E-2</v>
      </c>
      <c r="H62" s="312">
        <f t="shared" si="17"/>
        <v>0.15625</v>
      </c>
      <c r="I62" s="312">
        <f t="shared" si="17"/>
        <v>0.23</v>
      </c>
      <c r="J62" s="312">
        <f t="shared" si="17"/>
        <v>0.19125</v>
      </c>
      <c r="K62" s="312">
        <f t="shared" si="17"/>
        <v>0.2475</v>
      </c>
      <c r="L62" s="312">
        <f t="shared" ref="L62:L105" si="18">+SUM(F62:K62)</f>
        <v>1</v>
      </c>
      <c r="M62" s="294"/>
      <c r="N62" s="294"/>
      <c r="O62" s="294"/>
      <c r="P62" s="195"/>
    </row>
    <row r="63" spans="2:16" ht="16.5" x14ac:dyDescent="0.3">
      <c r="B63" s="194"/>
      <c r="C63" s="294"/>
      <c r="D63" s="294"/>
      <c r="E63" s="61" t="s">
        <v>32</v>
      </c>
      <c r="F63" s="313">
        <f t="shared" ref="F63:K63" si="19">+F12/$L12</f>
        <v>0.27600000000000002</v>
      </c>
      <c r="G63" s="313">
        <f t="shared" si="19"/>
        <v>0.3</v>
      </c>
      <c r="H63" s="313">
        <f t="shared" si="19"/>
        <v>0.22</v>
      </c>
      <c r="I63" s="313">
        <f t="shared" si="19"/>
        <v>0.14399999999999999</v>
      </c>
      <c r="J63" s="313">
        <f t="shared" si="19"/>
        <v>2.8000000000000001E-2</v>
      </c>
      <c r="K63" s="313">
        <f t="shared" si="19"/>
        <v>3.2000000000000001E-2</v>
      </c>
      <c r="L63" s="312">
        <f t="shared" si="18"/>
        <v>1</v>
      </c>
      <c r="M63" s="294"/>
      <c r="N63" s="294"/>
      <c r="O63" s="294"/>
      <c r="P63" s="195"/>
    </row>
    <row r="64" spans="2:16" ht="16.5" x14ac:dyDescent="0.3">
      <c r="B64" s="194"/>
      <c r="C64" s="294"/>
      <c r="D64" s="294"/>
      <c r="E64" s="58" t="s">
        <v>33</v>
      </c>
      <c r="F64" s="312">
        <f t="shared" ref="F64:K64" si="20">+F13/$L13</f>
        <v>8.8105726872246701E-2</v>
      </c>
      <c r="G64" s="312">
        <f t="shared" si="20"/>
        <v>0.19089574155653452</v>
      </c>
      <c r="H64" s="312">
        <f t="shared" si="20"/>
        <v>0.23641703377386197</v>
      </c>
      <c r="I64" s="312">
        <f t="shared" si="20"/>
        <v>0.24082232011747431</v>
      </c>
      <c r="J64" s="312">
        <f t="shared" si="20"/>
        <v>0.14243759177679882</v>
      </c>
      <c r="K64" s="312">
        <f t="shared" si="20"/>
        <v>0.1013215859030837</v>
      </c>
      <c r="L64" s="312">
        <f t="shared" si="18"/>
        <v>1</v>
      </c>
      <c r="M64" s="294"/>
      <c r="N64" s="294"/>
      <c r="O64" s="294"/>
      <c r="P64" s="195"/>
    </row>
    <row r="65" spans="2:16" ht="16.5" x14ac:dyDescent="0.3">
      <c r="B65" s="194"/>
      <c r="C65" s="294"/>
      <c r="D65" s="294"/>
      <c r="E65" s="236" t="s">
        <v>101</v>
      </c>
      <c r="F65" s="311">
        <f t="shared" ref="F65:K65" si="21">+F14/$L14</f>
        <v>0.14581458145814583</v>
      </c>
      <c r="G65" s="311">
        <f t="shared" si="21"/>
        <v>0.21602160216021601</v>
      </c>
      <c r="H65" s="311">
        <f t="shared" si="21"/>
        <v>0.22502250225022502</v>
      </c>
      <c r="I65" s="311">
        <f t="shared" si="21"/>
        <v>0.20072007200720071</v>
      </c>
      <c r="J65" s="311">
        <f t="shared" si="21"/>
        <v>0.11881188118811881</v>
      </c>
      <c r="K65" s="311">
        <f t="shared" si="21"/>
        <v>9.3609360936093608E-2</v>
      </c>
      <c r="L65" s="311">
        <f t="shared" si="18"/>
        <v>1</v>
      </c>
      <c r="M65" s="294"/>
      <c r="N65" s="294"/>
      <c r="O65" s="294"/>
      <c r="P65" s="195"/>
    </row>
    <row r="66" spans="2:16" ht="16.5" x14ac:dyDescent="0.3">
      <c r="B66" s="194"/>
      <c r="C66" s="294"/>
      <c r="D66" s="294"/>
      <c r="E66" s="58" t="s">
        <v>35</v>
      </c>
      <c r="F66" s="312">
        <f t="shared" ref="F66:K66" si="22">+F15/$L15</f>
        <v>0.16</v>
      </c>
      <c r="G66" s="312">
        <f t="shared" si="22"/>
        <v>0.28000000000000003</v>
      </c>
      <c r="H66" s="312">
        <f t="shared" si="22"/>
        <v>0.23200000000000001</v>
      </c>
      <c r="I66" s="312">
        <f t="shared" si="22"/>
        <v>0.17599999999999999</v>
      </c>
      <c r="J66" s="312">
        <f t="shared" si="22"/>
        <v>9.6000000000000002E-2</v>
      </c>
      <c r="K66" s="312">
        <f t="shared" si="22"/>
        <v>5.6000000000000001E-2</v>
      </c>
      <c r="L66" s="312">
        <f t="shared" si="18"/>
        <v>1</v>
      </c>
      <c r="M66" s="294"/>
      <c r="N66" s="294"/>
      <c r="O66" s="294"/>
      <c r="P66" s="195"/>
    </row>
    <row r="67" spans="2:16" ht="16.5" x14ac:dyDescent="0.3">
      <c r="B67" s="194"/>
      <c r="C67" s="294"/>
      <c r="D67" s="294"/>
      <c r="E67" s="61" t="s">
        <v>36</v>
      </c>
      <c r="F67" s="313">
        <f t="shared" ref="F67:K67" si="23">+F16/$L16</f>
        <v>0.13654618473895583</v>
      </c>
      <c r="G67" s="313">
        <f t="shared" si="23"/>
        <v>0.20214190093708165</v>
      </c>
      <c r="H67" s="313">
        <f t="shared" si="23"/>
        <v>0.21552878179384202</v>
      </c>
      <c r="I67" s="313">
        <f t="shared" si="23"/>
        <v>0.1994645247657296</v>
      </c>
      <c r="J67" s="313">
        <f t="shared" si="23"/>
        <v>0.12985274431057564</v>
      </c>
      <c r="K67" s="313">
        <f t="shared" si="23"/>
        <v>0.11646586345381527</v>
      </c>
      <c r="L67" s="313">
        <f t="shared" si="18"/>
        <v>1</v>
      </c>
      <c r="M67" s="294"/>
      <c r="N67" s="294"/>
      <c r="O67" s="294"/>
      <c r="P67" s="195"/>
    </row>
    <row r="68" spans="2:16" ht="16.5" x14ac:dyDescent="0.3">
      <c r="B68" s="194"/>
      <c r="C68" s="294"/>
      <c r="D68" s="294"/>
      <c r="E68" s="58" t="s">
        <v>37</v>
      </c>
      <c r="F68" s="312">
        <f t="shared" ref="F68:K68" si="24">+F17/$L17</f>
        <v>0.16736401673640167</v>
      </c>
      <c r="G68" s="312">
        <f t="shared" si="24"/>
        <v>0.22594142259414227</v>
      </c>
      <c r="H68" s="312">
        <f t="shared" si="24"/>
        <v>0.2510460251046025</v>
      </c>
      <c r="I68" s="312">
        <f t="shared" si="24"/>
        <v>0.21757322175732219</v>
      </c>
      <c r="J68" s="312">
        <f t="shared" si="24"/>
        <v>9.6234309623430964E-2</v>
      </c>
      <c r="K68" s="312">
        <f t="shared" si="24"/>
        <v>4.1841004184100417E-2</v>
      </c>
      <c r="L68" s="312">
        <f t="shared" si="18"/>
        <v>1</v>
      </c>
      <c r="M68" s="294"/>
      <c r="N68" s="294"/>
      <c r="O68" s="294"/>
      <c r="P68" s="195"/>
    </row>
    <row r="69" spans="2:16" ht="16.5" x14ac:dyDescent="0.3">
      <c r="B69" s="194"/>
      <c r="C69" s="294"/>
      <c r="D69" s="294"/>
      <c r="E69" s="236" t="s">
        <v>102</v>
      </c>
      <c r="F69" s="311">
        <f t="shared" ref="F69:K69" si="25">+F18/$L18</f>
        <v>0.20361509835194044</v>
      </c>
      <c r="G69" s="311">
        <f t="shared" si="25"/>
        <v>0.23285486443381181</v>
      </c>
      <c r="H69" s="311">
        <f t="shared" si="25"/>
        <v>0.17278043593833067</v>
      </c>
      <c r="I69" s="311">
        <f t="shared" si="25"/>
        <v>0.17278043593833067</v>
      </c>
      <c r="J69" s="311">
        <f t="shared" si="25"/>
        <v>0.10207336523125997</v>
      </c>
      <c r="K69" s="311">
        <f t="shared" si="25"/>
        <v>0.11589580010632643</v>
      </c>
      <c r="L69" s="311">
        <f t="shared" si="18"/>
        <v>1</v>
      </c>
      <c r="M69" s="294"/>
      <c r="N69" s="294"/>
      <c r="O69" s="294"/>
      <c r="P69" s="195"/>
    </row>
    <row r="70" spans="2:16" ht="16.5" x14ac:dyDescent="0.3">
      <c r="B70" s="194"/>
      <c r="C70" s="294"/>
      <c r="D70" s="294"/>
      <c r="E70" s="58" t="s">
        <v>40</v>
      </c>
      <c r="F70" s="312">
        <f t="shared" ref="F70:K70" si="26">+F19/$L19</f>
        <v>0.4375</v>
      </c>
      <c r="G70" s="312">
        <f t="shared" si="26"/>
        <v>0.3125</v>
      </c>
      <c r="H70" s="312">
        <f t="shared" si="26"/>
        <v>0.21354166666666666</v>
      </c>
      <c r="I70" s="312">
        <f t="shared" si="26"/>
        <v>2.0833333333333332E-2</v>
      </c>
      <c r="J70" s="312">
        <f t="shared" si="26"/>
        <v>1.5625E-2</v>
      </c>
      <c r="K70" s="312">
        <f t="shared" si="26"/>
        <v>0</v>
      </c>
      <c r="L70" s="312">
        <f t="shared" si="18"/>
        <v>1</v>
      </c>
      <c r="M70" s="294"/>
      <c r="N70" s="294"/>
      <c r="O70" s="294"/>
      <c r="P70" s="195"/>
    </row>
    <row r="71" spans="2:16" ht="16.5" x14ac:dyDescent="0.3">
      <c r="B71" s="194"/>
      <c r="C71" s="294"/>
      <c r="D71" s="294"/>
      <c r="E71" s="61" t="s">
        <v>39</v>
      </c>
      <c r="F71" s="313">
        <f t="shared" ref="F71:K71" si="27">+F20/$L20</f>
        <v>0.16087252897068849</v>
      </c>
      <c r="G71" s="313">
        <f t="shared" si="27"/>
        <v>0.21949556918882071</v>
      </c>
      <c r="H71" s="313">
        <f t="shared" si="27"/>
        <v>0.16019086571233809</v>
      </c>
      <c r="I71" s="313">
        <f t="shared" si="27"/>
        <v>0.19972733469665985</v>
      </c>
      <c r="J71" s="313">
        <f t="shared" si="27"/>
        <v>0.11724608043626449</v>
      </c>
      <c r="K71" s="313">
        <f t="shared" si="27"/>
        <v>0.14246762099522836</v>
      </c>
      <c r="L71" s="313">
        <f t="shared" si="18"/>
        <v>1</v>
      </c>
      <c r="M71" s="294"/>
      <c r="N71" s="294"/>
      <c r="O71" s="294"/>
      <c r="P71" s="195"/>
    </row>
    <row r="72" spans="2:16" ht="16.5" x14ac:dyDescent="0.3">
      <c r="B72" s="194"/>
      <c r="C72" s="294"/>
      <c r="D72" s="294"/>
      <c r="E72" s="58" t="s">
        <v>41</v>
      </c>
      <c r="F72" s="312">
        <f t="shared" ref="F72:K72" si="28">+F21/$L21</f>
        <v>0.28378378378378377</v>
      </c>
      <c r="G72" s="312">
        <f t="shared" si="28"/>
        <v>0.25225225225225223</v>
      </c>
      <c r="H72" s="312">
        <f t="shared" si="28"/>
        <v>0.22072072072072071</v>
      </c>
      <c r="I72" s="312">
        <f t="shared" si="28"/>
        <v>0.12612612612612611</v>
      </c>
      <c r="J72" s="312">
        <f t="shared" si="28"/>
        <v>7.6576576576576572E-2</v>
      </c>
      <c r="K72" s="312">
        <f t="shared" si="28"/>
        <v>4.0540540540540543E-2</v>
      </c>
      <c r="L72" s="312">
        <f t="shared" si="18"/>
        <v>0.99999999999999989</v>
      </c>
      <c r="M72" s="294"/>
      <c r="N72" s="294"/>
      <c r="O72" s="294"/>
      <c r="P72" s="195"/>
    </row>
    <row r="73" spans="2:16" ht="16.5" x14ac:dyDescent="0.3">
      <c r="B73" s="194"/>
      <c r="C73" s="294"/>
      <c r="D73" s="294"/>
      <c r="E73" s="236" t="s">
        <v>103</v>
      </c>
      <c r="F73" s="311">
        <f t="shared" ref="F73:K73" si="29">+F22/$L22</f>
        <v>0.18736106700539853</v>
      </c>
      <c r="G73" s="311">
        <f t="shared" si="29"/>
        <v>0.25087329310892348</v>
      </c>
      <c r="H73" s="311">
        <f t="shared" si="29"/>
        <v>0.23785328675770084</v>
      </c>
      <c r="I73" s="311">
        <f t="shared" si="29"/>
        <v>0.17529374404572881</v>
      </c>
      <c r="J73" s="311">
        <f t="shared" si="29"/>
        <v>8.9234677675452526E-2</v>
      </c>
      <c r="K73" s="311">
        <f t="shared" si="29"/>
        <v>5.9383931406795806E-2</v>
      </c>
      <c r="L73" s="311">
        <f t="shared" si="18"/>
        <v>1.0000000000000002</v>
      </c>
      <c r="M73" s="294"/>
      <c r="N73" s="294"/>
      <c r="O73" s="294"/>
      <c r="P73" s="195"/>
    </row>
    <row r="74" spans="2:16" ht="16.5" x14ac:dyDescent="0.3">
      <c r="B74" s="194"/>
      <c r="C74" s="294"/>
      <c r="D74" s="294"/>
      <c r="E74" s="58" t="s">
        <v>43</v>
      </c>
      <c r="F74" s="312">
        <f t="shared" ref="F74:K74" si="30">+F23/$L23</f>
        <v>0.2404692082111437</v>
      </c>
      <c r="G74" s="312">
        <f t="shared" si="30"/>
        <v>0.25659824046920821</v>
      </c>
      <c r="H74" s="312">
        <f t="shared" si="30"/>
        <v>0.18035190615835778</v>
      </c>
      <c r="I74" s="312">
        <f t="shared" si="30"/>
        <v>0.1744868035190616</v>
      </c>
      <c r="J74" s="312">
        <f t="shared" si="30"/>
        <v>9.824046920821114E-2</v>
      </c>
      <c r="K74" s="312">
        <f t="shared" si="30"/>
        <v>4.9853372434017593E-2</v>
      </c>
      <c r="L74" s="312">
        <f t="shared" si="18"/>
        <v>1.0000000000000002</v>
      </c>
      <c r="M74" s="294"/>
      <c r="N74" s="294"/>
      <c r="O74" s="294"/>
      <c r="P74" s="195"/>
    </row>
    <row r="75" spans="2:16" ht="16.5" x14ac:dyDescent="0.3">
      <c r="B75" s="194"/>
      <c r="C75" s="294"/>
      <c r="D75" s="294"/>
      <c r="E75" s="61" t="s">
        <v>48</v>
      </c>
      <c r="F75" s="313">
        <f t="shared" ref="F75:K75" si="31">+F24/$L24</f>
        <v>0.18938307030129126</v>
      </c>
      <c r="G75" s="313">
        <f t="shared" si="31"/>
        <v>0.23959827833572453</v>
      </c>
      <c r="H75" s="313">
        <f t="shared" si="31"/>
        <v>0.26829268292682928</v>
      </c>
      <c r="I75" s="313">
        <f t="shared" si="31"/>
        <v>0.18507890961262555</v>
      </c>
      <c r="J75" s="313">
        <f t="shared" si="31"/>
        <v>7.6040172166427542E-2</v>
      </c>
      <c r="K75" s="313">
        <f t="shared" si="31"/>
        <v>4.1606886657101862E-2</v>
      </c>
      <c r="L75" s="313">
        <f t="shared" si="18"/>
        <v>1</v>
      </c>
      <c r="M75" s="294"/>
      <c r="N75" s="294"/>
      <c r="O75" s="294"/>
      <c r="P75" s="195"/>
    </row>
    <row r="76" spans="2:16" ht="16.5" x14ac:dyDescent="0.3">
      <c r="B76" s="194"/>
      <c r="C76" s="294"/>
      <c r="D76" s="294"/>
      <c r="E76" s="58" t="s">
        <v>44</v>
      </c>
      <c r="F76" s="312">
        <f t="shared" ref="F76:K76" si="32">+F25/$L25</f>
        <v>0.21052631578947367</v>
      </c>
      <c r="G76" s="312">
        <f t="shared" si="32"/>
        <v>0.30409356725146197</v>
      </c>
      <c r="H76" s="312">
        <f t="shared" si="32"/>
        <v>0.24561403508771928</v>
      </c>
      <c r="I76" s="312">
        <f t="shared" si="32"/>
        <v>0.13450292397660818</v>
      </c>
      <c r="J76" s="312">
        <f t="shared" si="32"/>
        <v>6.4327485380116955E-2</v>
      </c>
      <c r="K76" s="312">
        <f t="shared" si="32"/>
        <v>4.0935672514619881E-2</v>
      </c>
      <c r="L76" s="312">
        <f t="shared" si="18"/>
        <v>1</v>
      </c>
      <c r="M76" s="294"/>
      <c r="N76" s="294"/>
      <c r="O76" s="294"/>
      <c r="P76" s="195"/>
    </row>
    <row r="77" spans="2:16" ht="16.5" x14ac:dyDescent="0.3">
      <c r="B77" s="194"/>
      <c r="C77" s="294"/>
      <c r="D77" s="294"/>
      <c r="E77" s="61" t="s">
        <v>104</v>
      </c>
      <c r="F77" s="313">
        <f t="shared" ref="F77:K77" si="33">+F26/$L26</f>
        <v>0.17375886524822695</v>
      </c>
      <c r="G77" s="313">
        <f t="shared" si="33"/>
        <v>0.28723404255319152</v>
      </c>
      <c r="H77" s="313">
        <f t="shared" si="33"/>
        <v>0.27304964539007093</v>
      </c>
      <c r="I77" s="313">
        <f t="shared" si="33"/>
        <v>0.12411347517730496</v>
      </c>
      <c r="J77" s="313">
        <f t="shared" si="33"/>
        <v>8.5106382978723402E-2</v>
      </c>
      <c r="K77" s="313">
        <f t="shared" si="33"/>
        <v>5.6737588652482268E-2</v>
      </c>
      <c r="L77" s="313">
        <f t="shared" si="18"/>
        <v>1</v>
      </c>
      <c r="M77" s="294"/>
      <c r="N77" s="294"/>
      <c r="O77" s="294"/>
      <c r="P77" s="195"/>
    </row>
    <row r="78" spans="2:16" ht="16.5" x14ac:dyDescent="0.3">
      <c r="B78" s="194"/>
      <c r="C78" s="294"/>
      <c r="D78" s="294"/>
      <c r="E78" s="58" t="s">
        <v>46</v>
      </c>
      <c r="F78" s="312">
        <f t="shared" ref="F78:K78" si="34">+F27/$L27</f>
        <v>0.14769975786924938</v>
      </c>
      <c r="G78" s="312">
        <f t="shared" si="34"/>
        <v>0.22397094430992737</v>
      </c>
      <c r="H78" s="312">
        <f t="shared" si="34"/>
        <v>0.23123486682808717</v>
      </c>
      <c r="I78" s="312">
        <f t="shared" si="34"/>
        <v>0.18886198547215496</v>
      </c>
      <c r="J78" s="312">
        <f t="shared" si="34"/>
        <v>0.10532687651331719</v>
      </c>
      <c r="K78" s="312">
        <f t="shared" si="34"/>
        <v>0.10290556900726393</v>
      </c>
      <c r="L78" s="312">
        <f t="shared" si="18"/>
        <v>0.99999999999999989</v>
      </c>
      <c r="M78" s="294"/>
      <c r="N78" s="294"/>
      <c r="O78" s="294"/>
      <c r="P78" s="195"/>
    </row>
    <row r="79" spans="2:16" ht="16.5" x14ac:dyDescent="0.3">
      <c r="B79" s="194"/>
      <c r="C79" s="294"/>
      <c r="D79" s="294"/>
      <c r="E79" s="61" t="s">
        <v>47</v>
      </c>
      <c r="F79" s="313">
        <f t="shared" ref="F79:K79" si="35">+F28/$L28</f>
        <v>0.17718940936863545</v>
      </c>
      <c r="G79" s="313">
        <f t="shared" si="35"/>
        <v>0.26476578411405294</v>
      </c>
      <c r="H79" s="313">
        <f t="shared" si="35"/>
        <v>0.26272912423625255</v>
      </c>
      <c r="I79" s="313">
        <f t="shared" si="35"/>
        <v>0.18329938900203666</v>
      </c>
      <c r="J79" s="313">
        <f t="shared" si="35"/>
        <v>7.9429735234215884E-2</v>
      </c>
      <c r="K79" s="313">
        <f t="shared" si="35"/>
        <v>3.2586558044806514E-2</v>
      </c>
      <c r="L79" s="313">
        <f t="shared" si="18"/>
        <v>1.0000000000000002</v>
      </c>
      <c r="M79" s="294"/>
      <c r="N79" s="294"/>
      <c r="O79" s="294"/>
      <c r="P79" s="195"/>
    </row>
    <row r="80" spans="2:16" ht="16.5" x14ac:dyDescent="0.3">
      <c r="B80" s="194"/>
      <c r="C80" s="294"/>
      <c r="D80" s="294"/>
      <c r="E80" s="236" t="s">
        <v>105</v>
      </c>
      <c r="F80" s="311">
        <f t="shared" ref="F80:K80" si="36">+F29/$L29</f>
        <v>0.147247119078105</v>
      </c>
      <c r="G80" s="311">
        <f t="shared" si="36"/>
        <v>0.19078104993597952</v>
      </c>
      <c r="H80" s="311">
        <f t="shared" si="36"/>
        <v>0.22279129321382843</v>
      </c>
      <c r="I80" s="311">
        <f t="shared" si="36"/>
        <v>0.22599231754161331</v>
      </c>
      <c r="J80" s="311">
        <f t="shared" si="36"/>
        <v>0.11843790012804098</v>
      </c>
      <c r="K80" s="311">
        <f t="shared" si="36"/>
        <v>9.4750320102432783E-2</v>
      </c>
      <c r="L80" s="311">
        <f t="shared" si="18"/>
        <v>1</v>
      </c>
      <c r="M80" s="294"/>
      <c r="N80" s="294"/>
      <c r="O80" s="294"/>
      <c r="P80" s="195"/>
    </row>
    <row r="81" spans="2:16" ht="16.5" x14ac:dyDescent="0.3">
      <c r="B81" s="194"/>
      <c r="C81" s="294"/>
      <c r="D81" s="294"/>
      <c r="E81" s="58" t="s">
        <v>51</v>
      </c>
      <c r="F81" s="312">
        <f t="shared" ref="F81:K81" si="37">+F30/$L30</f>
        <v>0.13577981651376148</v>
      </c>
      <c r="G81" s="312">
        <f t="shared" si="37"/>
        <v>0.1761467889908257</v>
      </c>
      <c r="H81" s="312">
        <f t="shared" si="37"/>
        <v>0.25321100917431194</v>
      </c>
      <c r="I81" s="312">
        <f t="shared" si="37"/>
        <v>0.22568807339449543</v>
      </c>
      <c r="J81" s="312">
        <f t="shared" si="37"/>
        <v>0.11376146788990826</v>
      </c>
      <c r="K81" s="312">
        <f t="shared" si="37"/>
        <v>9.5412844036697253E-2</v>
      </c>
      <c r="L81" s="312">
        <f t="shared" si="18"/>
        <v>1</v>
      </c>
      <c r="M81" s="294"/>
      <c r="N81" s="294"/>
      <c r="O81" s="294"/>
      <c r="P81" s="195"/>
    </row>
    <row r="82" spans="2:16" ht="16.5" x14ac:dyDescent="0.3">
      <c r="B82" s="194"/>
      <c r="C82" s="294"/>
      <c r="D82" s="294"/>
      <c r="E82" s="61" t="s">
        <v>50</v>
      </c>
      <c r="F82" s="313">
        <f t="shared" ref="F82:K82" si="38">+F31/$L31</f>
        <v>0.16666666666666666</v>
      </c>
      <c r="G82" s="313">
        <f t="shared" si="38"/>
        <v>0.17901234567901234</v>
      </c>
      <c r="H82" s="313">
        <f t="shared" si="38"/>
        <v>0.13580246913580246</v>
      </c>
      <c r="I82" s="313">
        <f t="shared" si="38"/>
        <v>0.29629629629629628</v>
      </c>
      <c r="J82" s="313">
        <f t="shared" si="38"/>
        <v>0.12962962962962962</v>
      </c>
      <c r="K82" s="313">
        <f t="shared" si="38"/>
        <v>9.2592592592592587E-2</v>
      </c>
      <c r="L82" s="313">
        <f t="shared" si="18"/>
        <v>0.99999999999999989</v>
      </c>
      <c r="M82" s="294"/>
      <c r="N82" s="294"/>
      <c r="O82" s="294"/>
      <c r="P82" s="195"/>
    </row>
    <row r="83" spans="2:16" ht="16.5" x14ac:dyDescent="0.3">
      <c r="B83" s="194"/>
      <c r="C83" s="294"/>
      <c r="D83" s="294"/>
      <c r="E83" s="58" t="s">
        <v>52</v>
      </c>
      <c r="F83" s="313">
        <f t="shared" ref="F83:K83" si="39">+F32/$L32</f>
        <v>0.10714285714285714</v>
      </c>
      <c r="G83" s="313">
        <f t="shared" si="39"/>
        <v>0.17857142857142858</v>
      </c>
      <c r="H83" s="313">
        <f t="shared" si="39"/>
        <v>0.32142857142857145</v>
      </c>
      <c r="I83" s="313">
        <f t="shared" si="39"/>
        <v>0.21428571428571427</v>
      </c>
      <c r="J83" s="313">
        <f t="shared" si="39"/>
        <v>0.14285714285714285</v>
      </c>
      <c r="K83" s="313">
        <f t="shared" si="39"/>
        <v>3.5714285714285712E-2</v>
      </c>
      <c r="L83" s="313">
        <f t="shared" si="18"/>
        <v>1.0000000000000002</v>
      </c>
      <c r="M83" s="294"/>
      <c r="N83" s="294"/>
      <c r="O83" s="294"/>
      <c r="P83" s="195"/>
    </row>
    <row r="84" spans="2:16" ht="16.5" x14ac:dyDescent="0.3">
      <c r="B84" s="194"/>
      <c r="C84" s="294"/>
      <c r="D84" s="294"/>
      <c r="E84" s="61" t="s">
        <v>54</v>
      </c>
      <c r="F84" s="313">
        <f t="shared" ref="F84:K84" si="40">+F33/$L33</f>
        <v>0.15235792019347039</v>
      </c>
      <c r="G84" s="313">
        <f t="shared" si="40"/>
        <v>0.20314389359129384</v>
      </c>
      <c r="H84" s="313">
        <f t="shared" si="40"/>
        <v>0.21644498186215236</v>
      </c>
      <c r="I84" s="313">
        <f t="shared" si="40"/>
        <v>0.21281741233373638</v>
      </c>
      <c r="J84" s="313">
        <f t="shared" si="40"/>
        <v>0.1185006045949214</v>
      </c>
      <c r="K84" s="313">
        <f t="shared" si="40"/>
        <v>9.6735187424425634E-2</v>
      </c>
      <c r="L84" s="313">
        <f t="shared" si="18"/>
        <v>1</v>
      </c>
      <c r="M84" s="294"/>
      <c r="N84" s="294"/>
      <c r="O84" s="294"/>
      <c r="P84" s="195"/>
    </row>
    <row r="85" spans="2:16" ht="16.5" x14ac:dyDescent="0.3">
      <c r="B85" s="194"/>
      <c r="C85" s="294"/>
      <c r="D85" s="294"/>
      <c r="E85" s="236" t="s">
        <v>55</v>
      </c>
      <c r="F85" s="311">
        <f t="shared" ref="F85:K85" si="41">+F34/$L34</f>
        <v>0.23469387755102042</v>
      </c>
      <c r="G85" s="311">
        <f t="shared" si="41"/>
        <v>0.22448979591836735</v>
      </c>
      <c r="H85" s="311">
        <f t="shared" si="41"/>
        <v>0.32653061224489793</v>
      </c>
      <c r="I85" s="311">
        <f t="shared" si="41"/>
        <v>0.14285714285714285</v>
      </c>
      <c r="J85" s="311">
        <f t="shared" si="41"/>
        <v>5.1020408163265307E-2</v>
      </c>
      <c r="K85" s="311">
        <f t="shared" si="41"/>
        <v>2.0408163265306121E-2</v>
      </c>
      <c r="L85" s="311">
        <f t="shared" si="18"/>
        <v>1</v>
      </c>
      <c r="M85" s="294"/>
      <c r="N85" s="294"/>
      <c r="O85" s="294"/>
      <c r="P85" s="195"/>
    </row>
    <row r="86" spans="2:16" ht="16.5" x14ac:dyDescent="0.3">
      <c r="B86" s="194"/>
      <c r="C86" s="294"/>
      <c r="D86" s="294"/>
      <c r="E86" s="58" t="s">
        <v>56</v>
      </c>
      <c r="F86" s="312">
        <f t="shared" ref="F86:K86" si="42">+F35/$L35</f>
        <v>0.22680412371134021</v>
      </c>
      <c r="G86" s="312">
        <f t="shared" si="42"/>
        <v>0.22680412371134021</v>
      </c>
      <c r="H86" s="312">
        <f t="shared" si="42"/>
        <v>0.32989690721649484</v>
      </c>
      <c r="I86" s="312">
        <f t="shared" si="42"/>
        <v>0.14432989690721648</v>
      </c>
      <c r="J86" s="312">
        <f t="shared" si="42"/>
        <v>5.1546391752577317E-2</v>
      </c>
      <c r="K86" s="312">
        <f t="shared" si="42"/>
        <v>2.0618556701030927E-2</v>
      </c>
      <c r="L86" s="312">
        <f t="shared" si="18"/>
        <v>1</v>
      </c>
      <c r="M86" s="294"/>
      <c r="N86" s="294"/>
      <c r="O86" s="294"/>
      <c r="P86" s="195"/>
    </row>
    <row r="87" spans="2:16" ht="16.5" x14ac:dyDescent="0.3">
      <c r="B87" s="194"/>
      <c r="C87" s="294"/>
      <c r="D87" s="294"/>
      <c r="E87" s="58" t="s">
        <v>232</v>
      </c>
      <c r="F87" s="312" t="str">
        <f>IFERROR(F36/$L36,"-")</f>
        <v>-</v>
      </c>
      <c r="G87" s="312" t="str">
        <f t="shared" ref="G87:L87" si="43">IFERROR(G36/$L36,"-")</f>
        <v>-</v>
      </c>
      <c r="H87" s="312" t="str">
        <f t="shared" si="43"/>
        <v>-</v>
      </c>
      <c r="I87" s="312" t="str">
        <f t="shared" si="43"/>
        <v>-</v>
      </c>
      <c r="J87" s="312" t="str">
        <f t="shared" si="43"/>
        <v>-</v>
      </c>
      <c r="K87" s="312" t="str">
        <f t="shared" si="43"/>
        <v>-</v>
      </c>
      <c r="L87" s="312" t="str">
        <f t="shared" si="43"/>
        <v>-</v>
      </c>
      <c r="M87" s="294"/>
      <c r="N87" s="294"/>
      <c r="O87" s="294"/>
      <c r="P87" s="195"/>
    </row>
    <row r="88" spans="2:16" ht="16.5" x14ac:dyDescent="0.3">
      <c r="B88" s="194"/>
      <c r="C88" s="294"/>
      <c r="D88" s="294"/>
      <c r="E88" s="58" t="s">
        <v>233</v>
      </c>
      <c r="F88" s="312">
        <f t="shared" ref="F88:K88" si="44">+F37/$L37</f>
        <v>1</v>
      </c>
      <c r="G88" s="312">
        <f t="shared" si="44"/>
        <v>0</v>
      </c>
      <c r="H88" s="312">
        <f t="shared" si="44"/>
        <v>0</v>
      </c>
      <c r="I88" s="312">
        <f t="shared" si="44"/>
        <v>0</v>
      </c>
      <c r="J88" s="312">
        <f t="shared" si="44"/>
        <v>0</v>
      </c>
      <c r="K88" s="312">
        <f t="shared" si="44"/>
        <v>0</v>
      </c>
      <c r="L88" s="312">
        <f t="shared" si="18"/>
        <v>1</v>
      </c>
      <c r="M88" s="294"/>
      <c r="N88" s="294"/>
      <c r="O88" s="294"/>
      <c r="P88" s="195"/>
    </row>
    <row r="89" spans="2:16" ht="16.5" x14ac:dyDescent="0.3">
      <c r="B89" s="194"/>
      <c r="C89" s="294"/>
      <c r="D89" s="294"/>
      <c r="E89" s="236" t="s">
        <v>63</v>
      </c>
      <c r="F89" s="311">
        <f t="shared" ref="F89:K89" si="45">+F38/$L38</f>
        <v>0.12585034013605442</v>
      </c>
      <c r="G89" s="311">
        <f t="shared" si="45"/>
        <v>0.18820861678004536</v>
      </c>
      <c r="H89" s="311">
        <f t="shared" si="45"/>
        <v>0.23922902494331066</v>
      </c>
      <c r="I89" s="311">
        <f t="shared" si="45"/>
        <v>0.21768707482993196</v>
      </c>
      <c r="J89" s="311">
        <f t="shared" si="45"/>
        <v>0.12925170068027211</v>
      </c>
      <c r="K89" s="311">
        <f t="shared" si="45"/>
        <v>9.9773242630385492E-2</v>
      </c>
      <c r="L89" s="311">
        <f t="shared" si="18"/>
        <v>1</v>
      </c>
      <c r="M89" s="294"/>
      <c r="N89" s="294"/>
      <c r="O89" s="294"/>
      <c r="P89" s="195"/>
    </row>
    <row r="90" spans="2:16" ht="16.5" x14ac:dyDescent="0.3">
      <c r="B90" s="194"/>
      <c r="C90" s="294"/>
      <c r="D90" s="294"/>
      <c r="E90" s="58" t="s">
        <v>64</v>
      </c>
      <c r="F90" s="312">
        <f t="shared" ref="F90:K90" si="46">+F39/$L39</f>
        <v>0.13924050632911392</v>
      </c>
      <c r="G90" s="312">
        <f t="shared" si="46"/>
        <v>0.18227848101265823</v>
      </c>
      <c r="H90" s="312">
        <f t="shared" si="46"/>
        <v>0.22025316455696203</v>
      </c>
      <c r="I90" s="312">
        <f t="shared" si="46"/>
        <v>0.21772151898734177</v>
      </c>
      <c r="J90" s="312">
        <f t="shared" si="46"/>
        <v>0.13670886075949368</v>
      </c>
      <c r="K90" s="312">
        <f t="shared" si="46"/>
        <v>0.10379746835443038</v>
      </c>
      <c r="L90" s="312">
        <f t="shared" si="18"/>
        <v>1</v>
      </c>
      <c r="M90" s="294"/>
      <c r="N90" s="294"/>
      <c r="O90" s="294"/>
      <c r="P90" s="195"/>
    </row>
    <row r="91" spans="2:16" ht="16.5" x14ac:dyDescent="0.3">
      <c r="B91" s="194"/>
      <c r="C91" s="294"/>
      <c r="D91" s="294"/>
      <c r="E91" s="61" t="s">
        <v>65</v>
      </c>
      <c r="F91" s="313">
        <f t="shared" ref="F91:K91" si="47">+F40/$L40</f>
        <v>0.12105263157894737</v>
      </c>
      <c r="G91" s="313">
        <f t="shared" si="47"/>
        <v>0.20526315789473684</v>
      </c>
      <c r="H91" s="313">
        <f t="shared" si="47"/>
        <v>0.23157894736842105</v>
      </c>
      <c r="I91" s="313">
        <f t="shared" si="47"/>
        <v>0.23421052631578948</v>
      </c>
      <c r="J91" s="313">
        <f t="shared" si="47"/>
        <v>0.13157894736842105</v>
      </c>
      <c r="K91" s="313">
        <f t="shared" si="47"/>
        <v>7.6315789473684212E-2</v>
      </c>
      <c r="L91" s="313">
        <f t="shared" si="18"/>
        <v>0.99999999999999989</v>
      </c>
      <c r="M91" s="294"/>
      <c r="N91" s="294"/>
      <c r="O91" s="294"/>
      <c r="P91" s="195"/>
    </row>
    <row r="92" spans="2:16" ht="16.5" x14ac:dyDescent="0.3">
      <c r="B92" s="194"/>
      <c r="C92" s="294"/>
      <c r="D92" s="294"/>
      <c r="E92" s="58" t="s">
        <v>106</v>
      </c>
      <c r="F92" s="312">
        <f t="shared" ref="F92:K92" si="48">+F41/$L41</f>
        <v>9.3457943925233641E-2</v>
      </c>
      <c r="G92" s="312">
        <f t="shared" si="48"/>
        <v>0.14953271028037382</v>
      </c>
      <c r="H92" s="312">
        <f t="shared" si="48"/>
        <v>0.3364485981308411</v>
      </c>
      <c r="I92" s="312">
        <f t="shared" si="48"/>
        <v>0.15887850467289719</v>
      </c>
      <c r="J92" s="312">
        <f t="shared" si="48"/>
        <v>9.3457943925233641E-2</v>
      </c>
      <c r="K92" s="312">
        <f t="shared" si="48"/>
        <v>0.16822429906542055</v>
      </c>
      <c r="L92" s="312">
        <f t="shared" si="18"/>
        <v>1</v>
      </c>
      <c r="M92" s="294"/>
      <c r="N92" s="294"/>
      <c r="O92" s="294"/>
      <c r="P92" s="195"/>
    </row>
    <row r="93" spans="2:16" ht="16.5" x14ac:dyDescent="0.3">
      <c r="B93" s="194"/>
      <c r="C93" s="294"/>
      <c r="D93" s="294"/>
      <c r="E93" s="236" t="s">
        <v>107</v>
      </c>
      <c r="F93" s="311">
        <f t="shared" ref="F93:K93" si="49">+F42/$L42</f>
        <v>0.2558139534883721</v>
      </c>
      <c r="G93" s="311">
        <f t="shared" si="49"/>
        <v>0.30490956072351422</v>
      </c>
      <c r="H93" s="311">
        <f t="shared" si="49"/>
        <v>0.23514211886304909</v>
      </c>
      <c r="I93" s="311">
        <f t="shared" si="49"/>
        <v>0.13953488372093023</v>
      </c>
      <c r="J93" s="311">
        <f t="shared" si="49"/>
        <v>5.6847545219638244E-2</v>
      </c>
      <c r="K93" s="311">
        <f t="shared" si="49"/>
        <v>7.7519379844961239E-3</v>
      </c>
      <c r="L93" s="311">
        <f t="shared" si="18"/>
        <v>1</v>
      </c>
      <c r="M93" s="294"/>
      <c r="N93" s="294"/>
      <c r="O93" s="294"/>
      <c r="P93" s="195"/>
    </row>
    <row r="94" spans="2:16" ht="16.5" x14ac:dyDescent="0.3">
      <c r="B94" s="194"/>
      <c r="C94" s="294"/>
      <c r="D94" s="294"/>
      <c r="E94" s="58" t="s">
        <v>60</v>
      </c>
      <c r="F94" s="312">
        <f t="shared" ref="F94:K94" si="50">+F43/$L43</f>
        <v>0.12048192771084337</v>
      </c>
      <c r="G94" s="312">
        <f t="shared" si="50"/>
        <v>0.18072289156626506</v>
      </c>
      <c r="H94" s="312">
        <f t="shared" si="50"/>
        <v>0.30120481927710846</v>
      </c>
      <c r="I94" s="312">
        <f t="shared" si="50"/>
        <v>0.27710843373493976</v>
      </c>
      <c r="J94" s="312">
        <f t="shared" si="50"/>
        <v>0.10843373493975904</v>
      </c>
      <c r="K94" s="312">
        <f t="shared" si="50"/>
        <v>1.2048192771084338E-2</v>
      </c>
      <c r="L94" s="312">
        <f t="shared" si="18"/>
        <v>1</v>
      </c>
      <c r="M94" s="294"/>
      <c r="N94" s="294"/>
      <c r="O94" s="294"/>
      <c r="P94" s="195"/>
    </row>
    <row r="95" spans="2:16" ht="16.5" x14ac:dyDescent="0.3">
      <c r="B95" s="194"/>
      <c r="C95" s="294"/>
      <c r="D95" s="294"/>
      <c r="E95" s="61" t="s">
        <v>61</v>
      </c>
      <c r="F95" s="313">
        <f t="shared" ref="F95:K95" si="51">+F44/$L44</f>
        <v>0.28015564202334631</v>
      </c>
      <c r="G95" s="313">
        <f t="shared" si="51"/>
        <v>0.35019455252918286</v>
      </c>
      <c r="H95" s="313">
        <f t="shared" si="51"/>
        <v>0.22178988326848248</v>
      </c>
      <c r="I95" s="313">
        <f t="shared" si="51"/>
        <v>0.10505836575875487</v>
      </c>
      <c r="J95" s="313">
        <f t="shared" si="51"/>
        <v>4.2801556420233464E-2</v>
      </c>
      <c r="K95" s="313">
        <f t="shared" si="51"/>
        <v>0</v>
      </c>
      <c r="L95" s="313">
        <f t="shared" si="18"/>
        <v>0.99999999999999989</v>
      </c>
      <c r="M95" s="294"/>
      <c r="N95" s="294"/>
      <c r="O95" s="294"/>
      <c r="P95" s="195"/>
    </row>
    <row r="96" spans="2:16" ht="16.5" x14ac:dyDescent="0.3">
      <c r="B96" s="194"/>
      <c r="C96" s="294"/>
      <c r="D96" s="294"/>
      <c r="E96" s="58" t="s">
        <v>137</v>
      </c>
      <c r="F96" s="312">
        <f t="shared" ref="F96:K96" si="52">+F45/$L45</f>
        <v>0.36170212765957449</v>
      </c>
      <c r="G96" s="312">
        <f t="shared" si="52"/>
        <v>0.27659574468085107</v>
      </c>
      <c r="H96" s="312">
        <f t="shared" si="52"/>
        <v>0.19148936170212766</v>
      </c>
      <c r="I96" s="312">
        <f t="shared" si="52"/>
        <v>8.5106382978723402E-2</v>
      </c>
      <c r="J96" s="312">
        <f t="shared" si="52"/>
        <v>4.2553191489361701E-2</v>
      </c>
      <c r="K96" s="312">
        <f t="shared" si="52"/>
        <v>4.2553191489361701E-2</v>
      </c>
      <c r="L96" s="312">
        <f t="shared" si="18"/>
        <v>0.99999999999999989</v>
      </c>
      <c r="M96" s="294"/>
      <c r="N96" s="294"/>
      <c r="O96" s="294"/>
      <c r="P96" s="195"/>
    </row>
    <row r="97" spans="2:16" ht="16.5" x14ac:dyDescent="0.3">
      <c r="B97" s="194"/>
      <c r="C97" s="294"/>
      <c r="D97" s="294"/>
      <c r="E97" s="236" t="s">
        <v>68</v>
      </c>
      <c r="F97" s="311">
        <f t="shared" ref="F97:K97" si="53">+F46/$L46</f>
        <v>0.21694915254237288</v>
      </c>
      <c r="G97" s="311">
        <f t="shared" si="53"/>
        <v>0.31186440677966104</v>
      </c>
      <c r="H97" s="311">
        <f t="shared" si="53"/>
        <v>0.28813559322033899</v>
      </c>
      <c r="I97" s="311">
        <f t="shared" si="53"/>
        <v>0.13220338983050847</v>
      </c>
      <c r="J97" s="311">
        <f t="shared" si="53"/>
        <v>2.3728813559322035E-2</v>
      </c>
      <c r="K97" s="311">
        <f t="shared" si="53"/>
        <v>2.7118644067796609E-2</v>
      </c>
      <c r="L97" s="311">
        <f t="shared" si="18"/>
        <v>1</v>
      </c>
      <c r="M97" s="294"/>
      <c r="N97" s="294"/>
      <c r="O97" s="294"/>
      <c r="P97" s="195"/>
    </row>
    <row r="98" spans="2:16" ht="16.5" x14ac:dyDescent="0.3">
      <c r="B98" s="194"/>
      <c r="C98" s="294"/>
      <c r="D98" s="294"/>
      <c r="E98" s="58" t="s">
        <v>127</v>
      </c>
      <c r="F98" s="312">
        <f t="shared" ref="F98:K98" si="54">+F47/$L47</f>
        <v>0.21694915254237288</v>
      </c>
      <c r="G98" s="312">
        <f t="shared" si="54"/>
        <v>0.31186440677966104</v>
      </c>
      <c r="H98" s="312">
        <f t="shared" si="54"/>
        <v>0.28813559322033899</v>
      </c>
      <c r="I98" s="312">
        <f t="shared" si="54"/>
        <v>0.13220338983050847</v>
      </c>
      <c r="J98" s="312">
        <f t="shared" si="54"/>
        <v>2.3728813559322035E-2</v>
      </c>
      <c r="K98" s="312">
        <f t="shared" si="54"/>
        <v>2.7118644067796609E-2</v>
      </c>
      <c r="L98" s="312">
        <f t="shared" si="18"/>
        <v>1</v>
      </c>
      <c r="M98" s="294"/>
      <c r="N98" s="294"/>
      <c r="O98" s="294"/>
      <c r="P98" s="195"/>
    </row>
    <row r="99" spans="2:16" ht="16.5" x14ac:dyDescent="0.3">
      <c r="B99" s="194"/>
      <c r="C99" s="294"/>
      <c r="D99" s="294"/>
      <c r="E99" s="236" t="s">
        <v>67</v>
      </c>
      <c r="F99" s="311">
        <f t="shared" ref="F99:K99" si="55">+F48/$L48</f>
        <v>0.14150943396226415</v>
      </c>
      <c r="G99" s="311">
        <f t="shared" si="55"/>
        <v>0.20754716981132076</v>
      </c>
      <c r="H99" s="311">
        <f t="shared" si="55"/>
        <v>0.28301886792452829</v>
      </c>
      <c r="I99" s="311">
        <f t="shared" si="55"/>
        <v>0.21698113207547171</v>
      </c>
      <c r="J99" s="311">
        <f t="shared" si="55"/>
        <v>9.4339622641509441E-2</v>
      </c>
      <c r="K99" s="311">
        <f t="shared" si="55"/>
        <v>5.6603773584905662E-2</v>
      </c>
      <c r="L99" s="311">
        <f t="shared" si="18"/>
        <v>1</v>
      </c>
      <c r="M99" s="294"/>
      <c r="N99" s="294"/>
      <c r="O99" s="294"/>
      <c r="P99" s="195"/>
    </row>
    <row r="100" spans="2:16" ht="16.5" x14ac:dyDescent="0.3">
      <c r="B100" s="194"/>
      <c r="C100" s="294"/>
      <c r="D100" s="294"/>
      <c r="E100" s="58" t="s">
        <v>67</v>
      </c>
      <c r="F100" s="312">
        <f t="shared" ref="F100:K100" si="56">+F49/$L49</f>
        <v>0.14150943396226415</v>
      </c>
      <c r="G100" s="312">
        <f t="shared" si="56"/>
        <v>0.20754716981132076</v>
      </c>
      <c r="H100" s="312">
        <f t="shared" si="56"/>
        <v>0.28301886792452829</v>
      </c>
      <c r="I100" s="312">
        <f t="shared" si="56"/>
        <v>0.21698113207547171</v>
      </c>
      <c r="J100" s="312">
        <f t="shared" si="56"/>
        <v>9.4339622641509441E-2</v>
      </c>
      <c r="K100" s="312">
        <f t="shared" si="56"/>
        <v>5.6603773584905662E-2</v>
      </c>
      <c r="L100" s="312">
        <f t="shared" si="18"/>
        <v>1</v>
      </c>
      <c r="M100" s="294"/>
      <c r="N100" s="294"/>
      <c r="O100" s="294"/>
      <c r="P100" s="195"/>
    </row>
    <row r="101" spans="2:16" ht="16.5" x14ac:dyDescent="0.3">
      <c r="B101" s="194"/>
      <c r="C101" s="294"/>
      <c r="D101" s="294"/>
      <c r="E101" s="193" t="s">
        <v>70</v>
      </c>
      <c r="F101" s="314">
        <f t="shared" ref="F101:K101" si="57">+F50/$L50</f>
        <v>0.16675593643992145</v>
      </c>
      <c r="G101" s="314">
        <f t="shared" si="57"/>
        <v>0.22040707016604177</v>
      </c>
      <c r="H101" s="314">
        <f t="shared" si="57"/>
        <v>0.21978218175325834</v>
      </c>
      <c r="I101" s="314">
        <f t="shared" si="57"/>
        <v>0.19273344045706123</v>
      </c>
      <c r="J101" s="314">
        <f t="shared" si="57"/>
        <v>0.107570076772005</v>
      </c>
      <c r="K101" s="314">
        <f t="shared" si="57"/>
        <v>9.275129441171219E-2</v>
      </c>
      <c r="L101" s="314">
        <f t="shared" si="18"/>
        <v>1</v>
      </c>
      <c r="M101" s="294"/>
      <c r="N101" s="294"/>
      <c r="O101" s="294"/>
      <c r="P101" s="195"/>
    </row>
    <row r="102" spans="2:16" ht="16.5" x14ac:dyDescent="0.3">
      <c r="B102" s="194"/>
      <c r="C102" s="294"/>
      <c r="D102" s="294"/>
      <c r="E102" s="58" t="s">
        <v>71</v>
      </c>
      <c r="F102" s="312">
        <f t="shared" ref="F102:K102" si="58">+F51/$L51</f>
        <v>0.125</v>
      </c>
      <c r="G102" s="312">
        <f t="shared" si="58"/>
        <v>0</v>
      </c>
      <c r="H102" s="312">
        <f t="shared" si="58"/>
        <v>0.375</v>
      </c>
      <c r="I102" s="312">
        <f t="shared" si="58"/>
        <v>0.5</v>
      </c>
      <c r="J102" s="312">
        <f t="shared" si="58"/>
        <v>0</v>
      </c>
      <c r="K102" s="312">
        <f t="shared" si="58"/>
        <v>0</v>
      </c>
      <c r="L102" s="312">
        <f t="shared" si="18"/>
        <v>1</v>
      </c>
      <c r="M102" s="294"/>
      <c r="N102" s="294"/>
      <c r="O102" s="294"/>
      <c r="P102" s="195"/>
    </row>
    <row r="103" spans="2:16" ht="16.5" x14ac:dyDescent="0.3">
      <c r="B103" s="194"/>
      <c r="C103" s="294"/>
      <c r="D103" s="294"/>
      <c r="E103" s="58" t="s">
        <v>134</v>
      </c>
      <c r="F103" s="312">
        <f t="shared" ref="F103:K103" si="59">+F52/$L52</f>
        <v>3.7037037037037035E-2</v>
      </c>
      <c r="G103" s="312">
        <f t="shared" si="59"/>
        <v>0.33333333333333331</v>
      </c>
      <c r="H103" s="312">
        <f t="shared" si="59"/>
        <v>0.22222222222222221</v>
      </c>
      <c r="I103" s="312">
        <f t="shared" si="59"/>
        <v>0.24074074074074073</v>
      </c>
      <c r="J103" s="312">
        <f t="shared" si="59"/>
        <v>9.2592592592592587E-2</v>
      </c>
      <c r="K103" s="312">
        <f t="shared" si="59"/>
        <v>7.407407407407407E-2</v>
      </c>
      <c r="L103" s="312">
        <f t="shared" si="18"/>
        <v>0.99999999999999989</v>
      </c>
      <c r="M103" s="294"/>
      <c r="N103" s="294"/>
      <c r="O103" s="294"/>
      <c r="P103" s="195"/>
    </row>
    <row r="104" spans="2:16" ht="16.5" x14ac:dyDescent="0.3">
      <c r="B104" s="194"/>
      <c r="C104" s="294"/>
      <c r="D104" s="294"/>
      <c r="E104" s="58" t="s">
        <v>129</v>
      </c>
      <c r="F104" s="312" t="s">
        <v>53</v>
      </c>
      <c r="G104" s="312" t="s">
        <v>53</v>
      </c>
      <c r="H104" s="312" t="s">
        <v>53</v>
      </c>
      <c r="I104" s="312" t="s">
        <v>53</v>
      </c>
      <c r="J104" s="312" t="s">
        <v>53</v>
      </c>
      <c r="K104" s="312" t="s">
        <v>53</v>
      </c>
      <c r="L104" s="312" t="s">
        <v>53</v>
      </c>
      <c r="M104" s="294"/>
      <c r="N104" s="294"/>
      <c r="O104" s="294"/>
      <c r="P104" s="195"/>
    </row>
    <row r="105" spans="2:16" ht="18" x14ac:dyDescent="0.3">
      <c r="B105" s="194"/>
      <c r="C105" s="294"/>
      <c r="D105" s="294"/>
      <c r="E105" s="204" t="s">
        <v>108</v>
      </c>
      <c r="F105" s="271">
        <f t="shared" ref="F105:K105" si="60">+F54/$L54</f>
        <v>0.16601597160603371</v>
      </c>
      <c r="G105" s="271">
        <f t="shared" si="60"/>
        <v>0.22067435669920141</v>
      </c>
      <c r="H105" s="271">
        <f t="shared" si="60"/>
        <v>0.21987577639751552</v>
      </c>
      <c r="I105" s="271">
        <f t="shared" si="60"/>
        <v>0.19316770186335402</v>
      </c>
      <c r="J105" s="271">
        <f t="shared" si="60"/>
        <v>0.10763087843833186</v>
      </c>
      <c r="K105" s="271">
        <f t="shared" si="60"/>
        <v>9.2635314995563448E-2</v>
      </c>
      <c r="L105" s="271">
        <f t="shared" si="18"/>
        <v>0.99999999999999989</v>
      </c>
      <c r="M105" s="294"/>
      <c r="N105" s="294"/>
      <c r="O105" s="294"/>
      <c r="P105" s="195"/>
    </row>
    <row r="106" spans="2:16" ht="16.5" x14ac:dyDescent="0.3">
      <c r="B106" s="194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  <c r="N106" s="294"/>
      <c r="O106" s="294"/>
      <c r="P106" s="195"/>
    </row>
    <row r="107" spans="2:16" ht="16.5" x14ac:dyDescent="0.3">
      <c r="B107" s="194"/>
      <c r="C107" s="395" t="s">
        <v>83</v>
      </c>
      <c r="D107" s="395"/>
      <c r="E107" s="395"/>
      <c r="F107" s="395"/>
      <c r="G107" s="395"/>
      <c r="H107" s="395"/>
      <c r="I107" s="395"/>
      <c r="J107" s="395"/>
      <c r="K107" s="395"/>
      <c r="L107" s="395"/>
      <c r="M107" s="395"/>
      <c r="N107" s="395"/>
      <c r="O107" s="395"/>
      <c r="P107" s="195"/>
    </row>
    <row r="108" spans="2:16" x14ac:dyDescent="0.2">
      <c r="B108" s="194"/>
      <c r="C108" s="194"/>
      <c r="D108" s="194"/>
      <c r="E108" s="194"/>
      <c r="F108" s="197"/>
      <c r="G108" s="197"/>
      <c r="H108" s="197"/>
      <c r="I108" s="198"/>
      <c r="J108" s="198"/>
      <c r="K108" s="198"/>
      <c r="L108" s="304"/>
      <c r="M108" s="196"/>
      <c r="N108" s="196"/>
      <c r="O108" s="225"/>
      <c r="P108" s="196"/>
    </row>
    <row r="110" spans="2:16" x14ac:dyDescent="0.2">
      <c r="C110" s="11" t="s">
        <v>131</v>
      </c>
    </row>
    <row r="111" spans="2:16" x14ac:dyDescent="0.2">
      <c r="C111" s="11" t="s">
        <v>235</v>
      </c>
    </row>
  </sheetData>
  <mergeCells count="20">
    <mergeCell ref="E57:L57"/>
    <mergeCell ref="C107:O107"/>
    <mergeCell ref="E59:E60"/>
    <mergeCell ref="F59:F60"/>
    <mergeCell ref="G59:G60"/>
    <mergeCell ref="H59:H60"/>
    <mergeCell ref="I59:I60"/>
    <mergeCell ref="J59:J60"/>
    <mergeCell ref="K59:K60"/>
    <mergeCell ref="L59:L60"/>
    <mergeCell ref="C56:O56"/>
    <mergeCell ref="C4:O6"/>
    <mergeCell ref="E8:E9"/>
    <mergeCell ref="F8:F9"/>
    <mergeCell ref="G8:G9"/>
    <mergeCell ref="H8:H9"/>
    <mergeCell ref="I8:I9"/>
    <mergeCell ref="J8:J9"/>
    <mergeCell ref="K8:K9"/>
    <mergeCell ref="L8:L9"/>
  </mergeCells>
  <pageMargins left="0.75" right="0.75" top="1" bottom="1" header="0" footer="0"/>
  <pageSetup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AA49"/>
  <sheetViews>
    <sheetView topLeftCell="A10" zoomScale="70" zoomScaleNormal="70" workbookViewId="0"/>
  </sheetViews>
  <sheetFormatPr baseColWidth="10" defaultColWidth="11.42578125" defaultRowHeight="12.75" x14ac:dyDescent="0.2"/>
  <cols>
    <col min="1" max="1" width="4.28515625" style="14" customWidth="1"/>
    <col min="2" max="2" width="2.42578125" style="14" customWidth="1"/>
    <col min="3" max="5" width="11.42578125" style="14"/>
    <col min="6" max="6" width="14.42578125" style="14" bestFit="1" customWidth="1"/>
    <col min="7" max="8" width="11.42578125" style="14" customWidth="1"/>
    <col min="9" max="14" width="11.42578125" style="14"/>
    <col min="15" max="15" width="11.42578125" style="14" customWidth="1"/>
    <col min="16" max="20" width="11.42578125" style="14"/>
    <col min="21" max="21" width="2.42578125" style="14" customWidth="1"/>
    <col min="22" max="16384" width="11.42578125" style="14"/>
  </cols>
  <sheetData>
    <row r="2" spans="2:21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3.5" customHeight="1" x14ac:dyDescent="0.4">
      <c r="B4" s="207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3.5" customHeight="1" x14ac:dyDescent="0.2">
      <c r="B6" s="207"/>
      <c r="C6" s="379" t="s">
        <v>236</v>
      </c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207"/>
    </row>
    <row r="7" spans="2:21" ht="13.5" customHeight="1" x14ac:dyDescent="0.2">
      <c r="B7" s="207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207"/>
    </row>
    <row r="8" spans="2:21" ht="13.5" customHeight="1" x14ac:dyDescent="0.2">
      <c r="B8" s="207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207"/>
    </row>
    <row r="9" spans="2:21" ht="13.5" customHeight="1" x14ac:dyDescent="0.2">
      <c r="B9" s="207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207"/>
    </row>
    <row r="10" spans="2:21" ht="13.5" customHeight="1" x14ac:dyDescent="0.5">
      <c r="B10" s="20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7"/>
    </row>
    <row r="11" spans="2:21" ht="13.5" customHeight="1" x14ac:dyDescent="0.5">
      <c r="B11" s="20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7"/>
    </row>
    <row r="12" spans="2:21" ht="13.5" customHeight="1" x14ac:dyDescent="0.5">
      <c r="B12" s="207"/>
      <c r="C12" s="40"/>
      <c r="D12" s="40"/>
      <c r="E12" s="43"/>
      <c r="F12" s="53"/>
      <c r="G12" s="53"/>
      <c r="H12" s="5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3.5" customHeight="1" x14ac:dyDescent="0.5">
      <c r="B13" s="207"/>
      <c r="C13" s="40"/>
      <c r="D13" s="77"/>
      <c r="E13" s="78"/>
      <c r="F13" s="99"/>
      <c r="G13" s="99"/>
      <c r="H13" s="99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7"/>
    </row>
    <row r="14" spans="2:21" ht="13.5" customHeight="1" x14ac:dyDescent="0.35">
      <c r="B14" s="207"/>
      <c r="C14" s="40"/>
      <c r="D14" s="77"/>
      <c r="E14" s="78"/>
      <c r="F14" s="100" t="s">
        <v>140</v>
      </c>
      <c r="G14" s="100" t="s">
        <v>70</v>
      </c>
      <c r="H14" s="100" t="s">
        <v>217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7"/>
    </row>
    <row r="15" spans="2:21" ht="13.5" customHeight="1" x14ac:dyDescent="0.2">
      <c r="B15" s="207"/>
      <c r="C15" s="40"/>
      <c r="D15" s="77"/>
      <c r="E15" s="77"/>
      <c r="F15" t="s">
        <v>165</v>
      </c>
      <c r="G15">
        <v>25</v>
      </c>
      <c r="H15" s="328">
        <f t="shared" ref="H15:H29" si="0">+G15/$G$29</f>
        <v>2.2182786157941437E-3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77"/>
      <c r="E16" s="77"/>
      <c r="F16" t="s">
        <v>158</v>
      </c>
      <c r="G16">
        <v>30</v>
      </c>
      <c r="H16" s="328">
        <f t="shared" si="0"/>
        <v>2.6619343389529724E-3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7" ht="13.5" customHeight="1" x14ac:dyDescent="0.2">
      <c r="B17" s="207"/>
      <c r="C17" s="40"/>
      <c r="D17" s="77"/>
      <c r="E17" s="77"/>
      <c r="F17" t="s">
        <v>159</v>
      </c>
      <c r="G17">
        <v>36</v>
      </c>
      <c r="H17" s="328">
        <f t="shared" si="0"/>
        <v>3.1943212067435671E-3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7" ht="13.5" customHeight="1" x14ac:dyDescent="0.2">
      <c r="B18" s="207"/>
      <c r="C18" s="40"/>
      <c r="D18" s="77"/>
      <c r="E18" s="77"/>
      <c r="F18" t="s">
        <v>161</v>
      </c>
      <c r="G18">
        <v>42</v>
      </c>
      <c r="H18" s="328">
        <f t="shared" si="0"/>
        <v>3.7267080745341614E-3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7" ht="13.5" customHeight="1" x14ac:dyDescent="0.2">
      <c r="B19" s="207"/>
      <c r="C19" s="40"/>
      <c r="D19" s="77"/>
      <c r="E19" s="77"/>
      <c r="F19" t="s">
        <v>157</v>
      </c>
      <c r="G19">
        <v>75</v>
      </c>
      <c r="H19" s="328">
        <f t="shared" si="0"/>
        <v>6.6548358473824312E-3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  <c r="V19" s="150"/>
      <c r="W19" s="150"/>
      <c r="X19" s="150"/>
      <c r="Y19" s="150"/>
      <c r="Z19" s="150"/>
      <c r="AA19" s="150"/>
    </row>
    <row r="20" spans="2:27" ht="13.5" customHeight="1" x14ac:dyDescent="0.2">
      <c r="B20" s="207"/>
      <c r="C20" s="40"/>
      <c r="D20" s="77"/>
      <c r="E20" s="77"/>
      <c r="F20" s="371" t="s">
        <v>150</v>
      </c>
      <c r="G20" s="371">
        <v>90</v>
      </c>
      <c r="H20" s="328">
        <f t="shared" si="0"/>
        <v>7.9858030168589167E-3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  <c r="V20" s="150"/>
      <c r="W20" s="150"/>
      <c r="X20" s="150"/>
      <c r="Y20" s="150"/>
      <c r="Z20" s="150"/>
      <c r="AA20" s="150"/>
    </row>
    <row r="21" spans="2:27" ht="13.5" customHeight="1" x14ac:dyDescent="0.2">
      <c r="B21" s="207"/>
      <c r="C21" s="40"/>
      <c r="D21" s="77"/>
      <c r="E21" s="77"/>
      <c r="F21" s="371" t="s">
        <v>152</v>
      </c>
      <c r="G21" s="371">
        <v>93</v>
      </c>
      <c r="H21" s="328">
        <f t="shared" si="0"/>
        <v>8.2519964507542145E-3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  <c r="V21" s="150"/>
      <c r="W21" s="150"/>
      <c r="X21" s="150"/>
      <c r="Y21" s="150"/>
      <c r="Z21" s="150"/>
      <c r="AA21" s="150"/>
    </row>
    <row r="22" spans="2:27" ht="13.5" customHeight="1" x14ac:dyDescent="0.2">
      <c r="B22" s="207"/>
      <c r="C22" s="40"/>
      <c r="D22" s="77"/>
      <c r="E22" s="77"/>
      <c r="F22" t="s">
        <v>147</v>
      </c>
      <c r="G22">
        <v>386</v>
      </c>
      <c r="H22" s="328">
        <f t="shared" si="0"/>
        <v>3.4250221827861582E-2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  <c r="V22" s="150"/>
      <c r="W22" s="150"/>
      <c r="X22" s="150"/>
      <c r="Y22" s="150"/>
      <c r="Z22" s="150"/>
      <c r="AA22" s="150"/>
    </row>
    <row r="23" spans="2:27" ht="13.5" customHeight="1" x14ac:dyDescent="0.2">
      <c r="B23" s="207"/>
      <c r="C23" s="74"/>
      <c r="D23" s="81"/>
      <c r="E23" s="81"/>
      <c r="F23" t="s">
        <v>149</v>
      </c>
      <c r="G23">
        <v>409</v>
      </c>
      <c r="H23" s="328">
        <f t="shared" si="0"/>
        <v>3.6291038154392191E-2</v>
      </c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7"/>
      <c r="V23" s="150"/>
      <c r="W23" s="150"/>
      <c r="X23" s="150"/>
      <c r="Y23" s="150"/>
      <c r="Z23" s="150"/>
      <c r="AA23" s="150"/>
    </row>
    <row r="24" spans="2:27" ht="13.5" customHeight="1" x14ac:dyDescent="0.2">
      <c r="B24" s="207"/>
      <c r="C24" s="75"/>
      <c r="D24" s="81"/>
      <c r="E24" s="81"/>
      <c r="F24" t="s">
        <v>148</v>
      </c>
      <c r="G24">
        <v>465</v>
      </c>
      <c r="H24" s="328">
        <f t="shared" si="0"/>
        <v>4.1259982253771074E-2</v>
      </c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7"/>
      <c r="V24" s="150"/>
      <c r="W24" s="150"/>
      <c r="X24" s="150"/>
      <c r="Y24" s="150"/>
      <c r="Z24" s="150"/>
      <c r="AA24" s="150"/>
    </row>
    <row r="25" spans="2:27" ht="13.5" customHeight="1" x14ac:dyDescent="0.2">
      <c r="B25" s="207"/>
      <c r="C25" s="75"/>
      <c r="D25" s="81"/>
      <c r="E25" s="81"/>
      <c r="F25" t="s">
        <v>146</v>
      </c>
      <c r="G25">
        <v>598</v>
      </c>
      <c r="H25" s="328">
        <f t="shared" si="0"/>
        <v>5.3061224489795916E-2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7"/>
      <c r="V25" s="150"/>
      <c r="W25" s="150"/>
      <c r="X25" s="150"/>
      <c r="Y25" s="150"/>
      <c r="Z25" s="150"/>
      <c r="AA25" s="150"/>
    </row>
    <row r="26" spans="2:27" ht="13.5" customHeight="1" x14ac:dyDescent="0.2">
      <c r="B26" s="207"/>
      <c r="C26" s="75"/>
      <c r="D26" s="81"/>
      <c r="E26" s="81"/>
      <c r="F26" t="s">
        <v>145</v>
      </c>
      <c r="G26">
        <v>691</v>
      </c>
      <c r="H26" s="328">
        <f t="shared" si="0"/>
        <v>6.1313220940550132E-2</v>
      </c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7"/>
      <c r="V26" s="150"/>
      <c r="W26" s="150"/>
      <c r="X26" s="150"/>
      <c r="Y26" s="150"/>
      <c r="Z26" s="150"/>
      <c r="AA26" s="150"/>
    </row>
    <row r="27" spans="2:27" ht="13.5" customHeight="1" x14ac:dyDescent="0.25">
      <c r="B27" s="207"/>
      <c r="C27" s="75"/>
      <c r="D27" s="81"/>
      <c r="E27" s="81"/>
      <c r="F27" s="94" t="s">
        <v>144</v>
      </c>
      <c r="G27" s="95">
        <v>897</v>
      </c>
      <c r="H27" s="328">
        <f t="shared" si="0"/>
        <v>7.9591836734693874E-2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7"/>
      <c r="V27" s="150"/>
      <c r="W27" s="150"/>
      <c r="X27" s="150"/>
      <c r="Y27" s="150"/>
      <c r="Z27" s="150"/>
      <c r="AA27" s="150"/>
    </row>
    <row r="28" spans="2:27" ht="13.5" customHeight="1" x14ac:dyDescent="0.25">
      <c r="B28" s="207"/>
      <c r="C28" s="75"/>
      <c r="D28" s="81"/>
      <c r="E28" s="81"/>
      <c r="F28" s="94" t="s">
        <v>143</v>
      </c>
      <c r="G28" s="95">
        <v>7433</v>
      </c>
      <c r="H28" s="328">
        <f t="shared" si="0"/>
        <v>0.65953859804791481</v>
      </c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7"/>
      <c r="V28" s="150"/>
      <c r="W28" s="150"/>
      <c r="X28" s="150"/>
      <c r="Y28" s="150"/>
      <c r="Z28" s="150"/>
      <c r="AA28" s="150"/>
    </row>
    <row r="29" spans="2:27" ht="18.75" customHeight="1" x14ac:dyDescent="0.2">
      <c r="B29" s="207"/>
      <c r="C29" s="75"/>
      <c r="D29" s="75"/>
      <c r="E29" s="75"/>
      <c r="F29" s="96"/>
      <c r="G29" s="97">
        <f>+SUM(G15:G28)</f>
        <v>11270</v>
      </c>
      <c r="H29" s="98">
        <f t="shared" si="0"/>
        <v>1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207"/>
      <c r="V29" s="150"/>
      <c r="W29" s="150"/>
      <c r="X29" s="150"/>
      <c r="Y29" s="150"/>
      <c r="Z29" s="150"/>
      <c r="AA29" s="150"/>
    </row>
    <row r="30" spans="2:27" ht="13.5" customHeight="1" x14ac:dyDescent="0.2">
      <c r="B30" s="207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207"/>
      <c r="V30" s="150"/>
      <c r="W30" s="150"/>
      <c r="X30" s="150"/>
      <c r="Y30" s="150"/>
      <c r="Z30" s="150"/>
      <c r="AA30" s="150"/>
    </row>
    <row r="31" spans="2:27" ht="13.5" customHeight="1" x14ac:dyDescent="0.2">
      <c r="B31" s="207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207"/>
      <c r="V31" s="150"/>
      <c r="W31" s="150"/>
      <c r="X31" s="150"/>
      <c r="Y31" s="150"/>
      <c r="Z31" s="150"/>
      <c r="AA31" s="150"/>
    </row>
    <row r="32" spans="2:27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V32" s="150"/>
      <c r="W32" s="150"/>
      <c r="X32" s="150"/>
      <c r="Y32" s="150"/>
      <c r="Z32" s="150"/>
      <c r="AA32" s="150"/>
    </row>
    <row r="33" spans="2:27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V33" s="150"/>
      <c r="W33" s="150"/>
      <c r="X33" s="150"/>
      <c r="Y33" s="150"/>
      <c r="Z33" s="150"/>
      <c r="AA33" s="150"/>
    </row>
    <row r="34" spans="2:27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V34" s="150"/>
      <c r="W34" s="150"/>
      <c r="X34" s="150"/>
      <c r="Y34" s="150"/>
      <c r="Z34" s="150"/>
      <c r="AA34" s="150"/>
    </row>
    <row r="35" spans="2:27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V35" s="150"/>
      <c r="W35" s="150"/>
      <c r="X35" s="150"/>
      <c r="Y35" s="150"/>
      <c r="Z35" s="150"/>
      <c r="AA35" s="150"/>
    </row>
    <row r="36" spans="2:27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V36" s="150"/>
      <c r="W36" s="150"/>
      <c r="X36" s="150"/>
      <c r="Y36" s="150"/>
      <c r="Z36" s="150"/>
      <c r="AA36" s="150"/>
    </row>
    <row r="37" spans="2:27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  <c r="V37" s="150"/>
      <c r="W37" s="150"/>
      <c r="X37" s="150"/>
      <c r="Y37" s="150"/>
      <c r="Z37" s="150"/>
      <c r="AA37" s="150"/>
    </row>
    <row r="38" spans="2:27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  <c r="V38" s="150"/>
      <c r="W38" s="150"/>
      <c r="X38" s="150"/>
      <c r="Y38" s="150"/>
      <c r="Z38" s="150"/>
      <c r="AA38" s="150"/>
    </row>
    <row r="39" spans="2:27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  <c r="V39" s="150"/>
      <c r="W39" s="150"/>
      <c r="X39" s="150"/>
      <c r="Y39" s="150"/>
      <c r="Z39" s="150"/>
      <c r="AA39" s="150"/>
    </row>
    <row r="40" spans="2:27" ht="13.5" customHeight="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  <c r="V40" s="150"/>
      <c r="W40" s="150"/>
      <c r="X40" s="150"/>
      <c r="Y40" s="150"/>
      <c r="Z40" s="150"/>
      <c r="AA40" s="150"/>
    </row>
    <row r="41" spans="2:27" ht="13.5" customHeight="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  <c r="V41" s="150"/>
      <c r="W41" s="150"/>
      <c r="X41" s="150"/>
      <c r="Y41" s="150"/>
      <c r="Z41" s="150"/>
      <c r="AA41" s="150"/>
    </row>
    <row r="42" spans="2:27" ht="13.5" customHeight="1" x14ac:dyDescent="0.2">
      <c r="B42" s="207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7"/>
      <c r="V42" s="150"/>
      <c r="W42" s="150"/>
      <c r="X42" s="150"/>
      <c r="Y42" s="150"/>
      <c r="Z42" s="150"/>
      <c r="AA42" s="150"/>
    </row>
    <row r="43" spans="2:27" ht="13.5" customHeight="1" x14ac:dyDescent="0.2">
      <c r="B43" s="207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0"/>
      <c r="T43" s="40"/>
      <c r="U43" s="207"/>
      <c r="V43" s="150"/>
      <c r="W43" s="150"/>
      <c r="X43" s="150"/>
      <c r="Y43" s="150"/>
      <c r="Z43" s="150"/>
      <c r="AA43" s="150"/>
    </row>
    <row r="44" spans="2:27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0"/>
      <c r="T44" s="40"/>
      <c r="U44" s="207"/>
      <c r="V44" s="150"/>
      <c r="W44" s="150"/>
      <c r="X44" s="150"/>
      <c r="Y44" s="150"/>
      <c r="Z44" s="150"/>
      <c r="AA44" s="150"/>
    </row>
    <row r="45" spans="2:27" ht="13.5" customHeight="1" x14ac:dyDescent="0.2">
      <c r="B45" s="207"/>
      <c r="C45" s="373" t="s">
        <v>78</v>
      </c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207"/>
      <c r="V45" s="150"/>
      <c r="W45" s="150"/>
      <c r="X45" s="150"/>
      <c r="Y45" s="150"/>
      <c r="Z45" s="150"/>
      <c r="AA45" s="150"/>
    </row>
    <row r="46" spans="2:27" ht="13.5" customHeight="1" x14ac:dyDescent="0.2">
      <c r="B46" s="207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207"/>
      <c r="V46" s="150"/>
      <c r="W46" s="150"/>
      <c r="X46" s="150"/>
      <c r="Y46" s="150"/>
      <c r="Z46" s="150"/>
      <c r="AA46" s="150"/>
    </row>
    <row r="47" spans="2:27" ht="13.5" customHeight="1" x14ac:dyDescent="0.2">
      <c r="B47" s="207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207"/>
      <c r="V47" s="150"/>
      <c r="W47" s="150"/>
      <c r="X47" s="150"/>
      <c r="Y47" s="150"/>
      <c r="Z47" s="150"/>
      <c r="AA47" s="150"/>
    </row>
    <row r="48" spans="2:27" ht="13.5" customHeight="1" x14ac:dyDescent="0.2">
      <c r="B48" s="207"/>
      <c r="C48" s="207"/>
      <c r="D48" s="207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07"/>
      <c r="S48" s="207"/>
      <c r="T48" s="207"/>
      <c r="U48" s="207"/>
      <c r="V48" s="150"/>
      <c r="W48" s="150"/>
      <c r="X48" s="150"/>
      <c r="Y48" s="150"/>
      <c r="Z48" s="150"/>
      <c r="AA48" s="150"/>
    </row>
    <row r="49" spans="22:27" ht="13.5" customHeight="1" x14ac:dyDescent="0.2">
      <c r="V49" s="150"/>
      <c r="W49" s="150"/>
      <c r="X49" s="150"/>
      <c r="Y49" s="150"/>
      <c r="Z49" s="150"/>
      <c r="AA49" s="150"/>
    </row>
  </sheetData>
  <autoFilter ref="F14:H28" xr:uid="{00000000-0009-0000-0000-00002A000000}">
    <sortState ref="F15:H29">
      <sortCondition ref="H14:H28"/>
    </sortState>
  </autoFilter>
  <sortState ref="F15:H28">
    <sortCondition ref="G15:G28"/>
  </sortState>
  <mergeCells count="2">
    <mergeCell ref="C6:T9"/>
    <mergeCell ref="C45:T45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H43"/>
  <sheetViews>
    <sheetView showGridLines="0" zoomScale="110" zoomScaleNormal="110" workbookViewId="0"/>
  </sheetViews>
  <sheetFormatPr baseColWidth="10" defaultColWidth="11.42578125" defaultRowHeight="12.75" x14ac:dyDescent="0.2"/>
  <cols>
    <col min="1" max="1" width="25.42578125" customWidth="1"/>
    <col min="2" max="2" width="2.42578125" customWidth="1"/>
    <col min="3" max="3" width="16.7109375" customWidth="1"/>
    <col min="4" max="4" width="37.42578125" customWidth="1"/>
    <col min="5" max="5" width="21.28515625" customWidth="1"/>
    <col min="6" max="6" width="19.85546875" style="1" customWidth="1"/>
    <col min="7" max="7" width="16.7109375" customWidth="1"/>
    <col min="8" max="8" width="2.42578125" customWidth="1"/>
  </cols>
  <sheetData>
    <row r="2" spans="2:8" ht="13.5" customHeight="1" x14ac:dyDescent="0.2">
      <c r="B2" s="194"/>
      <c r="C2" s="194"/>
      <c r="D2" s="194"/>
      <c r="E2" s="194"/>
      <c r="F2" s="194"/>
      <c r="G2" s="195"/>
      <c r="H2" s="195"/>
    </row>
    <row r="3" spans="2:8" ht="13.5" customHeight="1" x14ac:dyDescent="0.25">
      <c r="B3" s="194"/>
      <c r="C3" s="54"/>
      <c r="D3" s="68"/>
      <c r="E3" s="64"/>
      <c r="F3" s="64"/>
      <c r="G3" s="55"/>
      <c r="H3" s="195"/>
    </row>
    <row r="4" spans="2:8" ht="13.5" customHeight="1" x14ac:dyDescent="0.2">
      <c r="B4" s="194"/>
      <c r="C4" s="400" t="s">
        <v>237</v>
      </c>
      <c r="D4" s="401"/>
      <c r="E4" s="401"/>
      <c r="F4" s="401"/>
      <c r="G4" s="401"/>
      <c r="H4" s="195"/>
    </row>
    <row r="5" spans="2:8" ht="13.5" customHeight="1" x14ac:dyDescent="0.2">
      <c r="B5" s="194"/>
      <c r="C5" s="401"/>
      <c r="D5" s="401"/>
      <c r="E5" s="401"/>
      <c r="F5" s="401"/>
      <c r="G5" s="401"/>
      <c r="H5" s="195"/>
    </row>
    <row r="6" spans="2:8" ht="13.5" customHeight="1" x14ac:dyDescent="0.2">
      <c r="B6" s="194"/>
      <c r="C6" s="401"/>
      <c r="D6" s="401"/>
      <c r="E6" s="401"/>
      <c r="F6" s="401"/>
      <c r="G6" s="401"/>
      <c r="H6" s="195"/>
    </row>
    <row r="7" spans="2:8" ht="13.5" customHeight="1" x14ac:dyDescent="0.25">
      <c r="B7" s="194"/>
      <c r="C7" s="54"/>
      <c r="D7" s="68"/>
      <c r="E7" s="64"/>
      <c r="F7" s="64"/>
      <c r="G7" s="55"/>
      <c r="H7" s="195"/>
    </row>
    <row r="8" spans="2:8" ht="31.5" customHeight="1" x14ac:dyDescent="0.2">
      <c r="B8" s="194"/>
      <c r="C8" s="54"/>
      <c r="D8" s="229" t="s">
        <v>154</v>
      </c>
      <c r="E8" s="229" t="s">
        <v>155</v>
      </c>
      <c r="F8" s="229" t="s">
        <v>156</v>
      </c>
      <c r="G8" s="55"/>
      <c r="H8" s="195"/>
    </row>
    <row r="9" spans="2:8" x14ac:dyDescent="0.2">
      <c r="B9" s="194"/>
      <c r="C9" s="54"/>
      <c r="D9" s="85" t="s">
        <v>143</v>
      </c>
      <c r="E9" s="86">
        <v>7433</v>
      </c>
      <c r="F9" s="141">
        <f>+E9/$E$23</f>
        <v>0.65953859804791481</v>
      </c>
      <c r="G9" s="55"/>
      <c r="H9" s="195"/>
    </row>
    <row r="10" spans="2:8" x14ac:dyDescent="0.2">
      <c r="B10" s="194"/>
      <c r="C10" s="54"/>
      <c r="D10" s="87" t="s">
        <v>144</v>
      </c>
      <c r="E10" s="277">
        <v>897</v>
      </c>
      <c r="F10" s="142">
        <f t="shared" ref="F10:F22" si="0">+E10/$E$23</f>
        <v>7.9591836734693874E-2</v>
      </c>
      <c r="G10" s="55"/>
      <c r="H10" s="195"/>
    </row>
    <row r="11" spans="2:8" x14ac:dyDescent="0.2">
      <c r="B11" s="194"/>
      <c r="C11" s="54"/>
      <c r="D11" s="38" t="s">
        <v>145</v>
      </c>
      <c r="E11" s="86">
        <v>691</v>
      </c>
      <c r="F11" s="143">
        <f t="shared" si="0"/>
        <v>6.1313220940550132E-2</v>
      </c>
      <c r="G11" s="55"/>
      <c r="H11" s="195"/>
    </row>
    <row r="12" spans="2:8" x14ac:dyDescent="0.2">
      <c r="B12" s="194"/>
      <c r="C12" s="54"/>
      <c r="D12" s="87" t="s">
        <v>146</v>
      </c>
      <c r="E12" s="277">
        <v>598</v>
      </c>
      <c r="F12" s="142">
        <f t="shared" si="0"/>
        <v>5.3061224489795916E-2</v>
      </c>
      <c r="G12" s="55"/>
      <c r="H12" s="195"/>
    </row>
    <row r="13" spans="2:8" x14ac:dyDescent="0.2">
      <c r="B13" s="194"/>
      <c r="C13" s="54"/>
      <c r="D13" s="38" t="s">
        <v>148</v>
      </c>
      <c r="E13" s="86">
        <v>465</v>
      </c>
      <c r="F13" s="143">
        <f t="shared" si="0"/>
        <v>4.1259982253771074E-2</v>
      </c>
      <c r="G13" s="55"/>
      <c r="H13" s="195"/>
    </row>
    <row r="14" spans="2:8" x14ac:dyDescent="0.2">
      <c r="B14" s="194"/>
      <c r="C14" s="54"/>
      <c r="D14" s="87" t="s">
        <v>149</v>
      </c>
      <c r="E14" s="277">
        <v>409</v>
      </c>
      <c r="F14" s="142">
        <f t="shared" si="0"/>
        <v>3.6291038154392191E-2</v>
      </c>
      <c r="G14" s="55"/>
      <c r="H14" s="195"/>
    </row>
    <row r="15" spans="2:8" x14ac:dyDescent="0.2">
      <c r="B15" s="194"/>
      <c r="C15" s="54"/>
      <c r="D15" s="38" t="s">
        <v>147</v>
      </c>
      <c r="E15" s="86">
        <v>386</v>
      </c>
      <c r="F15" s="143">
        <f t="shared" si="0"/>
        <v>3.4250221827861582E-2</v>
      </c>
      <c r="G15" s="55"/>
      <c r="H15" s="195"/>
    </row>
    <row r="16" spans="2:8" x14ac:dyDescent="0.2">
      <c r="B16" s="194"/>
      <c r="C16" s="54"/>
      <c r="D16" s="87" t="s">
        <v>157</v>
      </c>
      <c r="E16" s="277">
        <v>75</v>
      </c>
      <c r="F16" s="142">
        <f t="shared" si="0"/>
        <v>6.6548358473824312E-3</v>
      </c>
      <c r="G16" s="55"/>
      <c r="H16" s="195"/>
    </row>
    <row r="17" spans="2:8" x14ac:dyDescent="0.2">
      <c r="B17" s="194"/>
      <c r="C17" s="54"/>
      <c r="D17" s="38" t="s">
        <v>161</v>
      </c>
      <c r="E17" s="86">
        <v>42</v>
      </c>
      <c r="F17" s="143">
        <f t="shared" si="0"/>
        <v>3.7267080745341614E-3</v>
      </c>
      <c r="G17" s="55"/>
      <c r="H17" s="195"/>
    </row>
    <row r="18" spans="2:8" x14ac:dyDescent="0.2">
      <c r="B18" s="194"/>
      <c r="C18" s="54"/>
      <c r="D18" s="87" t="s">
        <v>159</v>
      </c>
      <c r="E18" s="277">
        <v>36</v>
      </c>
      <c r="F18" s="142">
        <f t="shared" si="0"/>
        <v>3.1943212067435671E-3</v>
      </c>
      <c r="G18" s="55"/>
      <c r="H18" s="195"/>
    </row>
    <row r="19" spans="2:8" x14ac:dyDescent="0.2">
      <c r="B19" s="194"/>
      <c r="C19" s="54"/>
      <c r="D19" s="38" t="s">
        <v>158</v>
      </c>
      <c r="E19" s="86">
        <v>30</v>
      </c>
      <c r="F19" s="143">
        <f t="shared" si="0"/>
        <v>2.6619343389529724E-3</v>
      </c>
      <c r="G19" s="55"/>
      <c r="H19" s="195"/>
    </row>
    <row r="20" spans="2:8" x14ac:dyDescent="0.2">
      <c r="B20" s="194"/>
      <c r="C20" s="54"/>
      <c r="D20" s="87" t="s">
        <v>165</v>
      </c>
      <c r="E20" s="277">
        <v>25</v>
      </c>
      <c r="F20" s="142">
        <f t="shared" si="0"/>
        <v>2.2182786157941437E-3</v>
      </c>
      <c r="G20" s="55"/>
      <c r="H20" s="195"/>
    </row>
    <row r="21" spans="2:8" x14ac:dyDescent="0.2">
      <c r="B21" s="194"/>
      <c r="C21" s="54"/>
      <c r="D21" s="38" t="s">
        <v>150</v>
      </c>
      <c r="E21" s="86">
        <v>90</v>
      </c>
      <c r="F21" s="143">
        <f t="shared" si="0"/>
        <v>7.9858030168589167E-3</v>
      </c>
      <c r="G21" s="55"/>
      <c r="H21" s="195"/>
    </row>
    <row r="22" spans="2:8" x14ac:dyDescent="0.2">
      <c r="B22" s="194"/>
      <c r="C22" s="54"/>
      <c r="D22" s="87" t="s">
        <v>152</v>
      </c>
      <c r="E22" s="277">
        <v>93</v>
      </c>
      <c r="F22" s="142">
        <f t="shared" si="0"/>
        <v>8.2519964507542145E-3</v>
      </c>
      <c r="G22" s="55"/>
      <c r="H22" s="195"/>
    </row>
    <row r="23" spans="2:8" ht="30.75" customHeight="1" x14ac:dyDescent="0.2">
      <c r="B23" s="194"/>
      <c r="C23" s="54"/>
      <c r="D23" s="230" t="s">
        <v>108</v>
      </c>
      <c r="E23" s="231">
        <f>+SUM(E9:E22)</f>
        <v>11270</v>
      </c>
      <c r="F23" s="232">
        <f>+E23/$E$23</f>
        <v>1</v>
      </c>
      <c r="G23" s="55"/>
      <c r="H23" s="195"/>
    </row>
    <row r="24" spans="2:8" ht="13.5" customHeight="1" x14ac:dyDescent="0.25">
      <c r="B24" s="194"/>
      <c r="C24" s="54"/>
      <c r="D24" s="68"/>
      <c r="E24" s="64"/>
      <c r="F24" s="64"/>
      <c r="G24" s="55"/>
      <c r="H24" s="195"/>
    </row>
    <row r="25" spans="2:8" ht="13.5" customHeight="1" x14ac:dyDescent="0.3">
      <c r="B25" s="194"/>
      <c r="C25" s="395" t="s">
        <v>78</v>
      </c>
      <c r="D25" s="395"/>
      <c r="E25" s="395"/>
      <c r="F25" s="395"/>
      <c r="G25" s="395"/>
      <c r="H25" s="195"/>
    </row>
    <row r="26" spans="2:8" ht="13.5" customHeight="1" x14ac:dyDescent="0.25">
      <c r="B26" s="194"/>
      <c r="C26" s="54"/>
      <c r="D26" s="68"/>
      <c r="E26" s="64"/>
      <c r="F26" s="64"/>
      <c r="G26" s="55"/>
      <c r="H26" s="195"/>
    </row>
    <row r="27" spans="2:8" ht="13.5" customHeight="1" x14ac:dyDescent="0.2">
      <c r="B27" s="194"/>
      <c r="C27" s="194"/>
      <c r="D27" s="194"/>
      <c r="E27" s="194"/>
      <c r="F27" s="194"/>
      <c r="G27" s="195"/>
      <c r="H27" s="195"/>
    </row>
    <row r="28" spans="2:8" ht="13.5" customHeight="1" x14ac:dyDescent="0.2"/>
    <row r="29" spans="2:8" ht="13.5" customHeight="1" x14ac:dyDescent="0.2"/>
    <row r="30" spans="2:8" ht="13.5" customHeight="1" x14ac:dyDescent="0.2"/>
    <row r="31" spans="2:8" ht="13.5" customHeight="1" x14ac:dyDescent="0.2"/>
    <row r="32" spans="2:8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</sheetData>
  <mergeCells count="2">
    <mergeCell ref="C4:G6"/>
    <mergeCell ref="C25:G25"/>
  </mergeCells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0"/>
  <dimension ref="B2:U45"/>
  <sheetViews>
    <sheetView topLeftCell="A4" zoomScale="70" zoomScaleNormal="70" workbookViewId="0"/>
  </sheetViews>
  <sheetFormatPr baseColWidth="10" defaultColWidth="11.42578125" defaultRowHeight="12.75" x14ac:dyDescent="0.2"/>
  <cols>
    <col min="1" max="1" width="5.5703125" style="14" customWidth="1"/>
    <col min="2" max="2" width="2.5703125" style="14" customWidth="1"/>
    <col min="3" max="20" width="11.42578125" style="14" customWidth="1"/>
    <col min="21" max="21" width="2.5703125" style="14" customWidth="1"/>
    <col min="22" max="16384" width="11.42578125" style="14"/>
  </cols>
  <sheetData>
    <row r="2" spans="2:21" ht="13.5" customHeight="1" x14ac:dyDescent="0.5">
      <c r="B2" s="207"/>
      <c r="C2" s="207"/>
      <c r="D2" s="208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7"/>
      <c r="R2" s="207"/>
      <c r="S2" s="207"/>
      <c r="T2" s="207"/>
      <c r="U2" s="207"/>
    </row>
    <row r="3" spans="2:21" ht="13.5" customHeight="1" x14ac:dyDescent="0.2">
      <c r="B3" s="207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7"/>
    </row>
    <row r="4" spans="2:21" ht="13.5" customHeight="1" x14ac:dyDescent="0.4">
      <c r="B4" s="207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13.5" customHeight="1" x14ac:dyDescent="0.2">
      <c r="B5" s="207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7"/>
    </row>
    <row r="6" spans="2:21" ht="13.5" customHeight="1" x14ac:dyDescent="0.2">
      <c r="B6" s="207"/>
      <c r="C6" s="404" t="s">
        <v>542</v>
      </c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207"/>
    </row>
    <row r="7" spans="2:21" ht="13.5" customHeight="1" x14ac:dyDescent="0.2">
      <c r="B7" s="207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207"/>
    </row>
    <row r="8" spans="2:21" ht="13.5" customHeight="1" x14ac:dyDescent="0.2">
      <c r="B8" s="207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207"/>
    </row>
    <row r="9" spans="2:21" ht="13.5" customHeight="1" x14ac:dyDescent="0.2">
      <c r="B9" s="207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207"/>
    </row>
    <row r="10" spans="2:21" ht="13.5" customHeight="1" x14ac:dyDescent="0.2">
      <c r="B10" s="207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7"/>
    </row>
    <row r="11" spans="2:21" ht="13.5" customHeight="1" x14ac:dyDescent="0.2">
      <c r="B11" s="207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7"/>
    </row>
    <row r="12" spans="2:21" ht="13.5" customHeight="1" x14ac:dyDescent="0.2">
      <c r="B12" s="207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7"/>
    </row>
    <row r="13" spans="2:21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ht="13.5" customHeight="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ht="13.5" customHeight="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ht="13.5" customHeight="1" x14ac:dyDescent="0.2">
      <c r="B23" s="207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7"/>
    </row>
    <row r="24" spans="2:21" ht="13.5" customHeight="1" x14ac:dyDescent="0.2">
      <c r="B24" s="207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7"/>
    </row>
    <row r="25" spans="2:21" ht="13.5" customHeight="1" x14ac:dyDescent="0.2">
      <c r="B25" s="207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7"/>
    </row>
    <row r="26" spans="2:21" ht="13.5" customHeight="1" x14ac:dyDescent="0.2">
      <c r="B26" s="207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7"/>
    </row>
    <row r="27" spans="2:21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3.5" customHeight="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ht="13.5" customHeight="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ht="13.5" customHeight="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ht="13.5" customHeight="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ht="13.5" customHeight="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</row>
    <row r="42" spans="2:21" ht="13.5" customHeight="1" x14ac:dyDescent="0.2">
      <c r="B42" s="207"/>
      <c r="C42" s="405" t="s">
        <v>78</v>
      </c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207"/>
    </row>
    <row r="43" spans="2:21" ht="13.5" customHeight="1" x14ac:dyDescent="0.2">
      <c r="B43" s="207"/>
      <c r="C43" s="40"/>
      <c r="D43" s="40"/>
      <c r="E43" s="7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7"/>
    </row>
    <row r="44" spans="2:21" ht="13.5" customHeight="1" x14ac:dyDescent="0.2">
      <c r="B44" s="207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7"/>
    </row>
    <row r="45" spans="2:21" ht="13.5" customHeight="1" x14ac:dyDescent="0.2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1">
    <pageSetUpPr fitToPage="1"/>
  </sheetPr>
  <dimension ref="B2:U63"/>
  <sheetViews>
    <sheetView zoomScale="90" zoomScaleNormal="90" workbookViewId="0">
      <selection activeCell="O9" sqref="O9"/>
    </sheetView>
  </sheetViews>
  <sheetFormatPr baseColWidth="10" defaultColWidth="11.42578125" defaultRowHeight="12.75" x14ac:dyDescent="0.2"/>
  <cols>
    <col min="1" max="1" width="12.7109375" style="8" customWidth="1"/>
    <col min="2" max="2" width="2.7109375" style="8" customWidth="1"/>
    <col min="3" max="3" width="16.7109375" style="8" customWidth="1"/>
    <col min="4" max="4" width="47.85546875" style="8" bestFit="1" customWidth="1"/>
    <col min="5" max="10" width="9.42578125" style="8" customWidth="1"/>
    <col min="11" max="11" width="12.140625" style="8" customWidth="1"/>
    <col min="12" max="12" width="16.7109375" style="8" customWidth="1"/>
    <col min="13" max="13" width="2.7109375" style="8" customWidth="1"/>
    <col min="14" max="16384" width="11.42578125" style="8"/>
  </cols>
  <sheetData>
    <row r="2" spans="2:13" ht="12" customHeight="1" x14ac:dyDescent="0.2"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</row>
    <row r="3" spans="2:13" ht="12" customHeight="1" x14ac:dyDescent="0.2">
      <c r="B3" s="207"/>
      <c r="C3" s="40"/>
      <c r="D3" s="40"/>
      <c r="E3" s="40"/>
      <c r="F3" s="40"/>
      <c r="G3" s="40"/>
      <c r="H3" s="40"/>
      <c r="I3" s="40"/>
      <c r="J3" s="40"/>
      <c r="K3" s="40"/>
      <c r="L3" s="40"/>
      <c r="M3" s="207"/>
    </row>
    <row r="4" spans="2:13" ht="15.75" customHeight="1" x14ac:dyDescent="0.2">
      <c r="B4" s="207"/>
      <c r="C4" s="380" t="s">
        <v>238</v>
      </c>
      <c r="D4" s="412"/>
      <c r="E4" s="412"/>
      <c r="F4" s="412"/>
      <c r="G4" s="412"/>
      <c r="H4" s="412"/>
      <c r="I4" s="412"/>
      <c r="J4" s="412"/>
      <c r="K4" s="412"/>
      <c r="L4" s="412"/>
      <c r="M4" s="207"/>
    </row>
    <row r="5" spans="2:13" ht="15.75" customHeight="1" x14ac:dyDescent="0.2">
      <c r="B5" s="207"/>
      <c r="C5" s="380"/>
      <c r="D5" s="412"/>
      <c r="E5" s="412"/>
      <c r="F5" s="412"/>
      <c r="G5" s="412"/>
      <c r="H5" s="412"/>
      <c r="I5" s="412"/>
      <c r="J5" s="412"/>
      <c r="K5" s="412"/>
      <c r="L5" s="412"/>
      <c r="M5" s="207"/>
    </row>
    <row r="6" spans="2:13" ht="15.75" customHeight="1" x14ac:dyDescent="0.2">
      <c r="B6" s="207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207"/>
    </row>
    <row r="7" spans="2:13" ht="15.75" customHeight="1" x14ac:dyDescent="0.2">
      <c r="B7" s="207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207"/>
    </row>
    <row r="8" spans="2:13" x14ac:dyDescent="0.2">
      <c r="B8" s="207"/>
      <c r="C8" s="40"/>
      <c r="D8" s="40"/>
      <c r="E8" s="40"/>
      <c r="F8" s="40"/>
      <c r="G8" s="40"/>
      <c r="H8" s="40"/>
      <c r="I8" s="40"/>
      <c r="J8" s="40"/>
      <c r="K8" s="40"/>
      <c r="L8" s="40"/>
      <c r="M8" s="207"/>
    </row>
    <row r="9" spans="2:13" ht="19.5" customHeight="1" x14ac:dyDescent="0.2">
      <c r="B9" s="207"/>
      <c r="C9" s="40"/>
      <c r="D9" s="413" t="s">
        <v>239</v>
      </c>
      <c r="E9" s="415" t="s">
        <v>240</v>
      </c>
      <c r="F9" s="415"/>
      <c r="G9" s="415"/>
      <c r="H9" s="415"/>
      <c r="I9" s="415"/>
      <c r="J9" s="415"/>
      <c r="K9" s="416" t="s">
        <v>75</v>
      </c>
      <c r="L9" s="40"/>
      <c r="M9" s="207"/>
    </row>
    <row r="10" spans="2:13" s="12" customFormat="1" ht="112.5" customHeight="1" x14ac:dyDescent="0.2">
      <c r="B10" s="207"/>
      <c r="C10" s="40"/>
      <c r="D10" s="414"/>
      <c r="E10" s="279" t="s">
        <v>241</v>
      </c>
      <c r="F10" s="279" t="s">
        <v>242</v>
      </c>
      <c r="G10" s="279" t="s">
        <v>243</v>
      </c>
      <c r="H10" s="279" t="s">
        <v>244</v>
      </c>
      <c r="I10" s="279" t="s">
        <v>245</v>
      </c>
      <c r="J10" s="279" t="s">
        <v>246</v>
      </c>
      <c r="K10" s="414"/>
      <c r="L10" s="40"/>
      <c r="M10" s="207"/>
    </row>
    <row r="11" spans="2:13" s="12" customFormat="1" ht="15" x14ac:dyDescent="0.2">
      <c r="B11" s="207"/>
      <c r="C11" s="40"/>
      <c r="D11" s="274" t="s">
        <v>30</v>
      </c>
      <c r="E11" s="275">
        <f t="shared" ref="E11:K11" si="0">SUM(E12:E14)</f>
        <v>35</v>
      </c>
      <c r="F11" s="275">
        <f t="shared" si="0"/>
        <v>1489</v>
      </c>
      <c r="G11" s="275">
        <f t="shared" si="0"/>
        <v>160</v>
      </c>
      <c r="H11" s="275">
        <f t="shared" si="0"/>
        <v>6</v>
      </c>
      <c r="I11" s="275">
        <f t="shared" si="0"/>
        <v>39</v>
      </c>
      <c r="J11" s="275">
        <f t="shared" si="0"/>
        <v>2</v>
      </c>
      <c r="K11" s="275">
        <f t="shared" si="0"/>
        <v>1731</v>
      </c>
      <c r="L11" s="40"/>
      <c r="M11" s="207"/>
    </row>
    <row r="12" spans="2:13" ht="14.25" x14ac:dyDescent="0.2">
      <c r="B12" s="207"/>
      <c r="C12" s="40"/>
      <c r="D12" s="58" t="s">
        <v>31</v>
      </c>
      <c r="E12" s="59">
        <v>21</v>
      </c>
      <c r="F12" s="59">
        <v>698</v>
      </c>
      <c r="G12" s="59">
        <v>59</v>
      </c>
      <c r="H12" s="59">
        <v>3</v>
      </c>
      <c r="I12" s="59">
        <v>19</v>
      </c>
      <c r="J12" s="59"/>
      <c r="K12" s="59">
        <f>+SUM(E12:J12)</f>
        <v>800</v>
      </c>
      <c r="L12" s="40"/>
      <c r="M12" s="207"/>
    </row>
    <row r="13" spans="2:13" ht="14.25" x14ac:dyDescent="0.2">
      <c r="B13" s="207"/>
      <c r="C13" s="40"/>
      <c r="D13" s="61" t="s">
        <v>33</v>
      </c>
      <c r="E13" s="59">
        <v>4</v>
      </c>
      <c r="F13" s="59">
        <v>213</v>
      </c>
      <c r="G13" s="59">
        <v>25</v>
      </c>
      <c r="H13" s="59">
        <v>2</v>
      </c>
      <c r="I13" s="59">
        <v>6</v>
      </c>
      <c r="J13" s="59"/>
      <c r="K13" s="62">
        <f>+SUM(E13:J13)</f>
        <v>250</v>
      </c>
      <c r="L13" s="40"/>
      <c r="M13" s="207"/>
    </row>
    <row r="14" spans="2:13" ht="14.25" x14ac:dyDescent="0.2">
      <c r="B14" s="207"/>
      <c r="C14" s="40"/>
      <c r="D14" s="58" t="s">
        <v>32</v>
      </c>
      <c r="E14" s="59">
        <v>10</v>
      </c>
      <c r="F14" s="59">
        <v>578</v>
      </c>
      <c r="G14" s="59">
        <v>76</v>
      </c>
      <c r="H14" s="59">
        <v>1</v>
      </c>
      <c r="I14" s="59">
        <v>14</v>
      </c>
      <c r="J14" s="59">
        <v>2</v>
      </c>
      <c r="K14" s="59">
        <f>+SUM(E14:J14)</f>
        <v>681</v>
      </c>
      <c r="L14" s="40"/>
      <c r="M14" s="207"/>
    </row>
    <row r="15" spans="2:13" ht="15" x14ac:dyDescent="0.2">
      <c r="B15" s="207"/>
      <c r="C15" s="40"/>
      <c r="D15" s="236" t="s">
        <v>101</v>
      </c>
      <c r="E15" s="234">
        <f t="shared" ref="E15:J15" si="1">+SUM(E16:E18)</f>
        <v>8</v>
      </c>
      <c r="F15" s="234">
        <f t="shared" si="1"/>
        <v>963</v>
      </c>
      <c r="G15" s="234">
        <f t="shared" si="1"/>
        <v>111</v>
      </c>
      <c r="H15" s="234">
        <f t="shared" si="1"/>
        <v>11</v>
      </c>
      <c r="I15" s="234">
        <f t="shared" si="1"/>
        <v>17</v>
      </c>
      <c r="J15" s="234">
        <f t="shared" si="1"/>
        <v>1</v>
      </c>
      <c r="K15" s="234">
        <f>SUM(K16:K18)</f>
        <v>1111</v>
      </c>
      <c r="L15" s="40"/>
      <c r="M15" s="207"/>
    </row>
    <row r="16" spans="2:13" ht="14.25" x14ac:dyDescent="0.2">
      <c r="B16" s="207"/>
      <c r="C16" s="40"/>
      <c r="D16" s="58" t="s">
        <v>36</v>
      </c>
      <c r="E16" s="59">
        <v>1</v>
      </c>
      <c r="F16" s="59">
        <v>108</v>
      </c>
      <c r="G16" s="59">
        <v>13</v>
      </c>
      <c r="H16" s="59"/>
      <c r="I16" s="59">
        <v>2</v>
      </c>
      <c r="J16" s="59">
        <v>1</v>
      </c>
      <c r="K16" s="59">
        <f>+SUM(E16:J16)</f>
        <v>125</v>
      </c>
      <c r="L16" s="40"/>
      <c r="M16" s="207"/>
    </row>
    <row r="17" spans="2:13" ht="14.25" x14ac:dyDescent="0.2">
      <c r="B17" s="207"/>
      <c r="C17" s="40"/>
      <c r="D17" s="61" t="s">
        <v>35</v>
      </c>
      <c r="E17" s="59">
        <v>5</v>
      </c>
      <c r="F17" s="59">
        <v>643</v>
      </c>
      <c r="G17" s="59">
        <v>78</v>
      </c>
      <c r="H17" s="59">
        <v>11</v>
      </c>
      <c r="I17" s="59">
        <v>10</v>
      </c>
      <c r="J17" s="59"/>
      <c r="K17" s="62">
        <f t="shared" ref="K17:K50" si="2">+SUM(E17:J17)</f>
        <v>747</v>
      </c>
      <c r="L17" s="40"/>
      <c r="M17" s="207"/>
    </row>
    <row r="18" spans="2:13" ht="14.25" x14ac:dyDescent="0.2">
      <c r="B18" s="207"/>
      <c r="C18" s="40"/>
      <c r="D18" s="58" t="s">
        <v>37</v>
      </c>
      <c r="E18" s="59">
        <v>2</v>
      </c>
      <c r="F18" s="59">
        <v>212</v>
      </c>
      <c r="G18" s="59">
        <v>20</v>
      </c>
      <c r="H18" s="59"/>
      <c r="I18" s="59">
        <v>5</v>
      </c>
      <c r="J18" s="59"/>
      <c r="K18" s="59">
        <f t="shared" si="2"/>
        <v>239</v>
      </c>
      <c r="L18" s="40"/>
      <c r="M18" s="207"/>
    </row>
    <row r="19" spans="2:13" ht="15" x14ac:dyDescent="0.2">
      <c r="B19" s="207"/>
      <c r="C19" s="40"/>
      <c r="D19" s="236" t="s">
        <v>102</v>
      </c>
      <c r="E19" s="234">
        <f t="shared" ref="E19:K19" si="3">SUM(E20:E22)</f>
        <v>1</v>
      </c>
      <c r="F19" s="234">
        <f t="shared" si="3"/>
        <v>1642</v>
      </c>
      <c r="G19" s="234">
        <f t="shared" si="3"/>
        <v>208</v>
      </c>
      <c r="H19" s="234">
        <f t="shared" si="3"/>
        <v>10</v>
      </c>
      <c r="I19" s="234">
        <f t="shared" si="3"/>
        <v>16</v>
      </c>
      <c r="J19" s="234">
        <f t="shared" si="3"/>
        <v>4</v>
      </c>
      <c r="K19" s="234">
        <f t="shared" si="3"/>
        <v>1881</v>
      </c>
      <c r="L19" s="40"/>
      <c r="M19" s="207"/>
    </row>
    <row r="20" spans="2:13" ht="14.25" x14ac:dyDescent="0.2">
      <c r="B20" s="207"/>
      <c r="C20" s="40"/>
      <c r="D20" s="58" t="s">
        <v>40</v>
      </c>
      <c r="E20" s="59"/>
      <c r="F20" s="59">
        <v>153</v>
      </c>
      <c r="G20" s="59">
        <v>36</v>
      </c>
      <c r="H20" s="59">
        <v>2</v>
      </c>
      <c r="I20" s="59">
        <v>1</v>
      </c>
      <c r="J20" s="59"/>
      <c r="K20" s="59">
        <f t="shared" si="2"/>
        <v>192</v>
      </c>
      <c r="L20" s="40"/>
      <c r="M20" s="207"/>
    </row>
    <row r="21" spans="2:13" ht="14.25" x14ac:dyDescent="0.2">
      <c r="B21" s="207"/>
      <c r="C21" s="40"/>
      <c r="D21" s="61" t="s">
        <v>39</v>
      </c>
      <c r="E21" s="59"/>
      <c r="F21" s="59">
        <v>1313</v>
      </c>
      <c r="G21" s="59">
        <v>133</v>
      </c>
      <c r="H21" s="59">
        <v>2</v>
      </c>
      <c r="I21" s="59">
        <v>15</v>
      </c>
      <c r="J21" s="59">
        <v>4</v>
      </c>
      <c r="K21" s="62">
        <f t="shared" si="2"/>
        <v>1467</v>
      </c>
      <c r="L21" s="40"/>
      <c r="M21" s="207"/>
    </row>
    <row r="22" spans="2:13" ht="14.25" x14ac:dyDescent="0.2">
      <c r="B22" s="207"/>
      <c r="C22" s="40"/>
      <c r="D22" s="58" t="s">
        <v>41</v>
      </c>
      <c r="E22" s="59">
        <v>1</v>
      </c>
      <c r="F22" s="59">
        <v>176</v>
      </c>
      <c r="G22" s="59">
        <v>39</v>
      </c>
      <c r="H22" s="59">
        <v>6</v>
      </c>
      <c r="I22" s="59"/>
      <c r="J22" s="59"/>
      <c r="K22" s="59">
        <f t="shared" si="2"/>
        <v>222</v>
      </c>
      <c r="L22" s="40"/>
      <c r="M22" s="207"/>
    </row>
    <row r="23" spans="2:13" ht="15" x14ac:dyDescent="0.2">
      <c r="B23" s="207"/>
      <c r="C23" s="40"/>
      <c r="D23" s="236" t="s">
        <v>103</v>
      </c>
      <c r="E23" s="234">
        <f t="shared" ref="E23:K23" si="4">SUM(E24:E29)</f>
        <v>23</v>
      </c>
      <c r="F23" s="234">
        <f t="shared" si="4"/>
        <v>2657</v>
      </c>
      <c r="G23" s="234">
        <f t="shared" si="4"/>
        <v>372</v>
      </c>
      <c r="H23" s="234">
        <f t="shared" si="4"/>
        <v>32</v>
      </c>
      <c r="I23" s="234">
        <f t="shared" si="4"/>
        <v>62</v>
      </c>
      <c r="J23" s="234">
        <f t="shared" si="4"/>
        <v>3</v>
      </c>
      <c r="K23" s="234">
        <f t="shared" si="4"/>
        <v>3149</v>
      </c>
      <c r="L23" s="40"/>
      <c r="M23" s="207"/>
    </row>
    <row r="24" spans="2:13" ht="14.25" x14ac:dyDescent="0.2">
      <c r="B24" s="207"/>
      <c r="C24" s="40"/>
      <c r="D24" s="58" t="s">
        <v>43</v>
      </c>
      <c r="E24" s="59"/>
      <c r="F24" s="59">
        <v>597</v>
      </c>
      <c r="G24" s="59">
        <v>66</v>
      </c>
      <c r="H24" s="59">
        <v>7</v>
      </c>
      <c r="I24" s="59">
        <v>12</v>
      </c>
      <c r="J24" s="59"/>
      <c r="K24" s="59">
        <f t="shared" si="2"/>
        <v>682</v>
      </c>
      <c r="L24" s="40"/>
      <c r="M24" s="207"/>
    </row>
    <row r="25" spans="2:13" ht="14.25" x14ac:dyDescent="0.2">
      <c r="B25" s="207"/>
      <c r="C25" s="40"/>
      <c r="D25" s="61" t="s">
        <v>48</v>
      </c>
      <c r="E25" s="59">
        <v>9</v>
      </c>
      <c r="F25" s="59">
        <v>537</v>
      </c>
      <c r="G25" s="59">
        <v>133</v>
      </c>
      <c r="H25" s="59">
        <v>10</v>
      </c>
      <c r="I25" s="59">
        <v>7</v>
      </c>
      <c r="J25" s="59">
        <v>1</v>
      </c>
      <c r="K25" s="62">
        <f t="shared" si="2"/>
        <v>697</v>
      </c>
      <c r="L25" s="40"/>
      <c r="M25" s="207"/>
    </row>
    <row r="26" spans="2:13" ht="14.25" x14ac:dyDescent="0.2">
      <c r="B26" s="207"/>
      <c r="C26" s="40"/>
      <c r="D26" s="58" t="s">
        <v>44</v>
      </c>
      <c r="E26" s="59">
        <v>2</v>
      </c>
      <c r="F26" s="59">
        <v>146</v>
      </c>
      <c r="G26" s="59">
        <v>18</v>
      </c>
      <c r="H26" s="59">
        <v>1</v>
      </c>
      <c r="I26" s="59">
        <v>3</v>
      </c>
      <c r="J26" s="59">
        <v>1</v>
      </c>
      <c r="K26" s="59">
        <f t="shared" si="2"/>
        <v>171</v>
      </c>
      <c r="L26" s="40"/>
      <c r="M26" s="207"/>
    </row>
    <row r="27" spans="2:13" ht="14.25" x14ac:dyDescent="0.2">
      <c r="B27" s="207"/>
      <c r="C27" s="40"/>
      <c r="D27" s="61" t="s">
        <v>104</v>
      </c>
      <c r="E27" s="59">
        <v>2</v>
      </c>
      <c r="F27" s="59">
        <v>231</v>
      </c>
      <c r="G27" s="59">
        <v>40</v>
      </c>
      <c r="H27" s="59">
        <v>2</v>
      </c>
      <c r="I27" s="59">
        <v>7</v>
      </c>
      <c r="J27" s="59"/>
      <c r="K27" s="62">
        <f t="shared" si="2"/>
        <v>282</v>
      </c>
      <c r="L27" s="40"/>
      <c r="M27" s="207"/>
    </row>
    <row r="28" spans="2:13" ht="14.25" x14ac:dyDescent="0.2">
      <c r="B28" s="207"/>
      <c r="C28" s="40"/>
      <c r="D28" s="58" t="s">
        <v>46</v>
      </c>
      <c r="E28" s="59">
        <v>7</v>
      </c>
      <c r="F28" s="59">
        <v>731</v>
      </c>
      <c r="G28" s="59">
        <v>62</v>
      </c>
      <c r="H28" s="59">
        <v>5</v>
      </c>
      <c r="I28" s="59">
        <v>20</v>
      </c>
      <c r="J28" s="59">
        <v>1</v>
      </c>
      <c r="K28" s="59">
        <f t="shared" si="2"/>
        <v>826</v>
      </c>
      <c r="L28" s="40"/>
      <c r="M28" s="207"/>
    </row>
    <row r="29" spans="2:13" ht="14.25" x14ac:dyDescent="0.2">
      <c r="B29" s="207"/>
      <c r="C29" s="40"/>
      <c r="D29" s="61" t="s">
        <v>47</v>
      </c>
      <c r="E29" s="59">
        <v>3</v>
      </c>
      <c r="F29" s="59">
        <v>415</v>
      </c>
      <c r="G29" s="59">
        <v>53</v>
      </c>
      <c r="H29" s="59">
        <v>7</v>
      </c>
      <c r="I29" s="59">
        <v>13</v>
      </c>
      <c r="J29" s="59"/>
      <c r="K29" s="62">
        <f t="shared" si="2"/>
        <v>491</v>
      </c>
      <c r="L29" s="40"/>
      <c r="M29" s="207"/>
    </row>
    <row r="30" spans="2:13" ht="15" x14ac:dyDescent="0.2">
      <c r="B30" s="207"/>
      <c r="C30" s="40"/>
      <c r="D30" s="236" t="s">
        <v>105</v>
      </c>
      <c r="E30" s="234">
        <f t="shared" ref="E30:K30" si="5">+SUM(E31:E34)</f>
        <v>18</v>
      </c>
      <c r="F30" s="234">
        <f t="shared" si="5"/>
        <v>1332</v>
      </c>
      <c r="G30" s="234">
        <f t="shared" si="5"/>
        <v>166</v>
      </c>
      <c r="H30" s="234">
        <f t="shared" si="5"/>
        <v>5</v>
      </c>
      <c r="I30" s="234">
        <f t="shared" si="5"/>
        <v>39</v>
      </c>
      <c r="J30" s="234">
        <f t="shared" si="5"/>
        <v>2</v>
      </c>
      <c r="K30" s="234">
        <f t="shared" si="5"/>
        <v>1562</v>
      </c>
      <c r="L30" s="40"/>
      <c r="M30" s="207"/>
    </row>
    <row r="31" spans="2:13" ht="14.25" x14ac:dyDescent="0.2">
      <c r="B31" s="207"/>
      <c r="C31" s="40"/>
      <c r="D31" s="58" t="s">
        <v>125</v>
      </c>
      <c r="E31" s="59">
        <v>6</v>
      </c>
      <c r="F31" s="59">
        <v>470</v>
      </c>
      <c r="G31" s="59">
        <v>51</v>
      </c>
      <c r="H31" s="59">
        <v>1</v>
      </c>
      <c r="I31" s="59">
        <v>16</v>
      </c>
      <c r="J31" s="59">
        <v>1</v>
      </c>
      <c r="K31" s="59">
        <f t="shared" si="2"/>
        <v>545</v>
      </c>
      <c r="L31" s="40"/>
      <c r="M31" s="207"/>
    </row>
    <row r="32" spans="2:13" ht="14.25" x14ac:dyDescent="0.2">
      <c r="B32" s="207"/>
      <c r="C32" s="40"/>
      <c r="D32" s="61" t="s">
        <v>54</v>
      </c>
      <c r="E32" s="59">
        <v>2</v>
      </c>
      <c r="F32" s="59">
        <v>119</v>
      </c>
      <c r="G32" s="59">
        <v>34</v>
      </c>
      <c r="H32" s="59"/>
      <c r="I32" s="59">
        <v>7</v>
      </c>
      <c r="J32" s="59"/>
      <c r="K32" s="62">
        <f t="shared" si="2"/>
        <v>162</v>
      </c>
      <c r="L32" s="40"/>
      <c r="M32" s="207"/>
    </row>
    <row r="33" spans="2:21" ht="14.25" x14ac:dyDescent="0.2">
      <c r="B33" s="207"/>
      <c r="C33" s="40"/>
      <c r="D33" s="58" t="s">
        <v>52</v>
      </c>
      <c r="E33" s="59"/>
      <c r="F33" s="59">
        <v>21</v>
      </c>
      <c r="G33" s="59">
        <v>5</v>
      </c>
      <c r="H33" s="59"/>
      <c r="I33" s="59">
        <v>2</v>
      </c>
      <c r="J33" s="59"/>
      <c r="K33" s="59">
        <f t="shared" si="2"/>
        <v>28</v>
      </c>
      <c r="L33" s="40"/>
      <c r="M33" s="207"/>
    </row>
    <row r="34" spans="2:21" ht="14.25" x14ac:dyDescent="0.2">
      <c r="B34" s="207"/>
      <c r="C34" s="40"/>
      <c r="D34" s="61" t="s">
        <v>50</v>
      </c>
      <c r="E34" s="59">
        <v>10</v>
      </c>
      <c r="F34" s="59">
        <v>722</v>
      </c>
      <c r="G34" s="59">
        <v>76</v>
      </c>
      <c r="H34" s="59">
        <v>4</v>
      </c>
      <c r="I34" s="59">
        <v>14</v>
      </c>
      <c r="J34" s="59">
        <v>1</v>
      </c>
      <c r="K34" s="62">
        <f t="shared" si="2"/>
        <v>827</v>
      </c>
      <c r="L34" s="40"/>
      <c r="M34" s="207"/>
    </row>
    <row r="35" spans="2:21" ht="15" x14ac:dyDescent="0.2">
      <c r="B35" s="207"/>
      <c r="C35" s="40"/>
      <c r="D35" s="236" t="s">
        <v>55</v>
      </c>
      <c r="E35" s="234">
        <f t="shared" ref="E35:K35" si="6">+SUM(E36:E38)</f>
        <v>2</v>
      </c>
      <c r="F35" s="234">
        <f t="shared" si="6"/>
        <v>77</v>
      </c>
      <c r="G35" s="234">
        <f t="shared" si="6"/>
        <v>15</v>
      </c>
      <c r="H35" s="234">
        <f t="shared" si="6"/>
        <v>0</v>
      </c>
      <c r="I35" s="234">
        <f t="shared" si="6"/>
        <v>4</v>
      </c>
      <c r="J35" s="234">
        <f t="shared" si="6"/>
        <v>0</v>
      </c>
      <c r="K35" s="234">
        <f t="shared" si="6"/>
        <v>98</v>
      </c>
      <c r="L35" s="40"/>
      <c r="M35" s="207"/>
    </row>
    <row r="36" spans="2:21" ht="14.25" x14ac:dyDescent="0.2">
      <c r="B36" s="207"/>
      <c r="C36" s="40"/>
      <c r="D36" s="58" t="s">
        <v>56</v>
      </c>
      <c r="E36" s="59">
        <v>1</v>
      </c>
      <c r="F36" s="59">
        <v>8</v>
      </c>
      <c r="G36" s="59">
        <v>15</v>
      </c>
      <c r="H36" s="59"/>
      <c r="I36" s="59"/>
      <c r="J36" s="59"/>
      <c r="K36" s="59">
        <f t="shared" si="2"/>
        <v>24</v>
      </c>
      <c r="L36" s="40"/>
      <c r="M36" s="207"/>
    </row>
    <row r="37" spans="2:21" ht="17.25" customHeight="1" x14ac:dyDescent="0.2">
      <c r="B37" s="207"/>
      <c r="C37" s="40"/>
      <c r="D37" s="61" t="s">
        <v>232</v>
      </c>
      <c r="E37" s="59">
        <v>1</v>
      </c>
      <c r="F37" s="59">
        <v>68</v>
      </c>
      <c r="G37" s="59"/>
      <c r="H37" s="59"/>
      <c r="I37" s="59">
        <v>4</v>
      </c>
      <c r="J37" s="59"/>
      <c r="K37" s="62">
        <f t="shared" si="2"/>
        <v>73</v>
      </c>
      <c r="L37" s="40"/>
      <c r="M37" s="207"/>
    </row>
    <row r="38" spans="2:21" ht="14.25" x14ac:dyDescent="0.2">
      <c r="B38" s="207"/>
      <c r="C38" s="40"/>
      <c r="D38" s="58" t="s">
        <v>233</v>
      </c>
      <c r="E38" s="59"/>
      <c r="F38" s="59">
        <v>1</v>
      </c>
      <c r="G38" s="59"/>
      <c r="H38" s="59"/>
      <c r="I38" s="59"/>
      <c r="J38" s="59"/>
      <c r="K38" s="59">
        <f t="shared" si="2"/>
        <v>1</v>
      </c>
      <c r="L38" s="40"/>
      <c r="M38" s="207"/>
    </row>
    <row r="39" spans="2:21" ht="15" x14ac:dyDescent="0.2">
      <c r="B39" s="207"/>
      <c r="C39" s="40"/>
      <c r="D39" s="236" t="s">
        <v>63</v>
      </c>
      <c r="E39" s="234">
        <f t="shared" ref="E39:J39" si="7">+SUM(E40:E42)</f>
        <v>4</v>
      </c>
      <c r="F39" s="234">
        <f t="shared" si="7"/>
        <v>740</v>
      </c>
      <c r="G39" s="234">
        <f t="shared" si="7"/>
        <v>118</v>
      </c>
      <c r="H39" s="234">
        <f t="shared" si="7"/>
        <v>3</v>
      </c>
      <c r="I39" s="234">
        <f t="shared" si="7"/>
        <v>16</v>
      </c>
      <c r="J39" s="234">
        <f t="shared" si="7"/>
        <v>1</v>
      </c>
      <c r="K39" s="234">
        <f>+SUM(K40:K42)</f>
        <v>882</v>
      </c>
      <c r="L39" s="40"/>
      <c r="M39" s="207"/>
    </row>
    <row r="40" spans="2:21" ht="14.25" x14ac:dyDescent="0.2">
      <c r="B40" s="207"/>
      <c r="C40" s="40"/>
      <c r="D40" s="58" t="s">
        <v>64</v>
      </c>
      <c r="E40" s="59">
        <v>2</v>
      </c>
      <c r="F40" s="59">
        <v>345</v>
      </c>
      <c r="G40" s="59">
        <v>38</v>
      </c>
      <c r="H40" s="59">
        <v>3</v>
      </c>
      <c r="I40" s="59">
        <v>6</v>
      </c>
      <c r="J40" s="59">
        <v>1</v>
      </c>
      <c r="K40" s="59">
        <f t="shared" si="2"/>
        <v>395</v>
      </c>
      <c r="L40" s="40"/>
      <c r="M40" s="207"/>
    </row>
    <row r="41" spans="2:21" ht="14.25" x14ac:dyDescent="0.2">
      <c r="B41" s="207"/>
      <c r="C41" s="40"/>
      <c r="D41" s="61" t="s">
        <v>65</v>
      </c>
      <c r="E41" s="59">
        <v>1</v>
      </c>
      <c r="F41" s="59">
        <v>314</v>
      </c>
      <c r="G41" s="59">
        <v>57</v>
      </c>
      <c r="H41" s="59"/>
      <c r="I41" s="59">
        <v>8</v>
      </c>
      <c r="J41" s="59"/>
      <c r="K41" s="62">
        <f t="shared" si="2"/>
        <v>380</v>
      </c>
      <c r="L41" s="40"/>
      <c r="M41" s="207"/>
      <c r="N41" s="33"/>
      <c r="O41" s="33"/>
      <c r="P41" s="33"/>
      <c r="Q41" s="33"/>
      <c r="R41" s="33"/>
      <c r="S41" s="33"/>
      <c r="T41" s="33"/>
    </row>
    <row r="42" spans="2:21" ht="14.25" x14ac:dyDescent="0.2">
      <c r="B42" s="207"/>
      <c r="C42" s="40"/>
      <c r="D42" s="58" t="s">
        <v>106</v>
      </c>
      <c r="E42" s="59">
        <v>1</v>
      </c>
      <c r="F42" s="59">
        <v>81</v>
      </c>
      <c r="G42" s="59">
        <v>23</v>
      </c>
      <c r="H42" s="59"/>
      <c r="I42" s="59">
        <v>2</v>
      </c>
      <c r="J42" s="59"/>
      <c r="K42" s="59">
        <f t="shared" si="2"/>
        <v>107</v>
      </c>
      <c r="L42" s="40"/>
      <c r="M42" s="207"/>
      <c r="N42" s="33"/>
      <c r="O42" s="33"/>
      <c r="P42" s="33"/>
      <c r="Q42" s="33"/>
      <c r="R42" s="33"/>
      <c r="S42" s="33"/>
      <c r="T42" s="33"/>
    </row>
    <row r="43" spans="2:21" ht="15" x14ac:dyDescent="0.2">
      <c r="B43" s="207"/>
      <c r="C43" s="40"/>
      <c r="D43" s="236" t="s">
        <v>107</v>
      </c>
      <c r="E43" s="234">
        <f>+SUM(E44:E46)</f>
        <v>6</v>
      </c>
      <c r="F43" s="234">
        <f t="shared" ref="F43:J43" si="8">+SUM(F44:F46)</f>
        <v>293</v>
      </c>
      <c r="G43" s="234">
        <f t="shared" si="8"/>
        <v>70</v>
      </c>
      <c r="H43" s="234">
        <f t="shared" si="8"/>
        <v>4</v>
      </c>
      <c r="I43" s="234">
        <f t="shared" si="8"/>
        <v>13</v>
      </c>
      <c r="J43" s="234">
        <f t="shared" si="8"/>
        <v>1</v>
      </c>
      <c r="K43" s="234">
        <f>+SUM(K44:K46)</f>
        <v>387</v>
      </c>
      <c r="L43" s="40"/>
      <c r="M43" s="207"/>
      <c r="N43" s="33"/>
      <c r="O43" s="33"/>
      <c r="P43" s="33"/>
      <c r="Q43" s="33"/>
      <c r="R43" s="33"/>
      <c r="S43" s="33"/>
      <c r="T43" s="33"/>
      <c r="U43" s="13"/>
    </row>
    <row r="44" spans="2:21" ht="14.25" x14ac:dyDescent="0.2">
      <c r="B44" s="207"/>
      <c r="C44" s="40"/>
      <c r="D44" s="58" t="s">
        <v>207</v>
      </c>
      <c r="E44" s="59">
        <v>2</v>
      </c>
      <c r="F44" s="59">
        <v>46</v>
      </c>
      <c r="G44" s="59">
        <v>32</v>
      </c>
      <c r="H44" s="59">
        <v>2</v>
      </c>
      <c r="I44" s="59">
        <v>1</v>
      </c>
      <c r="J44" s="59"/>
      <c r="K44" s="59">
        <f t="shared" si="2"/>
        <v>83</v>
      </c>
      <c r="L44" s="40"/>
      <c r="M44" s="207"/>
      <c r="N44" s="33"/>
      <c r="O44" s="13"/>
      <c r="P44" s="13"/>
      <c r="Q44" s="13"/>
      <c r="R44" s="13"/>
      <c r="S44" s="13"/>
      <c r="T44" s="13"/>
      <c r="U44" s="13"/>
    </row>
    <row r="45" spans="2:21" ht="14.25" x14ac:dyDescent="0.2">
      <c r="B45" s="207"/>
      <c r="C45" s="40"/>
      <c r="D45" s="61" t="s">
        <v>61</v>
      </c>
      <c r="E45" s="59">
        <v>3</v>
      </c>
      <c r="F45" s="59">
        <v>214</v>
      </c>
      <c r="G45" s="59">
        <v>30</v>
      </c>
      <c r="H45" s="59">
        <v>2</v>
      </c>
      <c r="I45" s="59">
        <v>7</v>
      </c>
      <c r="J45" s="59">
        <v>1</v>
      </c>
      <c r="K45" s="62">
        <f t="shared" si="2"/>
        <v>257</v>
      </c>
      <c r="L45" s="40"/>
      <c r="M45" s="207"/>
      <c r="N45" s="33"/>
      <c r="O45" s="13"/>
      <c r="P45" s="13"/>
      <c r="Q45" s="13"/>
      <c r="R45" s="13"/>
      <c r="S45" s="13"/>
      <c r="T45" s="13"/>
      <c r="U45" s="13"/>
    </row>
    <row r="46" spans="2:21" ht="14.25" x14ac:dyDescent="0.2">
      <c r="B46" s="207"/>
      <c r="C46" s="40"/>
      <c r="D46" s="61" t="s">
        <v>60</v>
      </c>
      <c r="E46" s="59">
        <v>1</v>
      </c>
      <c r="F46" s="59">
        <v>33</v>
      </c>
      <c r="G46" s="59">
        <v>8</v>
      </c>
      <c r="H46" s="59"/>
      <c r="I46" s="59">
        <v>5</v>
      </c>
      <c r="J46" s="59"/>
      <c r="K46" s="62">
        <f t="shared" si="2"/>
        <v>47</v>
      </c>
      <c r="L46" s="40"/>
      <c r="M46" s="207"/>
      <c r="N46" s="33"/>
      <c r="O46" s="13"/>
      <c r="P46" s="13"/>
      <c r="Q46" s="13"/>
      <c r="R46" s="13"/>
      <c r="S46" s="13"/>
      <c r="T46" s="13"/>
      <c r="U46" s="13"/>
    </row>
    <row r="47" spans="2:21" ht="15" x14ac:dyDescent="0.2">
      <c r="B47" s="207"/>
      <c r="C47" s="40"/>
      <c r="D47" s="236" t="s">
        <v>68</v>
      </c>
      <c r="E47" s="234">
        <f t="shared" ref="E47:K47" si="9">+SUM(E48)</f>
        <v>0</v>
      </c>
      <c r="F47" s="234">
        <f t="shared" si="9"/>
        <v>253</v>
      </c>
      <c r="G47" s="234">
        <f t="shared" si="9"/>
        <v>34</v>
      </c>
      <c r="H47" s="234">
        <f t="shared" si="9"/>
        <v>0</v>
      </c>
      <c r="I47" s="234">
        <f t="shared" si="9"/>
        <v>8</v>
      </c>
      <c r="J47" s="234">
        <f t="shared" si="9"/>
        <v>0</v>
      </c>
      <c r="K47" s="234">
        <f t="shared" si="9"/>
        <v>295</v>
      </c>
      <c r="L47" s="40"/>
      <c r="M47" s="207"/>
      <c r="N47" s="33"/>
      <c r="O47" s="13" t="e">
        <v>#N/A</v>
      </c>
      <c r="P47" s="13" t="e">
        <v>#N/A</v>
      </c>
      <c r="Q47" s="13" t="e">
        <v>#N/A</v>
      </c>
      <c r="R47" s="13" t="e">
        <v>#N/A</v>
      </c>
      <c r="S47" s="13" t="e">
        <v>#N/A</v>
      </c>
      <c r="T47" s="13" t="e">
        <v>#N/A</v>
      </c>
      <c r="U47" s="13"/>
    </row>
    <row r="48" spans="2:21" ht="14.25" x14ac:dyDescent="0.2">
      <c r="B48" s="207"/>
      <c r="C48" s="40"/>
      <c r="D48" s="58" t="s">
        <v>69</v>
      </c>
      <c r="E48" s="59"/>
      <c r="F48" s="59">
        <v>253</v>
      </c>
      <c r="G48" s="59">
        <v>34</v>
      </c>
      <c r="H48" s="59"/>
      <c r="I48" s="59">
        <v>8</v>
      </c>
      <c r="J48" s="59"/>
      <c r="K48" s="59">
        <f t="shared" si="2"/>
        <v>295</v>
      </c>
      <c r="L48" s="40"/>
      <c r="M48" s="207"/>
      <c r="N48" s="33"/>
      <c r="O48" s="13"/>
      <c r="P48" s="13"/>
      <c r="Q48" s="13"/>
      <c r="R48" s="13"/>
      <c r="S48" s="13"/>
      <c r="T48" s="13"/>
      <c r="U48" s="13"/>
    </row>
    <row r="49" spans="2:21" ht="15" x14ac:dyDescent="0.2">
      <c r="B49" s="207"/>
      <c r="C49" s="40"/>
      <c r="D49" s="236" t="s">
        <v>67</v>
      </c>
      <c r="E49" s="234">
        <f t="shared" ref="E49:K49" si="10">+SUM(E50)</f>
        <v>1</v>
      </c>
      <c r="F49" s="234">
        <f t="shared" si="10"/>
        <v>82</v>
      </c>
      <c r="G49" s="234">
        <f t="shared" si="10"/>
        <v>18</v>
      </c>
      <c r="H49" s="234">
        <f t="shared" si="10"/>
        <v>1</v>
      </c>
      <c r="I49" s="234">
        <f t="shared" si="10"/>
        <v>4</v>
      </c>
      <c r="J49" s="234">
        <f t="shared" si="10"/>
        <v>0</v>
      </c>
      <c r="K49" s="234">
        <f t="shared" si="10"/>
        <v>106</v>
      </c>
      <c r="L49" s="40"/>
      <c r="M49" s="207"/>
      <c r="N49" s="33"/>
      <c r="O49" s="13"/>
      <c r="P49" s="13"/>
      <c r="Q49" s="13"/>
      <c r="R49" s="13"/>
      <c r="S49" s="13"/>
      <c r="T49" s="13"/>
      <c r="U49" s="13"/>
    </row>
    <row r="50" spans="2:21" ht="14.25" x14ac:dyDescent="0.2">
      <c r="B50" s="207"/>
      <c r="C50" s="40"/>
      <c r="D50" s="58" t="s">
        <v>67</v>
      </c>
      <c r="E50" s="59">
        <v>1</v>
      </c>
      <c r="F50" s="59">
        <v>82</v>
      </c>
      <c r="G50" s="59">
        <v>18</v>
      </c>
      <c r="H50" s="59">
        <v>1</v>
      </c>
      <c r="I50" s="59">
        <v>4</v>
      </c>
      <c r="J50" s="59"/>
      <c r="K50" s="59">
        <f t="shared" si="2"/>
        <v>106</v>
      </c>
      <c r="L50" s="40"/>
      <c r="M50" s="207"/>
      <c r="N50" s="33"/>
      <c r="O50" s="13"/>
      <c r="P50" s="13"/>
      <c r="Q50" s="13"/>
      <c r="R50" s="13"/>
      <c r="S50" s="13"/>
      <c r="T50" s="13"/>
      <c r="U50" s="13"/>
    </row>
    <row r="51" spans="2:21" ht="15" x14ac:dyDescent="0.2">
      <c r="B51" s="207"/>
      <c r="C51" s="40"/>
      <c r="D51" s="193" t="s">
        <v>70</v>
      </c>
      <c r="E51" s="202">
        <f t="shared" ref="E51:K51" si="11">+E49+E47+E43+E39+E35+E30+E23+E19+E15+E11</f>
        <v>98</v>
      </c>
      <c r="F51" s="202">
        <f t="shared" si="11"/>
        <v>9528</v>
      </c>
      <c r="G51" s="202">
        <f t="shared" si="11"/>
        <v>1272</v>
      </c>
      <c r="H51" s="202">
        <f t="shared" si="11"/>
        <v>72</v>
      </c>
      <c r="I51" s="202">
        <f t="shared" si="11"/>
        <v>218</v>
      </c>
      <c r="J51" s="202">
        <f t="shared" si="11"/>
        <v>14</v>
      </c>
      <c r="K51" s="202">
        <f t="shared" si="11"/>
        <v>11202</v>
      </c>
      <c r="L51" s="40"/>
      <c r="M51" s="207"/>
      <c r="N51" s="33"/>
      <c r="O51" s="33"/>
      <c r="P51" s="33"/>
      <c r="Q51" s="33"/>
      <c r="R51" s="33"/>
      <c r="S51" s="33"/>
      <c r="T51" s="33"/>
    </row>
    <row r="52" spans="2:21" ht="14.25" x14ac:dyDescent="0.2">
      <c r="B52" s="207"/>
      <c r="C52" s="40"/>
      <c r="D52" s="58" t="s">
        <v>71</v>
      </c>
      <c r="E52" s="59"/>
      <c r="F52" s="59">
        <v>27</v>
      </c>
      <c r="G52" s="59">
        <v>27</v>
      </c>
      <c r="H52" s="59"/>
      <c r="I52" s="59"/>
      <c r="J52" s="59"/>
      <c r="K52" s="59">
        <f>+G52+F52</f>
        <v>54</v>
      </c>
      <c r="L52" s="40"/>
      <c r="M52" s="207"/>
    </row>
    <row r="53" spans="2:21" ht="14.25" x14ac:dyDescent="0.2">
      <c r="B53" s="207"/>
      <c r="C53" s="40"/>
      <c r="D53" s="58" t="s">
        <v>134</v>
      </c>
      <c r="E53" s="59"/>
      <c r="F53" s="59"/>
      <c r="G53" s="59">
        <v>8</v>
      </c>
      <c r="H53" s="59"/>
      <c r="I53" s="59"/>
      <c r="J53" s="59"/>
      <c r="K53" s="59">
        <f>G53</f>
        <v>8</v>
      </c>
      <c r="L53" s="40"/>
      <c r="M53" s="207"/>
    </row>
    <row r="54" spans="2:21" ht="14.25" x14ac:dyDescent="0.2">
      <c r="B54" s="207"/>
      <c r="C54" s="40"/>
      <c r="D54" s="58" t="s">
        <v>222</v>
      </c>
      <c r="E54" s="59"/>
      <c r="F54" s="59"/>
      <c r="G54" s="59">
        <v>6</v>
      </c>
      <c r="H54" s="59"/>
      <c r="I54" s="59"/>
      <c r="J54" s="59"/>
      <c r="K54" s="59">
        <f>G54</f>
        <v>6</v>
      </c>
      <c r="L54" s="40"/>
      <c r="M54" s="207"/>
    </row>
    <row r="55" spans="2:21" ht="18" x14ac:dyDescent="0.2">
      <c r="B55" s="207"/>
      <c r="C55" s="40"/>
      <c r="D55" s="204" t="s">
        <v>108</v>
      </c>
      <c r="E55" s="205">
        <f>SUM(E51:E54)</f>
        <v>98</v>
      </c>
      <c r="F55" s="205">
        <f t="shared" ref="F55:K55" si="12">SUM(F51:F54)</f>
        <v>9555</v>
      </c>
      <c r="G55" s="205">
        <f t="shared" si="12"/>
        <v>1313</v>
      </c>
      <c r="H55" s="205">
        <f t="shared" si="12"/>
        <v>72</v>
      </c>
      <c r="I55" s="205">
        <f t="shared" si="12"/>
        <v>218</v>
      </c>
      <c r="J55" s="205">
        <f t="shared" si="12"/>
        <v>14</v>
      </c>
      <c r="K55" s="205">
        <f t="shared" si="12"/>
        <v>11270</v>
      </c>
      <c r="L55" s="40"/>
      <c r="M55" s="207"/>
    </row>
    <row r="56" spans="2:21" ht="23.25" customHeight="1" x14ac:dyDescent="0.2">
      <c r="B56" s="207"/>
      <c r="C56" s="40"/>
      <c r="D56" s="204" t="s">
        <v>156</v>
      </c>
      <c r="E56" s="206">
        <f t="shared" ref="E56:J56" si="13">E55/$K$55</f>
        <v>8.6956521739130436E-3</v>
      </c>
      <c r="F56" s="206">
        <f t="shared" si="13"/>
        <v>0.84782608695652173</v>
      </c>
      <c r="G56" s="206">
        <f t="shared" si="13"/>
        <v>0.11650399290150842</v>
      </c>
      <c r="H56" s="206">
        <f t="shared" si="13"/>
        <v>6.3886424134871342E-3</v>
      </c>
      <c r="I56" s="206">
        <f t="shared" si="13"/>
        <v>1.9343389529724933E-2</v>
      </c>
      <c r="J56" s="206">
        <f t="shared" si="13"/>
        <v>1.2422360248447205E-3</v>
      </c>
      <c r="K56" s="206">
        <f>SUM(E56:J56)</f>
        <v>0.99999999999999989</v>
      </c>
      <c r="L56" s="40"/>
      <c r="M56" s="207"/>
    </row>
    <row r="57" spans="2:21" x14ac:dyDescent="0.2">
      <c r="B57" s="207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207"/>
    </row>
    <row r="58" spans="2:21" ht="19.5" x14ac:dyDescent="0.2">
      <c r="B58" s="207"/>
      <c r="C58" s="405" t="s">
        <v>78</v>
      </c>
      <c r="D58" s="405"/>
      <c r="E58" s="405"/>
      <c r="F58" s="405"/>
      <c r="G58" s="405"/>
      <c r="H58" s="405"/>
      <c r="I58" s="405"/>
      <c r="J58" s="405"/>
      <c r="K58" s="405"/>
      <c r="L58" s="405"/>
      <c r="M58" s="207"/>
    </row>
    <row r="59" spans="2:21" x14ac:dyDescent="0.2">
      <c r="B59" s="207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207"/>
    </row>
    <row r="60" spans="2:21" ht="12" customHeight="1" x14ac:dyDescent="0.2"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</row>
    <row r="62" spans="2:21" x14ac:dyDescent="0.2">
      <c r="J62" s="84"/>
    </row>
    <row r="63" spans="2:21" x14ac:dyDescent="0.2">
      <c r="J63" s="116"/>
    </row>
  </sheetData>
  <mergeCells count="5">
    <mergeCell ref="C4:L7"/>
    <mergeCell ref="D9:D10"/>
    <mergeCell ref="E9:J9"/>
    <mergeCell ref="K9:K10"/>
    <mergeCell ref="C58:L58"/>
  </mergeCells>
  <printOptions horizontalCentered="1" verticalCentered="1"/>
  <pageMargins left="0.78740157480314965" right="0.78740157480314965" top="0.98425196850393704" bottom="0.98425196850393704" header="0" footer="0"/>
  <pageSetup scale="83" orientation="landscape" r:id="rId1"/>
  <headerFooter alignWithMargins="0"/>
  <ignoredErrors>
    <ignoredError sqref="K51 K48:K49 K47 K39 K35 K30 K23 K19 K15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22"/>
  <dimension ref="B2:U45"/>
  <sheetViews>
    <sheetView topLeftCell="A10" zoomScale="70" zoomScaleNormal="70" workbookViewId="0"/>
  </sheetViews>
  <sheetFormatPr baseColWidth="10" defaultColWidth="11.42578125" defaultRowHeight="12.75" x14ac:dyDescent="0.2"/>
  <cols>
    <col min="1" max="1" width="6.5703125" style="8" customWidth="1"/>
    <col min="2" max="2" width="2.42578125" style="8" customWidth="1"/>
    <col min="3" max="5" width="11.42578125" style="8" customWidth="1"/>
    <col min="6" max="6" width="18.42578125" style="8" customWidth="1"/>
    <col min="7" max="20" width="11.42578125" style="8" customWidth="1"/>
    <col min="21" max="21" width="2.42578125" style="8" customWidth="1"/>
    <col min="22" max="16384" width="11.42578125" style="8"/>
  </cols>
  <sheetData>
    <row r="2" spans="2:21" ht="14.25" customHeight="1" x14ac:dyDescent="0.2"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</row>
    <row r="3" spans="2:21" ht="14.25" customHeight="1" x14ac:dyDescent="0.2">
      <c r="B3" s="237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237"/>
    </row>
    <row r="4" spans="2:21" ht="14.25" customHeight="1" x14ac:dyDescent="0.2">
      <c r="B4" s="237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237"/>
    </row>
    <row r="5" spans="2:21" ht="14.25" customHeight="1" x14ac:dyDescent="0.2">
      <c r="B5" s="237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37"/>
    </row>
    <row r="6" spans="2:21" ht="14.25" customHeight="1" x14ac:dyDescent="0.2">
      <c r="B6" s="237"/>
      <c r="C6" s="418" t="s">
        <v>247</v>
      </c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237"/>
    </row>
    <row r="7" spans="2:21" ht="14.25" customHeight="1" x14ac:dyDescent="0.2">
      <c r="B7" s="237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237"/>
    </row>
    <row r="8" spans="2:21" ht="14.25" customHeight="1" x14ac:dyDescent="0.2">
      <c r="B8" s="237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237"/>
    </row>
    <row r="9" spans="2:21" ht="14.25" customHeight="1" x14ac:dyDescent="0.2">
      <c r="B9" s="237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237"/>
    </row>
    <row r="10" spans="2:21" ht="14.25" customHeight="1" x14ac:dyDescent="0.2">
      <c r="B10" s="237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237"/>
    </row>
    <row r="11" spans="2:21" ht="14.25" customHeight="1" x14ac:dyDescent="0.2">
      <c r="B11" s="237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237"/>
    </row>
    <row r="12" spans="2:21" ht="14.25" customHeight="1" x14ac:dyDescent="0.2">
      <c r="B12" s="237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237"/>
    </row>
    <row r="13" spans="2:21" ht="14.25" customHeight="1" x14ac:dyDescent="0.2">
      <c r="B13" s="237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237"/>
    </row>
    <row r="14" spans="2:21" ht="14.25" customHeight="1" x14ac:dyDescent="0.2">
      <c r="B14" s="237"/>
      <c r="C14" s="103"/>
      <c r="D14" s="103"/>
      <c r="E14" s="103"/>
      <c r="F14" s="169"/>
      <c r="G14" s="169"/>
      <c r="H14" s="169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237"/>
    </row>
    <row r="15" spans="2:21" ht="14.25" customHeight="1" x14ac:dyDescent="0.2">
      <c r="B15" s="237"/>
      <c r="C15" s="103"/>
      <c r="D15" s="103"/>
      <c r="E15" s="103"/>
      <c r="F15" s="179"/>
      <c r="G15" s="179" t="s">
        <v>248</v>
      </c>
      <c r="H15" s="179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237"/>
    </row>
    <row r="16" spans="2:21" ht="14.25" customHeight="1" x14ac:dyDescent="0.2">
      <c r="B16" s="237"/>
      <c r="C16" s="103"/>
      <c r="D16" s="103"/>
      <c r="E16" s="103"/>
      <c r="F16" s="179" t="s">
        <v>249</v>
      </c>
      <c r="G16" s="179" t="s">
        <v>250</v>
      </c>
      <c r="H16" s="179" t="s">
        <v>251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237"/>
    </row>
    <row r="17" spans="2:21" ht="27.75" customHeight="1" thickBot="1" x14ac:dyDescent="0.25">
      <c r="B17" s="237"/>
      <c r="C17" s="103"/>
      <c r="D17" s="103"/>
      <c r="E17" s="103"/>
      <c r="F17" s="180" t="s">
        <v>30</v>
      </c>
      <c r="G17" s="170">
        <v>8534</v>
      </c>
      <c r="H17" s="170">
        <v>7764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237"/>
    </row>
    <row r="18" spans="2:21" ht="27.75" customHeight="1" thickBot="1" x14ac:dyDescent="0.25">
      <c r="B18" s="237"/>
      <c r="C18" s="103"/>
      <c r="D18" s="103"/>
      <c r="E18" s="103"/>
      <c r="F18" s="180" t="s">
        <v>252</v>
      </c>
      <c r="G18" s="170">
        <v>4522</v>
      </c>
      <c r="H18" s="170">
        <v>5363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237"/>
    </row>
    <row r="19" spans="2:21" ht="27.75" customHeight="1" thickBot="1" x14ac:dyDescent="0.25">
      <c r="B19" s="237"/>
      <c r="C19" s="103"/>
      <c r="D19" s="103"/>
      <c r="E19" s="103"/>
      <c r="F19" s="180" t="s">
        <v>253</v>
      </c>
      <c r="G19" s="170">
        <v>6691</v>
      </c>
      <c r="H19" s="170">
        <v>6201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237"/>
    </row>
    <row r="20" spans="2:21" ht="27.75" customHeight="1" thickBot="1" x14ac:dyDescent="0.25">
      <c r="B20" s="237"/>
      <c r="C20" s="103"/>
      <c r="D20" s="103"/>
      <c r="E20" s="103"/>
      <c r="F20" s="180" t="s">
        <v>254</v>
      </c>
      <c r="G20" s="170">
        <v>14758</v>
      </c>
      <c r="H20" s="170">
        <v>9093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237"/>
    </row>
    <row r="21" spans="2:21" ht="27.75" customHeight="1" thickBot="1" x14ac:dyDescent="0.25">
      <c r="B21" s="237"/>
      <c r="C21" s="103"/>
      <c r="D21" s="103"/>
      <c r="E21" s="103"/>
      <c r="F21" s="180" t="s">
        <v>255</v>
      </c>
      <c r="G21" s="170">
        <v>6826</v>
      </c>
      <c r="H21" s="170">
        <v>4986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237"/>
    </row>
    <row r="22" spans="2:21" ht="27.75" customHeight="1" thickBot="1" x14ac:dyDescent="0.25">
      <c r="B22" s="237"/>
      <c r="C22" s="103"/>
      <c r="D22" s="103"/>
      <c r="E22" s="103"/>
      <c r="F22" s="180" t="s">
        <v>256</v>
      </c>
      <c r="G22" s="170">
        <v>1557</v>
      </c>
      <c r="H22" s="171">
        <v>128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237"/>
    </row>
    <row r="23" spans="2:21" ht="27.75" customHeight="1" thickBot="1" x14ac:dyDescent="0.25">
      <c r="B23" s="237"/>
      <c r="C23" s="103"/>
      <c r="D23" s="103"/>
      <c r="E23" s="103"/>
      <c r="F23" s="180" t="s">
        <v>257</v>
      </c>
      <c r="G23" s="170">
        <v>899</v>
      </c>
      <c r="H23" s="171">
        <v>2170</v>
      </c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237"/>
    </row>
    <row r="24" spans="2:21" ht="27.75" customHeight="1" thickBot="1" x14ac:dyDescent="0.25">
      <c r="B24" s="237"/>
      <c r="C24" s="103"/>
      <c r="D24" s="103"/>
      <c r="E24" s="103"/>
      <c r="F24" s="180" t="s">
        <v>258</v>
      </c>
      <c r="G24" s="170">
        <v>214</v>
      </c>
      <c r="H24" s="171">
        <v>475</v>
      </c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237"/>
    </row>
    <row r="25" spans="2:21" ht="27.75" customHeight="1" thickBot="1" x14ac:dyDescent="0.25">
      <c r="B25" s="237"/>
      <c r="C25" s="103"/>
      <c r="D25" s="103"/>
      <c r="E25" s="103"/>
      <c r="F25" s="180" t="s">
        <v>67</v>
      </c>
      <c r="G25" s="170">
        <v>136</v>
      </c>
      <c r="H25" s="171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237"/>
    </row>
    <row r="26" spans="2:21" ht="14.25" customHeight="1" thickBot="1" x14ac:dyDescent="0.25">
      <c r="B26" s="237"/>
      <c r="C26" s="103"/>
      <c r="D26" s="103"/>
      <c r="E26" s="103"/>
      <c r="F26" s="180" t="s">
        <v>68</v>
      </c>
      <c r="G26" s="170">
        <v>24</v>
      </c>
      <c r="H26" s="171">
        <v>567</v>
      </c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237"/>
    </row>
    <row r="27" spans="2:21" ht="14.25" customHeight="1" x14ac:dyDescent="0.2">
      <c r="B27" s="237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237"/>
    </row>
    <row r="28" spans="2:21" ht="14.25" customHeight="1" x14ac:dyDescent="0.2">
      <c r="B28" s="237"/>
      <c r="C28" s="103"/>
      <c r="D28" s="103"/>
      <c r="E28" s="103"/>
      <c r="F28" s="103" t="s">
        <v>259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237"/>
    </row>
    <row r="29" spans="2:21" ht="14.25" customHeight="1" x14ac:dyDescent="0.2">
      <c r="B29" s="237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237"/>
    </row>
    <row r="30" spans="2:21" ht="14.25" customHeight="1" x14ac:dyDescent="0.2">
      <c r="B30" s="237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237"/>
    </row>
    <row r="31" spans="2:21" ht="14.25" customHeight="1" x14ac:dyDescent="0.2">
      <c r="B31" s="237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237"/>
    </row>
    <row r="32" spans="2:21" ht="14.25" customHeight="1" x14ac:dyDescent="0.2">
      <c r="B32" s="237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237"/>
    </row>
    <row r="33" spans="2:21" ht="14.25" customHeight="1" x14ac:dyDescent="0.2">
      <c r="B33" s="237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237"/>
    </row>
    <row r="34" spans="2:21" ht="14.25" customHeight="1" x14ac:dyDescent="0.2">
      <c r="B34" s="237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237"/>
    </row>
    <row r="35" spans="2:21" ht="14.25" customHeight="1" x14ac:dyDescent="0.2">
      <c r="B35" s="237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237"/>
    </row>
    <row r="36" spans="2:21" ht="14.25" customHeight="1" x14ac:dyDescent="0.2">
      <c r="B36" s="237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237"/>
    </row>
    <row r="37" spans="2:21" ht="14.25" customHeight="1" x14ac:dyDescent="0.2">
      <c r="B37" s="237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237"/>
    </row>
    <row r="38" spans="2:21" ht="14.25" customHeight="1" x14ac:dyDescent="0.2">
      <c r="B38" s="237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237"/>
    </row>
    <row r="39" spans="2:21" ht="14.25" customHeight="1" x14ac:dyDescent="0.2">
      <c r="B39" s="237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237"/>
    </row>
    <row r="40" spans="2:21" ht="14.25" customHeight="1" x14ac:dyDescent="0.2">
      <c r="B40" s="237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237"/>
    </row>
    <row r="41" spans="2:21" ht="14.25" customHeight="1" x14ac:dyDescent="0.2">
      <c r="B41" s="237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237"/>
    </row>
    <row r="42" spans="2:21" ht="14.25" customHeight="1" x14ac:dyDescent="0.2">
      <c r="B42" s="237"/>
      <c r="C42" s="417" t="s">
        <v>83</v>
      </c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237"/>
    </row>
    <row r="43" spans="2:21" ht="14.25" customHeight="1" x14ac:dyDescent="0.2">
      <c r="B43" s="237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237"/>
    </row>
    <row r="44" spans="2:21" ht="14.25" customHeight="1" x14ac:dyDescent="0.2">
      <c r="B44" s="237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237"/>
    </row>
    <row r="45" spans="2:21" ht="14.25" customHeight="1" x14ac:dyDescent="0.2"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</row>
  </sheetData>
  <autoFilter ref="F16:H16" xr:uid="{00000000-0009-0000-0000-00002E000000}">
    <sortState ref="F16:H24">
      <sortCondition descending="1" ref="G15"/>
    </sortState>
  </autoFilter>
  <mergeCells count="2">
    <mergeCell ref="C42:T42"/>
    <mergeCell ref="C6:T9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23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6.5703125" style="8" customWidth="1"/>
    <col min="2" max="2" width="2.5703125" style="8" customWidth="1"/>
    <col min="3" max="5" width="11.42578125" style="8" customWidth="1"/>
    <col min="6" max="6" width="17.28515625" style="8" customWidth="1"/>
    <col min="7" max="20" width="11.42578125" style="8" customWidth="1"/>
    <col min="21" max="21" width="2.5703125" style="8" customWidth="1"/>
    <col min="22" max="16384" width="11.42578125" style="8"/>
  </cols>
  <sheetData>
    <row r="2" spans="2:21" ht="12.75" customHeight="1" x14ac:dyDescent="0.2"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</row>
    <row r="3" spans="2:21" ht="12.75" customHeight="1" x14ac:dyDescent="0.2">
      <c r="B3" s="237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237"/>
    </row>
    <row r="4" spans="2:21" ht="12.75" customHeight="1" x14ac:dyDescent="0.2">
      <c r="B4" s="237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237"/>
    </row>
    <row r="5" spans="2:21" ht="12.75" customHeight="1" x14ac:dyDescent="0.2">
      <c r="B5" s="237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37"/>
    </row>
    <row r="6" spans="2:21" ht="12.75" customHeight="1" x14ac:dyDescent="0.2">
      <c r="B6" s="237"/>
      <c r="C6" s="418" t="s">
        <v>260</v>
      </c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237"/>
    </row>
    <row r="7" spans="2:21" ht="12.75" customHeight="1" x14ac:dyDescent="0.2">
      <c r="B7" s="237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237"/>
    </row>
    <row r="8" spans="2:21" ht="12.75" customHeight="1" x14ac:dyDescent="0.2">
      <c r="B8" s="237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237"/>
    </row>
    <row r="9" spans="2:21" ht="12.75" customHeight="1" x14ac:dyDescent="0.2">
      <c r="B9" s="237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237"/>
    </row>
    <row r="10" spans="2:21" ht="12.75" customHeight="1" x14ac:dyDescent="0.2">
      <c r="B10" s="237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237"/>
    </row>
    <row r="11" spans="2:21" ht="12.75" customHeight="1" x14ac:dyDescent="0.2">
      <c r="B11" s="237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237"/>
    </row>
    <row r="12" spans="2:21" ht="12.75" customHeight="1" x14ac:dyDescent="0.2">
      <c r="B12" s="237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237"/>
    </row>
    <row r="13" spans="2:21" ht="12.75" customHeight="1" x14ac:dyDescent="0.2">
      <c r="B13" s="237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237"/>
    </row>
    <row r="14" spans="2:21" ht="12.75" customHeight="1" x14ac:dyDescent="0.2">
      <c r="B14" s="237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237"/>
    </row>
    <row r="15" spans="2:21" ht="12.75" customHeight="1" x14ac:dyDescent="0.2">
      <c r="B15" s="237"/>
      <c r="C15" s="103"/>
      <c r="D15" s="103"/>
      <c r="E15" s="103"/>
      <c r="F15" s="172"/>
      <c r="G15" s="172" t="s">
        <v>248</v>
      </c>
      <c r="H15" s="172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237"/>
    </row>
    <row r="16" spans="2:21" ht="12.75" customHeight="1" x14ac:dyDescent="0.2">
      <c r="B16" s="237"/>
      <c r="C16" s="103"/>
      <c r="D16" s="103"/>
      <c r="E16" s="103"/>
      <c r="F16" s="172" t="s">
        <v>249</v>
      </c>
      <c r="G16" s="172" t="s">
        <v>250</v>
      </c>
      <c r="H16" s="172" t="s">
        <v>261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237"/>
    </row>
    <row r="17" spans="2:21" ht="12.75" customHeight="1" x14ac:dyDescent="0.2">
      <c r="B17" s="237"/>
      <c r="C17" s="103"/>
      <c r="D17" s="103"/>
      <c r="E17" s="103"/>
      <c r="F17" s="172" t="s">
        <v>30</v>
      </c>
      <c r="G17" s="172">
        <v>241</v>
      </c>
      <c r="H17" s="172">
        <v>17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237"/>
    </row>
    <row r="18" spans="2:21" ht="12.75" customHeight="1" x14ac:dyDescent="0.2">
      <c r="B18" s="237"/>
      <c r="C18" s="103"/>
      <c r="D18" s="103"/>
      <c r="E18" s="103"/>
      <c r="F18" s="172" t="s">
        <v>262</v>
      </c>
      <c r="G18" s="172">
        <v>480</v>
      </c>
      <c r="H18" s="172">
        <v>106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237"/>
    </row>
    <row r="19" spans="2:21" ht="12.75" customHeight="1" x14ac:dyDescent="0.2">
      <c r="B19" s="237"/>
      <c r="C19" s="103"/>
      <c r="D19" s="103"/>
      <c r="E19" s="103"/>
      <c r="F19" s="172" t="s">
        <v>263</v>
      </c>
      <c r="G19" s="172">
        <v>192</v>
      </c>
      <c r="H19" s="172">
        <v>96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237"/>
    </row>
    <row r="20" spans="2:21" ht="12.75" customHeight="1" x14ac:dyDescent="0.2">
      <c r="B20" s="237"/>
      <c r="C20" s="103"/>
      <c r="D20" s="103"/>
      <c r="E20" s="103"/>
      <c r="F20" s="172" t="s">
        <v>264</v>
      </c>
      <c r="G20" s="172">
        <v>74</v>
      </c>
      <c r="H20" s="172">
        <v>181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237"/>
    </row>
    <row r="21" spans="2:21" ht="12.75" customHeight="1" x14ac:dyDescent="0.2">
      <c r="B21" s="237"/>
      <c r="C21" s="103"/>
      <c r="D21" s="103"/>
      <c r="E21" s="103"/>
      <c r="F21" s="172" t="s">
        <v>63</v>
      </c>
      <c r="G21" s="172">
        <v>74</v>
      </c>
      <c r="H21" s="172">
        <v>0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237"/>
    </row>
    <row r="22" spans="2:21" ht="12.75" customHeight="1" x14ac:dyDescent="0.2">
      <c r="B22" s="237"/>
      <c r="C22" s="103"/>
      <c r="D22" s="103"/>
      <c r="E22" s="103"/>
      <c r="F22" s="172" t="s">
        <v>55</v>
      </c>
      <c r="G22" s="172">
        <v>12</v>
      </c>
      <c r="H22" s="172">
        <v>40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237"/>
    </row>
    <row r="23" spans="2:21" ht="12.75" customHeight="1" x14ac:dyDescent="0.2">
      <c r="B23" s="237"/>
      <c r="C23" s="103"/>
      <c r="D23" s="103"/>
      <c r="E23" s="103"/>
      <c r="F23" s="172" t="s">
        <v>67</v>
      </c>
      <c r="G23" s="172">
        <v>4</v>
      </c>
      <c r="H23" s="172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237"/>
    </row>
    <row r="24" spans="2:21" ht="12.75" customHeight="1" x14ac:dyDescent="0.2">
      <c r="B24" s="237"/>
      <c r="C24" s="103"/>
      <c r="D24" s="103"/>
      <c r="E24" s="103"/>
      <c r="F24" s="172" t="s">
        <v>265</v>
      </c>
      <c r="G24" s="172">
        <v>31</v>
      </c>
      <c r="H24" s="172">
        <v>8</v>
      </c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237"/>
    </row>
    <row r="25" spans="2:21" ht="12.75" customHeight="1" x14ac:dyDescent="0.2">
      <c r="B25" s="237"/>
      <c r="C25" s="103"/>
      <c r="D25" s="103"/>
      <c r="E25" s="103"/>
      <c r="F25" s="172" t="s">
        <v>266</v>
      </c>
      <c r="G25" s="172">
        <v>2</v>
      </c>
      <c r="H25" s="172">
        <v>1</v>
      </c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237"/>
    </row>
    <row r="26" spans="2:21" ht="12.75" customHeight="1" x14ac:dyDescent="0.2">
      <c r="B26" s="237"/>
      <c r="C26" s="103"/>
      <c r="D26" s="103"/>
      <c r="E26" s="103"/>
      <c r="F26" s="172" t="s">
        <v>267</v>
      </c>
      <c r="G26" s="172">
        <v>24</v>
      </c>
      <c r="H26" s="172">
        <v>4</v>
      </c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237"/>
    </row>
    <row r="27" spans="2:21" ht="12.75" customHeight="1" x14ac:dyDescent="0.2">
      <c r="B27" s="237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237"/>
    </row>
    <row r="28" spans="2:21" ht="12.75" customHeight="1" x14ac:dyDescent="0.2">
      <c r="B28" s="237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237"/>
    </row>
    <row r="29" spans="2:21" ht="12.75" customHeight="1" x14ac:dyDescent="0.2">
      <c r="B29" s="237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237"/>
    </row>
    <row r="30" spans="2:21" ht="12.75" customHeight="1" x14ac:dyDescent="0.2">
      <c r="B30" s="237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237"/>
    </row>
    <row r="31" spans="2:21" ht="12.75" customHeight="1" x14ac:dyDescent="0.2">
      <c r="B31" s="237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237"/>
    </row>
    <row r="32" spans="2:21" ht="12.75" customHeight="1" x14ac:dyDescent="0.2">
      <c r="B32" s="237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237"/>
    </row>
    <row r="33" spans="2:21" ht="12.75" customHeight="1" x14ac:dyDescent="0.2">
      <c r="B33" s="237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237"/>
    </row>
    <row r="34" spans="2:21" ht="12.75" customHeight="1" x14ac:dyDescent="0.2">
      <c r="B34" s="237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237"/>
    </row>
    <row r="35" spans="2:21" ht="12.75" customHeight="1" x14ac:dyDescent="0.2">
      <c r="B35" s="237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237"/>
    </row>
    <row r="36" spans="2:21" ht="12.75" customHeight="1" x14ac:dyDescent="0.2">
      <c r="B36" s="237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237"/>
    </row>
    <row r="37" spans="2:21" ht="12.75" customHeight="1" x14ac:dyDescent="0.2">
      <c r="B37" s="237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237"/>
    </row>
    <row r="38" spans="2:21" ht="12.75" customHeight="1" x14ac:dyDescent="0.2">
      <c r="B38" s="237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237"/>
    </row>
    <row r="39" spans="2:21" ht="12.75" customHeight="1" x14ac:dyDescent="0.2">
      <c r="B39" s="237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237"/>
    </row>
    <row r="40" spans="2:21" ht="12.75" customHeight="1" x14ac:dyDescent="0.2">
      <c r="B40" s="237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237"/>
    </row>
    <row r="41" spans="2:21" ht="12.75" customHeight="1" x14ac:dyDescent="0.2">
      <c r="B41" s="237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237"/>
    </row>
    <row r="42" spans="2:21" ht="12.75" customHeight="1" x14ac:dyDescent="0.2">
      <c r="B42" s="237"/>
      <c r="C42" s="417" t="s">
        <v>83</v>
      </c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237"/>
    </row>
    <row r="43" spans="2:21" ht="12.75" customHeight="1" x14ac:dyDescent="0.2">
      <c r="B43" s="237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237"/>
    </row>
    <row r="44" spans="2:21" ht="12.75" customHeight="1" x14ac:dyDescent="0.2">
      <c r="B44" s="237"/>
      <c r="C44" s="103"/>
      <c r="D44" s="103"/>
      <c r="E44" s="103"/>
      <c r="F44" s="103"/>
      <c r="G44" s="103"/>
      <c r="H44" s="103"/>
      <c r="I44" s="419" t="s">
        <v>549</v>
      </c>
      <c r="J44" s="419"/>
      <c r="K44" s="419"/>
      <c r="L44" s="419"/>
      <c r="M44" s="419"/>
      <c r="N44" s="419"/>
      <c r="O44" s="103"/>
      <c r="P44" s="103"/>
      <c r="Q44" s="103"/>
      <c r="R44" s="103"/>
      <c r="S44" s="103"/>
      <c r="T44" s="103"/>
      <c r="U44" s="237"/>
    </row>
    <row r="45" spans="2:21" ht="12.75" customHeight="1" x14ac:dyDescent="0.2"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</row>
  </sheetData>
  <autoFilter ref="F16:H16" xr:uid="{00000000-0009-0000-0000-00002F000000}">
    <sortState ref="F16:H24">
      <sortCondition descending="1" ref="G15"/>
    </sortState>
  </autoFilter>
  <mergeCells count="3">
    <mergeCell ref="C6:T9"/>
    <mergeCell ref="C42:T42"/>
    <mergeCell ref="I44:N44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24"/>
  <dimension ref="B2:M71"/>
  <sheetViews>
    <sheetView showGridLines="0" zoomScaleNormal="100" workbookViewId="0"/>
  </sheetViews>
  <sheetFormatPr baseColWidth="10" defaultColWidth="11.42578125" defaultRowHeight="12.75" x14ac:dyDescent="0.2"/>
  <cols>
    <col min="1" max="1" width="26.5703125" style="11" customWidth="1"/>
    <col min="2" max="2" width="2.7109375" style="11" customWidth="1"/>
    <col min="3" max="3" width="14.5703125" style="11" customWidth="1"/>
    <col min="4" max="4" width="52.5703125" style="115" customWidth="1"/>
    <col min="5" max="5" width="13.28515625" style="115" customWidth="1"/>
    <col min="6" max="6" width="14.42578125" style="115" bestFit="1" customWidth="1"/>
    <col min="7" max="7" width="14.42578125" style="115" customWidth="1"/>
    <col min="8" max="8" width="14.5703125" style="11" customWidth="1"/>
    <col min="9" max="9" width="2" style="11" customWidth="1"/>
    <col min="10" max="10" width="28.85546875" style="11" customWidth="1"/>
    <col min="11" max="16384" width="11.42578125" style="11"/>
  </cols>
  <sheetData>
    <row r="2" spans="2:9" x14ac:dyDescent="0.2">
      <c r="B2" s="237"/>
      <c r="C2" s="237"/>
      <c r="D2" s="238"/>
      <c r="E2" s="238"/>
      <c r="F2" s="238"/>
      <c r="G2" s="238"/>
      <c r="H2" s="237"/>
      <c r="I2" s="237"/>
    </row>
    <row r="3" spans="2:9" x14ac:dyDescent="0.2">
      <c r="B3" s="237"/>
      <c r="C3" s="103"/>
      <c r="D3" s="104"/>
      <c r="E3" s="104"/>
      <c r="F3" s="104"/>
      <c r="G3" s="104"/>
      <c r="H3" s="103"/>
      <c r="I3" s="237"/>
    </row>
    <row r="4" spans="2:9" ht="24" customHeight="1" x14ac:dyDescent="0.2">
      <c r="B4" s="237"/>
      <c r="C4" s="420" t="s">
        <v>268</v>
      </c>
      <c r="D4" s="420"/>
      <c r="E4" s="420"/>
      <c r="F4" s="420"/>
      <c r="G4" s="420"/>
      <c r="H4" s="420"/>
      <c r="I4" s="237"/>
    </row>
    <row r="5" spans="2:9" ht="27" customHeight="1" x14ac:dyDescent="0.2">
      <c r="B5" s="237"/>
      <c r="C5" s="420"/>
      <c r="D5" s="420"/>
      <c r="E5" s="420"/>
      <c r="F5" s="420"/>
      <c r="G5" s="420"/>
      <c r="H5" s="420"/>
      <c r="I5" s="237"/>
    </row>
    <row r="6" spans="2:9" ht="18" x14ac:dyDescent="0.25">
      <c r="B6" s="237"/>
      <c r="C6" s="103"/>
      <c r="D6" s="105"/>
      <c r="E6" s="105"/>
      <c r="F6" s="105"/>
      <c r="G6" s="105"/>
      <c r="H6" s="103"/>
      <c r="I6" s="237"/>
    </row>
    <row r="7" spans="2:9" ht="15" customHeight="1" x14ac:dyDescent="0.2">
      <c r="B7" s="237"/>
      <c r="C7" s="103"/>
      <c r="D7" s="422" t="s">
        <v>96</v>
      </c>
      <c r="E7" s="422">
        <v>2023</v>
      </c>
      <c r="F7" s="423" t="s">
        <v>543</v>
      </c>
      <c r="G7" s="423" t="s">
        <v>269</v>
      </c>
      <c r="H7" s="103"/>
      <c r="I7" s="237"/>
    </row>
    <row r="8" spans="2:9" ht="15" customHeight="1" x14ac:dyDescent="0.2">
      <c r="B8" s="237"/>
      <c r="C8" s="103"/>
      <c r="D8" s="422"/>
      <c r="E8" s="422"/>
      <c r="F8" s="423"/>
      <c r="G8" s="423"/>
      <c r="H8" s="103"/>
      <c r="I8" s="237"/>
    </row>
    <row r="9" spans="2:9" ht="15" x14ac:dyDescent="0.2">
      <c r="B9" s="237"/>
      <c r="C9" s="103"/>
      <c r="D9" s="422"/>
      <c r="E9" s="239" t="s">
        <v>270</v>
      </c>
      <c r="F9" s="423"/>
      <c r="G9" s="423"/>
      <c r="H9" s="103"/>
      <c r="I9" s="237"/>
    </row>
    <row r="10" spans="2:9" ht="15" x14ac:dyDescent="0.2">
      <c r="B10" s="237"/>
      <c r="C10" s="103"/>
      <c r="D10" s="243" t="s">
        <v>30</v>
      </c>
      <c r="E10" s="244">
        <f>+SUM(E11:E13)</f>
        <v>241</v>
      </c>
      <c r="F10" s="244">
        <f>+SUM(F11:F13)</f>
        <v>8534</v>
      </c>
      <c r="G10" s="245">
        <f t="shared" ref="G10:G50" si="0">+F10/$F$60</f>
        <v>0.18884291119913257</v>
      </c>
      <c r="H10" s="103"/>
      <c r="I10" s="237"/>
    </row>
    <row r="11" spans="2:9" ht="14.25" x14ac:dyDescent="0.2">
      <c r="B11" s="237"/>
      <c r="C11" s="103"/>
      <c r="D11" s="106" t="s">
        <v>31</v>
      </c>
      <c r="E11" s="117">
        <v>110</v>
      </c>
      <c r="F11" s="117">
        <v>6084</v>
      </c>
      <c r="G11" s="135">
        <f t="shared" si="0"/>
        <v>0.13462857648646853</v>
      </c>
      <c r="H11" s="103"/>
      <c r="I11" s="237"/>
    </row>
    <row r="12" spans="2:9" ht="14.25" x14ac:dyDescent="0.2">
      <c r="B12" s="237"/>
      <c r="C12" s="103"/>
      <c r="D12" s="109" t="s">
        <v>32</v>
      </c>
      <c r="E12" s="119">
        <v>91</v>
      </c>
      <c r="F12" s="119">
        <v>1871</v>
      </c>
      <c r="G12" s="136">
        <f t="shared" si="0"/>
        <v>4.1402049080569138E-2</v>
      </c>
      <c r="H12" s="103"/>
      <c r="I12" s="237"/>
    </row>
    <row r="13" spans="2:9" x14ac:dyDescent="0.2">
      <c r="B13" s="237"/>
      <c r="C13" s="103"/>
      <c r="D13" s="108" t="s">
        <v>33</v>
      </c>
      <c r="E13" s="117">
        <v>40</v>
      </c>
      <c r="F13" s="117">
        <v>579</v>
      </c>
      <c r="G13" s="135">
        <f t="shared" si="0"/>
        <v>1.2812285632094886E-2</v>
      </c>
      <c r="H13" s="103"/>
      <c r="I13" s="237"/>
    </row>
    <row r="14" spans="2:9" ht="15" x14ac:dyDescent="0.2">
      <c r="B14" s="237"/>
      <c r="C14" s="103"/>
      <c r="D14" s="243" t="s">
        <v>55</v>
      </c>
      <c r="E14" s="244">
        <f>+SUM(E15:E18)</f>
        <v>12</v>
      </c>
      <c r="F14" s="244">
        <f>+SUM(F15:F18)</f>
        <v>899</v>
      </c>
      <c r="G14" s="245">
        <f t="shared" si="0"/>
        <v>1.9893341594565291E-2</v>
      </c>
      <c r="H14" s="103"/>
      <c r="I14" s="237"/>
    </row>
    <row r="15" spans="2:9" x14ac:dyDescent="0.2">
      <c r="B15" s="237"/>
      <c r="C15" s="103"/>
      <c r="D15" s="108" t="s">
        <v>56</v>
      </c>
      <c r="E15" s="117"/>
      <c r="F15" s="118">
        <v>324</v>
      </c>
      <c r="G15" s="135">
        <f t="shared" si="0"/>
        <v>7.1695691620012837E-3</v>
      </c>
      <c r="H15" s="103"/>
      <c r="I15" s="237"/>
    </row>
    <row r="16" spans="2:9" x14ac:dyDescent="0.2">
      <c r="B16" s="237"/>
      <c r="C16" s="103"/>
      <c r="D16" s="111" t="s">
        <v>271</v>
      </c>
      <c r="E16" s="119">
        <v>1</v>
      </c>
      <c r="F16" s="120">
        <v>4</v>
      </c>
      <c r="G16" s="136">
        <f t="shared" si="0"/>
        <v>8.8513199530880043E-5</v>
      </c>
      <c r="H16" s="103"/>
      <c r="I16" s="237"/>
    </row>
    <row r="17" spans="2:9" x14ac:dyDescent="0.2">
      <c r="B17" s="237"/>
      <c r="C17" s="103"/>
      <c r="D17" s="108" t="s">
        <v>272</v>
      </c>
      <c r="E17" s="117"/>
      <c r="F17" s="118">
        <v>3</v>
      </c>
      <c r="G17" s="135">
        <f t="shared" si="0"/>
        <v>6.6384899648160026E-5</v>
      </c>
      <c r="H17" s="103"/>
      <c r="I17" s="237"/>
    </row>
    <row r="18" spans="2:9" x14ac:dyDescent="0.2">
      <c r="B18" s="237"/>
      <c r="C18" s="103"/>
      <c r="D18" s="111" t="s">
        <v>56</v>
      </c>
      <c r="E18" s="119">
        <v>11</v>
      </c>
      <c r="F18" s="120">
        <v>568</v>
      </c>
      <c r="G18" s="136">
        <f t="shared" si="0"/>
        <v>1.2568874333384966E-2</v>
      </c>
      <c r="H18" s="103"/>
      <c r="I18" s="237"/>
    </row>
    <row r="19" spans="2:9" ht="15" x14ac:dyDescent="0.2">
      <c r="B19" s="237"/>
      <c r="C19" s="103"/>
      <c r="D19" s="243" t="s">
        <v>262</v>
      </c>
      <c r="E19" s="244">
        <f>+SUM(E20:E25)</f>
        <v>480</v>
      </c>
      <c r="F19" s="244">
        <f>+SUM(F20:F25)</f>
        <v>14758</v>
      </c>
      <c r="G19" s="245">
        <f t="shared" si="0"/>
        <v>0.32656944966918194</v>
      </c>
      <c r="H19" s="103"/>
      <c r="I19" s="237"/>
    </row>
    <row r="20" spans="2:9" ht="12.75" customHeight="1" x14ac:dyDescent="0.2">
      <c r="B20" s="237"/>
      <c r="C20" s="103"/>
      <c r="D20" s="111" t="s">
        <v>43</v>
      </c>
      <c r="E20" s="119">
        <v>138</v>
      </c>
      <c r="F20" s="120">
        <v>2418</v>
      </c>
      <c r="G20" s="136">
        <f t="shared" si="0"/>
        <v>5.3506229116416983E-2</v>
      </c>
      <c r="H20" s="103"/>
      <c r="I20" s="237"/>
    </row>
    <row r="21" spans="2:9" ht="12.75" customHeight="1" x14ac:dyDescent="0.2">
      <c r="B21" s="237"/>
      <c r="C21" s="103"/>
      <c r="D21" s="108" t="s">
        <v>48</v>
      </c>
      <c r="E21" s="117">
        <v>53</v>
      </c>
      <c r="F21" s="118">
        <v>2196</v>
      </c>
      <c r="G21" s="135">
        <f t="shared" si="0"/>
        <v>4.8593746542453145E-2</v>
      </c>
      <c r="H21" s="103"/>
      <c r="I21" s="237"/>
    </row>
    <row r="22" spans="2:9" x14ac:dyDescent="0.2">
      <c r="B22" s="237"/>
      <c r="C22" s="103"/>
      <c r="D22" s="111" t="s">
        <v>44</v>
      </c>
      <c r="E22" s="119">
        <v>28</v>
      </c>
      <c r="F22" s="120">
        <v>1256</v>
      </c>
      <c r="G22" s="136">
        <f t="shared" si="0"/>
        <v>2.7793144652696333E-2</v>
      </c>
      <c r="H22" s="103"/>
      <c r="I22" s="237"/>
    </row>
    <row r="23" spans="2:9" x14ac:dyDescent="0.2">
      <c r="B23" s="237"/>
      <c r="C23" s="103"/>
      <c r="D23" s="108" t="s">
        <v>104</v>
      </c>
      <c r="E23" s="117">
        <v>60</v>
      </c>
      <c r="F23" s="118">
        <v>1483</v>
      </c>
      <c r="G23" s="135">
        <f t="shared" si="0"/>
        <v>3.2816268726073773E-2</v>
      </c>
      <c r="H23" s="103"/>
      <c r="I23" s="237"/>
    </row>
    <row r="24" spans="2:9" x14ac:dyDescent="0.2">
      <c r="B24" s="237"/>
      <c r="C24" s="103"/>
      <c r="D24" s="111" t="s">
        <v>46</v>
      </c>
      <c r="E24" s="119">
        <v>109</v>
      </c>
      <c r="F24" s="120">
        <v>5001</v>
      </c>
      <c r="G24" s="136">
        <f t="shared" si="0"/>
        <v>0.11066362771348277</v>
      </c>
      <c r="H24" s="103"/>
      <c r="I24" s="237"/>
    </row>
    <row r="25" spans="2:9" x14ac:dyDescent="0.2">
      <c r="B25" s="237"/>
      <c r="C25" s="103"/>
      <c r="D25" s="108" t="s">
        <v>273</v>
      </c>
      <c r="E25" s="117">
        <v>92</v>
      </c>
      <c r="F25" s="118">
        <v>2404</v>
      </c>
      <c r="G25" s="135">
        <f t="shared" si="0"/>
        <v>5.3196432918058909E-2</v>
      </c>
      <c r="H25" s="103"/>
      <c r="I25" s="237"/>
    </row>
    <row r="26" spans="2:9" ht="15" x14ac:dyDescent="0.2">
      <c r="B26" s="237"/>
      <c r="C26" s="103"/>
      <c r="D26" s="243" t="s">
        <v>266</v>
      </c>
      <c r="E26" s="244">
        <f>+SUM(E27:E29)</f>
        <v>2</v>
      </c>
      <c r="F26" s="244">
        <f>+SUM(F27:F29)</f>
        <v>6691</v>
      </c>
      <c r="G26" s="245">
        <f t="shared" si="0"/>
        <v>0.1480604545152796</v>
      </c>
      <c r="H26" s="103"/>
      <c r="I26" s="237"/>
    </row>
    <row r="27" spans="2:9" x14ac:dyDescent="0.2">
      <c r="B27" s="237"/>
      <c r="C27" s="103"/>
      <c r="D27" s="108" t="s">
        <v>40</v>
      </c>
      <c r="E27" s="117"/>
      <c r="F27" s="118">
        <v>1462</v>
      </c>
      <c r="G27" s="135">
        <f t="shared" si="0"/>
        <v>3.2351574428536659E-2</v>
      </c>
      <c r="H27" s="103"/>
      <c r="I27" s="237"/>
    </row>
    <row r="28" spans="2:9" x14ac:dyDescent="0.2">
      <c r="B28" s="237"/>
      <c r="C28" s="103"/>
      <c r="D28" s="111" t="s">
        <v>39</v>
      </c>
      <c r="E28" s="119">
        <v>2</v>
      </c>
      <c r="F28" s="120">
        <v>5136</v>
      </c>
      <c r="G28" s="136">
        <f t="shared" si="0"/>
        <v>0.11365094819764998</v>
      </c>
      <c r="H28" s="103"/>
      <c r="I28" s="237"/>
    </row>
    <row r="29" spans="2:9" x14ac:dyDescent="0.2">
      <c r="B29" s="237"/>
      <c r="C29" s="103"/>
      <c r="D29" s="108" t="s">
        <v>41</v>
      </c>
      <c r="E29" s="117"/>
      <c r="F29" s="118">
        <v>93</v>
      </c>
      <c r="G29" s="135">
        <f t="shared" si="0"/>
        <v>2.057931889092961E-3</v>
      </c>
      <c r="H29" s="103"/>
      <c r="I29" s="237"/>
    </row>
    <row r="30" spans="2:9" ht="15" x14ac:dyDescent="0.2">
      <c r="B30" s="237"/>
      <c r="C30" s="103"/>
      <c r="D30" s="243" t="s">
        <v>263</v>
      </c>
      <c r="E30" s="244">
        <f>+SUM(E31:E34)</f>
        <v>192</v>
      </c>
      <c r="F30" s="244">
        <f>+SUM(F31:F34)</f>
        <v>6826</v>
      </c>
      <c r="G30" s="245">
        <f t="shared" si="0"/>
        <v>0.1510477749994468</v>
      </c>
      <c r="H30" s="103"/>
      <c r="I30" s="237"/>
    </row>
    <row r="31" spans="2:9" x14ac:dyDescent="0.2">
      <c r="B31" s="237"/>
      <c r="C31" s="103"/>
      <c r="D31" s="111" t="s">
        <v>51</v>
      </c>
      <c r="E31" s="119">
        <v>67</v>
      </c>
      <c r="F31" s="120">
        <v>2417</v>
      </c>
      <c r="G31" s="136">
        <f t="shared" si="0"/>
        <v>5.3484100816534264E-2</v>
      </c>
      <c r="H31" s="103"/>
      <c r="I31" s="237"/>
    </row>
    <row r="32" spans="2:9" ht="12.75" customHeight="1" x14ac:dyDescent="0.2">
      <c r="B32" s="237"/>
      <c r="C32" s="103"/>
      <c r="D32" s="108" t="s">
        <v>54</v>
      </c>
      <c r="E32" s="117">
        <v>22</v>
      </c>
      <c r="F32" s="118">
        <v>480</v>
      </c>
      <c r="G32" s="135">
        <f t="shared" si="0"/>
        <v>1.0621583943705605E-2</v>
      </c>
      <c r="H32" s="103"/>
      <c r="I32" s="237"/>
    </row>
    <row r="33" spans="2:9" ht="12.75" customHeight="1" x14ac:dyDescent="0.2">
      <c r="B33" s="237"/>
      <c r="C33" s="103"/>
      <c r="D33" s="111" t="s">
        <v>50</v>
      </c>
      <c r="E33" s="119">
        <v>95</v>
      </c>
      <c r="F33" s="120">
        <v>3881</v>
      </c>
      <c r="G33" s="136">
        <f t="shared" si="0"/>
        <v>8.587993184483636E-2</v>
      </c>
      <c r="H33" s="103"/>
      <c r="I33" s="237"/>
    </row>
    <row r="34" spans="2:9" x14ac:dyDescent="0.2">
      <c r="B34" s="237"/>
      <c r="C34" s="103"/>
      <c r="D34" s="108" t="s">
        <v>52</v>
      </c>
      <c r="E34" s="117">
        <v>8</v>
      </c>
      <c r="F34" s="118">
        <v>48</v>
      </c>
      <c r="G34" s="135">
        <f t="shared" si="0"/>
        <v>1.0621583943705604E-3</v>
      </c>
      <c r="H34" s="103"/>
      <c r="I34" s="237"/>
    </row>
    <row r="35" spans="2:9" ht="15" x14ac:dyDescent="0.2">
      <c r="B35" s="237"/>
      <c r="C35" s="103"/>
      <c r="D35" s="243" t="s">
        <v>264</v>
      </c>
      <c r="E35" s="244">
        <f>+SUM(E36:E38)</f>
        <v>74</v>
      </c>
      <c r="F35" s="244">
        <f>+SUM(F36:F38)</f>
        <v>4522</v>
      </c>
      <c r="G35" s="245">
        <f t="shared" si="0"/>
        <v>0.10006417206965988</v>
      </c>
      <c r="H35" s="103"/>
      <c r="I35" s="237"/>
    </row>
    <row r="36" spans="2:9" ht="14.25" x14ac:dyDescent="0.2">
      <c r="B36" s="237"/>
      <c r="C36" s="103"/>
      <c r="D36" s="109" t="s">
        <v>35</v>
      </c>
      <c r="E36" s="119">
        <v>33</v>
      </c>
      <c r="F36" s="120">
        <v>2395</v>
      </c>
      <c r="G36" s="136">
        <f t="shared" si="0"/>
        <v>5.2997278219114423E-2</v>
      </c>
      <c r="H36" s="103"/>
      <c r="I36" s="237"/>
    </row>
    <row r="37" spans="2:9" ht="14.25" x14ac:dyDescent="0.2">
      <c r="B37" s="237"/>
      <c r="C37" s="103"/>
      <c r="D37" s="106" t="s">
        <v>36</v>
      </c>
      <c r="E37" s="117">
        <v>19</v>
      </c>
      <c r="F37" s="118">
        <v>332</v>
      </c>
      <c r="G37" s="135">
        <f t="shared" si="0"/>
        <v>7.3465955610630433E-3</v>
      </c>
      <c r="H37" s="103"/>
      <c r="I37" s="237"/>
    </row>
    <row r="38" spans="2:9" ht="14.25" x14ac:dyDescent="0.2">
      <c r="B38" s="237"/>
      <c r="C38" s="103"/>
      <c r="D38" s="109" t="s">
        <v>37</v>
      </c>
      <c r="E38" s="119">
        <v>22</v>
      </c>
      <c r="F38" s="120">
        <v>1795</v>
      </c>
      <c r="G38" s="136">
        <f t="shared" si="0"/>
        <v>3.9720298289482418E-2</v>
      </c>
      <c r="H38" s="103"/>
      <c r="I38" s="237"/>
    </row>
    <row r="39" spans="2:9" ht="15" x14ac:dyDescent="0.2">
      <c r="B39" s="237"/>
      <c r="C39" s="103"/>
      <c r="D39" s="243" t="s">
        <v>63</v>
      </c>
      <c r="E39" s="244">
        <f>+SUM(E40:E42)</f>
        <v>74</v>
      </c>
      <c r="F39" s="244">
        <f>+SUM(F40:F42)</f>
        <v>1557</v>
      </c>
      <c r="G39" s="245">
        <f t="shared" si="0"/>
        <v>3.4453762917395055E-2</v>
      </c>
      <c r="H39" s="103"/>
      <c r="I39" s="237"/>
    </row>
    <row r="40" spans="2:9" ht="14.25" x14ac:dyDescent="0.2">
      <c r="B40" s="237"/>
      <c r="C40" s="103"/>
      <c r="D40" s="109" t="s">
        <v>64</v>
      </c>
      <c r="E40" s="119">
        <v>23</v>
      </c>
      <c r="F40" s="120">
        <v>469</v>
      </c>
      <c r="G40" s="136">
        <f t="shared" si="0"/>
        <v>1.0378172644995685E-2</v>
      </c>
      <c r="H40" s="103"/>
      <c r="I40" s="237"/>
    </row>
    <row r="41" spans="2:9" ht="14.25" x14ac:dyDescent="0.2">
      <c r="B41" s="237"/>
      <c r="C41" s="103"/>
      <c r="D41" s="106" t="s">
        <v>274</v>
      </c>
      <c r="E41" s="117">
        <v>9</v>
      </c>
      <c r="F41" s="118">
        <v>439</v>
      </c>
      <c r="G41" s="135">
        <f t="shared" si="0"/>
        <v>9.7143236485140848E-3</v>
      </c>
      <c r="H41" s="103"/>
      <c r="I41" s="237"/>
    </row>
    <row r="42" spans="2:9" ht="14.25" x14ac:dyDescent="0.2">
      <c r="B42" s="237"/>
      <c r="C42" s="103"/>
      <c r="D42" s="109" t="s">
        <v>65</v>
      </c>
      <c r="E42" s="119">
        <v>42</v>
      </c>
      <c r="F42" s="120">
        <v>649</v>
      </c>
      <c r="G42" s="136">
        <f t="shared" si="0"/>
        <v>1.4361266623885286E-2</v>
      </c>
      <c r="H42" s="103"/>
      <c r="I42" s="237"/>
    </row>
    <row r="43" spans="2:9" ht="15" x14ac:dyDescent="0.2">
      <c r="B43" s="237"/>
      <c r="C43" s="103"/>
      <c r="D43" s="243" t="s">
        <v>265</v>
      </c>
      <c r="E43" s="244">
        <f>+SUM(E44:E45)</f>
        <v>31</v>
      </c>
      <c r="F43" s="244">
        <f>+SUM(F44:F45)</f>
        <v>214</v>
      </c>
      <c r="G43" s="245">
        <f t="shared" si="0"/>
        <v>4.7354561749020823E-3</v>
      </c>
      <c r="H43" s="103"/>
      <c r="I43" s="237"/>
    </row>
    <row r="44" spans="2:9" ht="14.25" x14ac:dyDescent="0.2">
      <c r="B44" s="237"/>
      <c r="C44" s="103"/>
      <c r="D44" s="109" t="s">
        <v>275</v>
      </c>
      <c r="E44" s="119">
        <v>6</v>
      </c>
      <c r="F44" s="120">
        <v>88</v>
      </c>
      <c r="G44" s="136">
        <f t="shared" si="0"/>
        <v>1.947290389679361E-3</v>
      </c>
      <c r="H44" s="103"/>
      <c r="I44" s="237"/>
    </row>
    <row r="45" spans="2:9" ht="14.25" x14ac:dyDescent="0.2">
      <c r="B45" s="237"/>
      <c r="C45" s="103"/>
      <c r="D45" s="106" t="s">
        <v>61</v>
      </c>
      <c r="E45" s="117">
        <v>25</v>
      </c>
      <c r="F45" s="118">
        <v>126</v>
      </c>
      <c r="G45" s="135">
        <f t="shared" si="0"/>
        <v>2.7881657852227215E-3</v>
      </c>
      <c r="H45" s="103"/>
      <c r="I45" s="237"/>
    </row>
    <row r="46" spans="2:9" ht="15" x14ac:dyDescent="0.2">
      <c r="B46" s="237"/>
      <c r="C46" s="103"/>
      <c r="D46" s="243" t="s">
        <v>67</v>
      </c>
      <c r="E46" s="244">
        <f>+SUM(E47:E47)</f>
        <v>4</v>
      </c>
      <c r="F46" s="244">
        <f>+SUM(F47:F47)</f>
        <v>136</v>
      </c>
      <c r="G46" s="245">
        <f t="shared" si="0"/>
        <v>3.0094487840499214E-3</v>
      </c>
      <c r="H46" s="103"/>
      <c r="I46" s="237"/>
    </row>
    <row r="47" spans="2:9" ht="14.25" x14ac:dyDescent="0.2">
      <c r="B47" s="237"/>
      <c r="C47" s="103"/>
      <c r="D47" s="109" t="s">
        <v>67</v>
      </c>
      <c r="E47" s="119">
        <v>4</v>
      </c>
      <c r="F47" s="120">
        <v>136</v>
      </c>
      <c r="G47" s="136">
        <f t="shared" si="0"/>
        <v>3.0094487840499214E-3</v>
      </c>
      <c r="H47" s="103"/>
      <c r="I47" s="237"/>
    </row>
    <row r="48" spans="2:9" ht="15" x14ac:dyDescent="0.2">
      <c r="B48" s="237"/>
      <c r="C48" s="103"/>
      <c r="D48" s="243" t="s">
        <v>267</v>
      </c>
      <c r="E48" s="244">
        <f>+E49</f>
        <v>24</v>
      </c>
      <c r="F48" s="244">
        <f t="shared" ref="F48:G48" si="1">+F49</f>
        <v>24</v>
      </c>
      <c r="G48" s="244">
        <f t="shared" si="1"/>
        <v>5.310791971852802E-4</v>
      </c>
      <c r="H48" s="103"/>
      <c r="I48" s="237"/>
    </row>
    <row r="49" spans="2:9" ht="14.25" x14ac:dyDescent="0.2">
      <c r="B49" s="237"/>
      <c r="C49" s="103"/>
      <c r="D49" s="109" t="s">
        <v>69</v>
      </c>
      <c r="E49" s="119">
        <v>24</v>
      </c>
      <c r="F49" s="120">
        <v>24</v>
      </c>
      <c r="G49" s="136">
        <f>+F49/$F$60</f>
        <v>5.310791971852802E-4</v>
      </c>
      <c r="H49" s="103"/>
      <c r="I49" s="237"/>
    </row>
    <row r="50" spans="2:9" ht="18" x14ac:dyDescent="0.2">
      <c r="B50" s="237"/>
      <c r="C50" s="103"/>
      <c r="D50" s="240" t="s">
        <v>75</v>
      </c>
      <c r="E50" s="241">
        <f>+E46+E43+E39+E35+E30+E26+E19+E14+E10+E48</f>
        <v>1134</v>
      </c>
      <c r="F50" s="241">
        <f>+F46+F43+F39+F35+F30+F26+F19+F14+F10+F48</f>
        <v>44161</v>
      </c>
      <c r="G50" s="242">
        <f t="shared" si="0"/>
        <v>0.97720785112079844</v>
      </c>
      <c r="H50" s="103"/>
      <c r="I50" s="237"/>
    </row>
    <row r="51" spans="2:9" ht="18" x14ac:dyDescent="0.2">
      <c r="B51" s="237"/>
      <c r="C51" s="103"/>
      <c r="D51" s="359"/>
      <c r="E51" s="360"/>
      <c r="F51" s="360"/>
      <c r="G51" s="361"/>
      <c r="H51" s="103"/>
      <c r="I51" s="237"/>
    </row>
    <row r="52" spans="2:9" ht="15" x14ac:dyDescent="0.2">
      <c r="B52" s="237"/>
      <c r="C52" s="103"/>
      <c r="D52" s="243" t="s">
        <v>276</v>
      </c>
      <c r="E52" s="244">
        <f>+SUM(E53:E54)</f>
        <v>0</v>
      </c>
      <c r="F52" s="244">
        <f>+SUM(F53:F59)</f>
        <v>1030</v>
      </c>
      <c r="G52" s="245">
        <f t="shared" ref="G52:G60" si="2">+F52/$F$60</f>
        <v>2.2792148879201612E-2</v>
      </c>
      <c r="H52" s="103"/>
      <c r="I52" s="237"/>
    </row>
    <row r="53" spans="2:9" ht="14.25" x14ac:dyDescent="0.2">
      <c r="B53" s="237"/>
      <c r="C53" s="103"/>
      <c r="D53" s="109" t="s">
        <v>277</v>
      </c>
      <c r="E53" s="119"/>
      <c r="F53" s="120">
        <v>128</v>
      </c>
      <c r="G53" s="136">
        <f t="shared" si="2"/>
        <v>2.8324223849881614E-3</v>
      </c>
      <c r="H53" s="103"/>
      <c r="I53" s="237"/>
    </row>
    <row r="54" spans="2:9" ht="14.25" x14ac:dyDescent="0.2">
      <c r="B54" s="237"/>
      <c r="C54" s="103"/>
      <c r="D54" s="106" t="s">
        <v>278</v>
      </c>
      <c r="E54" s="117"/>
      <c r="F54" s="118">
        <v>178</v>
      </c>
      <c r="G54" s="135">
        <f t="shared" si="2"/>
        <v>3.9388373791241615E-3</v>
      </c>
      <c r="H54" s="103"/>
      <c r="I54" s="237"/>
    </row>
    <row r="55" spans="2:9" ht="14.25" x14ac:dyDescent="0.2">
      <c r="B55" s="237"/>
      <c r="C55" s="103"/>
      <c r="D55" s="109" t="s">
        <v>279</v>
      </c>
      <c r="E55" s="119"/>
      <c r="F55" s="120">
        <v>390</v>
      </c>
      <c r="G55" s="136">
        <f t="shared" si="2"/>
        <v>8.6300369542608047E-3</v>
      </c>
      <c r="H55" s="103"/>
      <c r="I55" s="237"/>
    </row>
    <row r="56" spans="2:9" ht="14.25" x14ac:dyDescent="0.2">
      <c r="B56" s="237"/>
      <c r="C56" s="103"/>
      <c r="D56" s="106" t="s">
        <v>280</v>
      </c>
      <c r="E56" s="117"/>
      <c r="F56" s="118">
        <v>62</v>
      </c>
      <c r="G56" s="135">
        <f t="shared" si="2"/>
        <v>1.3719545927286406E-3</v>
      </c>
      <c r="H56" s="103"/>
      <c r="I56" s="237"/>
    </row>
    <row r="57" spans="2:9" ht="14.25" x14ac:dyDescent="0.2">
      <c r="B57" s="237"/>
      <c r="C57" s="103"/>
      <c r="D57" s="109" t="s">
        <v>281</v>
      </c>
      <c r="E57" s="119"/>
      <c r="F57" s="120">
        <v>49</v>
      </c>
      <c r="G57" s="136">
        <f t="shared" si="2"/>
        <v>1.0842866942532806E-3</v>
      </c>
      <c r="H57" s="103"/>
      <c r="I57" s="237"/>
    </row>
    <row r="58" spans="2:9" ht="14.25" x14ac:dyDescent="0.2">
      <c r="B58" s="237"/>
      <c r="C58" s="103"/>
      <c r="D58" s="106" t="s">
        <v>282</v>
      </c>
      <c r="E58" s="117"/>
      <c r="F58" s="118">
        <v>76</v>
      </c>
      <c r="G58" s="135">
        <f t="shared" si="2"/>
        <v>1.6817507910867207E-3</v>
      </c>
      <c r="H58" s="103"/>
      <c r="I58" s="237"/>
    </row>
    <row r="59" spans="2:9" ht="14.25" x14ac:dyDescent="0.2">
      <c r="B59" s="237"/>
      <c r="C59" s="103"/>
      <c r="D59" s="109" t="s">
        <v>283</v>
      </c>
      <c r="E59" s="119"/>
      <c r="F59" s="120">
        <v>147</v>
      </c>
      <c r="G59" s="136">
        <f t="shared" si="2"/>
        <v>3.2528600827598417E-3</v>
      </c>
      <c r="H59" s="103"/>
      <c r="I59" s="237"/>
    </row>
    <row r="60" spans="2:9" ht="18" x14ac:dyDescent="0.2">
      <c r="B60" s="237"/>
      <c r="C60" s="103"/>
      <c r="D60" s="240" t="s">
        <v>70</v>
      </c>
      <c r="E60" s="241">
        <f>+E50+SUM(E53:E59)</f>
        <v>1134</v>
      </c>
      <c r="F60" s="241">
        <f>+F50+SUM(F53:F59)</f>
        <v>45191</v>
      </c>
      <c r="G60" s="242">
        <f t="shared" si="2"/>
        <v>1</v>
      </c>
      <c r="H60" s="103"/>
      <c r="I60" s="237"/>
    </row>
    <row r="61" spans="2:9" ht="15" x14ac:dyDescent="0.25">
      <c r="B61" s="237"/>
      <c r="C61" s="103"/>
      <c r="D61" s="112"/>
      <c r="E61" s="104"/>
      <c r="F61" s="104"/>
      <c r="G61" s="104"/>
      <c r="H61" s="103"/>
      <c r="I61" s="237"/>
    </row>
    <row r="62" spans="2:9" x14ac:dyDescent="0.2">
      <c r="B62" s="237"/>
      <c r="C62" s="103"/>
      <c r="D62" s="113"/>
      <c r="E62" s="104"/>
      <c r="F62" s="104"/>
      <c r="G62" s="104"/>
      <c r="H62" s="103"/>
      <c r="I62" s="237"/>
    </row>
    <row r="63" spans="2:9" ht="19.5" x14ac:dyDescent="0.35">
      <c r="B63" s="237"/>
      <c r="C63" s="103"/>
      <c r="D63" s="424" t="s">
        <v>83</v>
      </c>
      <c r="E63" s="424"/>
      <c r="F63" s="424"/>
      <c r="G63" s="424"/>
      <c r="H63" s="114"/>
      <c r="I63" s="237"/>
    </row>
    <row r="64" spans="2:9" ht="19.5" x14ac:dyDescent="0.2">
      <c r="B64" s="237"/>
      <c r="C64" s="419" t="s">
        <v>548</v>
      </c>
      <c r="D64" s="419"/>
      <c r="E64" s="419"/>
      <c r="F64" s="419"/>
      <c r="G64" s="419"/>
      <c r="H64" s="419"/>
      <c r="I64" s="237"/>
    </row>
    <row r="65" spans="2:13" x14ac:dyDescent="0.2">
      <c r="B65" s="237"/>
      <c r="C65" s="103"/>
      <c r="D65" s="104"/>
      <c r="E65" s="104"/>
      <c r="F65" s="104"/>
      <c r="G65" s="104"/>
      <c r="H65" s="103"/>
      <c r="I65" s="237"/>
    </row>
    <row r="66" spans="2:13" x14ac:dyDescent="0.2">
      <c r="B66" s="237"/>
      <c r="C66" s="237"/>
      <c r="D66" s="238"/>
      <c r="E66" s="238"/>
      <c r="F66" s="238"/>
      <c r="G66" s="238"/>
      <c r="H66" s="237"/>
      <c r="I66" s="237"/>
    </row>
    <row r="71" spans="2:13" ht="19.5" x14ac:dyDescent="0.35">
      <c r="J71" s="421"/>
      <c r="K71" s="421"/>
      <c r="L71" s="421"/>
      <c r="M71" s="421"/>
    </row>
  </sheetData>
  <mergeCells count="8">
    <mergeCell ref="C4:H5"/>
    <mergeCell ref="J71:M71"/>
    <mergeCell ref="D7:D9"/>
    <mergeCell ref="F7:F9"/>
    <mergeCell ref="G7:G9"/>
    <mergeCell ref="C64:H64"/>
    <mergeCell ref="D63:G63"/>
    <mergeCell ref="E7:E8"/>
  </mergeCells>
  <pageMargins left="0.7" right="0.7" top="0.75" bottom="0.75" header="0.3" footer="0.3"/>
  <ignoredErrors>
    <ignoredError sqref="F14 F19 F30 F35 F39 F46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B2:AF53"/>
  <sheetViews>
    <sheetView zoomScale="70" zoomScaleNormal="70" workbookViewId="0"/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7" width="11.42578125" style="8"/>
    <col min="28" max="16384" width="11.42578125" style="9"/>
  </cols>
  <sheetData>
    <row r="2" spans="2:27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7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7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7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  <c r="V5" s="9"/>
      <c r="W5" s="9"/>
      <c r="X5" s="9"/>
      <c r="Y5" s="9"/>
      <c r="Z5" s="9"/>
      <c r="AA5" s="9"/>
    </row>
    <row r="6" spans="2:27" ht="13.5" customHeight="1" x14ac:dyDescent="0.2">
      <c r="B6" s="207"/>
      <c r="C6" s="380" t="s">
        <v>84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  <c r="V6" s="9"/>
      <c r="W6" s="9"/>
      <c r="X6" s="9"/>
      <c r="Y6" s="9"/>
      <c r="Z6" s="9"/>
      <c r="AA6" s="9"/>
    </row>
    <row r="7" spans="2:27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  <c r="V7" s="9"/>
      <c r="W7" s="9"/>
      <c r="X7" s="9"/>
      <c r="Y7" s="9"/>
      <c r="Z7" s="9"/>
      <c r="AA7" s="9"/>
    </row>
    <row r="8" spans="2:27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  <c r="V8" s="9"/>
      <c r="W8" s="9"/>
      <c r="X8" s="9"/>
      <c r="Y8" s="9"/>
      <c r="Z8" s="9"/>
      <c r="AA8" s="9"/>
    </row>
    <row r="9" spans="2:27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  <c r="V9" s="9"/>
      <c r="W9" s="9"/>
      <c r="X9" s="9"/>
      <c r="Y9" s="9"/>
      <c r="Z9" s="9"/>
      <c r="AA9" s="9"/>
    </row>
    <row r="10" spans="2:27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  <c r="V10" s="9"/>
      <c r="W10" s="9"/>
      <c r="X10" s="9"/>
      <c r="Y10" s="9"/>
      <c r="Z10" s="9"/>
      <c r="AA10" s="9"/>
    </row>
    <row r="11" spans="2:27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  <c r="V11" s="9"/>
      <c r="W11" s="9"/>
      <c r="X11" s="9"/>
      <c r="Y11" s="9"/>
      <c r="Z11" s="9"/>
      <c r="AA11" s="9"/>
    </row>
    <row r="12" spans="2:27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  <c r="V12" s="9"/>
      <c r="W12" s="9"/>
      <c r="X12" s="9"/>
      <c r="Y12" s="9"/>
      <c r="Z12" s="9"/>
      <c r="AA12" s="9"/>
    </row>
    <row r="13" spans="2:27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  <c r="V13" s="9"/>
      <c r="W13" s="9"/>
      <c r="X13" s="9"/>
      <c r="Y13" s="9"/>
      <c r="Z13" s="9"/>
      <c r="AA13" s="9"/>
    </row>
    <row r="14" spans="2:27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  <c r="V14" s="9"/>
      <c r="W14" s="9"/>
      <c r="X14" s="9"/>
      <c r="Y14" s="9"/>
      <c r="Z14" s="9"/>
      <c r="AA14" s="9"/>
    </row>
    <row r="15" spans="2:27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  <c r="V15" s="9"/>
      <c r="W15" s="9"/>
      <c r="X15" s="9"/>
      <c r="Y15" s="9"/>
      <c r="Z15" s="9"/>
      <c r="AA15" s="9"/>
    </row>
    <row r="16" spans="2:27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32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32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32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  <c r="W19" s="13"/>
      <c r="X19" s="13"/>
      <c r="Y19" s="13"/>
      <c r="Z19" s="13"/>
      <c r="AA19" s="13"/>
    </row>
    <row r="20" spans="2:32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  <c r="V20" s="13"/>
      <c r="W20" s="13"/>
      <c r="X20" s="13"/>
      <c r="Y20" s="13"/>
      <c r="Z20" s="13"/>
      <c r="AA20" s="29"/>
    </row>
    <row r="21" spans="2:32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  <c r="V21" s="13"/>
      <c r="W21" s="10"/>
      <c r="X21" s="10"/>
      <c r="Y21" s="10"/>
      <c r="Z21" s="10"/>
      <c r="AA21" s="29"/>
    </row>
    <row r="22" spans="2:32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  <c r="V22" s="13"/>
      <c r="W22" s="317"/>
      <c r="X22" s="13"/>
      <c r="Y22" s="13"/>
      <c r="AA22" s="33"/>
      <c r="AB22" s="34"/>
    </row>
    <row r="23" spans="2:32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  <c r="V23" s="13"/>
      <c r="W23" s="50"/>
      <c r="X23" s="29"/>
      <c r="Y23" s="29"/>
      <c r="Z23" s="51"/>
      <c r="AA23" s="13"/>
      <c r="AB23" s="10"/>
      <c r="AC23" s="10"/>
    </row>
    <row r="24" spans="2:32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  <c r="V24" s="13"/>
      <c r="W24" s="50"/>
      <c r="X24" s="29"/>
      <c r="Y24" s="29"/>
      <c r="Z24" s="51"/>
      <c r="AA24" s="13"/>
      <c r="AB24" s="10"/>
      <c r="AC24" s="10"/>
      <c r="AD24" s="10"/>
      <c r="AE24" s="10"/>
    </row>
    <row r="25" spans="2:32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207"/>
      <c r="V25" s="13"/>
      <c r="W25" s="50"/>
      <c r="X25" s="29"/>
      <c r="Y25" s="29"/>
      <c r="Z25" s="223"/>
      <c r="AB25" s="10"/>
      <c r="AC25" s="10"/>
      <c r="AD25" s="10"/>
      <c r="AE25" s="10"/>
    </row>
    <row r="26" spans="2:32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  <c r="V26" s="13"/>
      <c r="W26" s="50"/>
      <c r="X26" s="29"/>
      <c r="Y26" s="29"/>
      <c r="Z26" s="51"/>
      <c r="AA26" s="13"/>
      <c r="AB26" s="10"/>
      <c r="AC26" s="10"/>
      <c r="AD26" s="10"/>
      <c r="AE26" s="10"/>
    </row>
    <row r="27" spans="2:32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  <c r="V27" s="13"/>
      <c r="W27" s="50"/>
      <c r="X27" s="29"/>
      <c r="Y27" s="29"/>
      <c r="Z27" s="51"/>
      <c r="AA27" s="13"/>
      <c r="AB27" s="10"/>
      <c r="AC27" s="10"/>
      <c r="AD27" s="10"/>
      <c r="AE27" s="10"/>
    </row>
    <row r="28" spans="2:32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  <c r="V28" s="13"/>
      <c r="W28" s="50"/>
      <c r="X28" s="317" t="s">
        <v>80</v>
      </c>
      <c r="Y28" s="318" t="s">
        <v>85</v>
      </c>
      <c r="Z28" s="318" t="s">
        <v>86</v>
      </c>
      <c r="AA28" s="13"/>
      <c r="AB28" s="10"/>
      <c r="AC28" s="10"/>
      <c r="AD28" s="10"/>
      <c r="AE28" s="10"/>
      <c r="AF28" s="102"/>
    </row>
    <row r="29" spans="2:32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  <c r="V29" s="13"/>
      <c r="W29" s="50"/>
      <c r="X29" s="29"/>
      <c r="Y29" s="29"/>
      <c r="Z29" s="319"/>
      <c r="AA29" s="13"/>
      <c r="AB29" s="10"/>
      <c r="AC29" s="10"/>
      <c r="AD29" s="10"/>
      <c r="AE29" s="10"/>
      <c r="AF29" s="102"/>
    </row>
    <row r="30" spans="2:32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  <c r="V30" s="10"/>
      <c r="W30" s="10" t="s">
        <v>7</v>
      </c>
      <c r="X30" s="10">
        <v>3894</v>
      </c>
      <c r="Y30" s="10">
        <v>1767</v>
      </c>
      <c r="Z30" s="319">
        <f t="shared" ref="Z30:Z33" si="0">+Y30/X30</f>
        <v>0.45377503852080125</v>
      </c>
      <c r="AA30" s="13"/>
      <c r="AB30" s="10"/>
      <c r="AC30" s="10"/>
      <c r="AD30" s="10"/>
      <c r="AE30" s="10"/>
      <c r="AF30" s="102"/>
    </row>
    <row r="31" spans="2:32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  <c r="V31" s="10"/>
      <c r="W31" s="10" t="s">
        <v>9</v>
      </c>
      <c r="X31" s="10">
        <v>6078</v>
      </c>
      <c r="Y31" s="10">
        <v>2323</v>
      </c>
      <c r="Z31" s="319">
        <f t="shared" si="0"/>
        <v>0.3821980914774597</v>
      </c>
      <c r="AA31" s="13"/>
      <c r="AB31" s="10"/>
      <c r="AC31" s="10"/>
      <c r="AD31" s="10"/>
      <c r="AE31" s="10"/>
      <c r="AF31" s="102"/>
    </row>
    <row r="32" spans="2:32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V32" s="10"/>
      <c r="W32" s="10" t="s">
        <v>11</v>
      </c>
      <c r="X32" s="10">
        <v>6530</v>
      </c>
      <c r="Y32" s="10">
        <v>2394</v>
      </c>
      <c r="Z32" s="319">
        <f t="shared" si="0"/>
        <v>0.36661562021439509</v>
      </c>
      <c r="AA32" s="13"/>
      <c r="AB32" s="10"/>
      <c r="AC32" s="10"/>
      <c r="AD32" s="10"/>
      <c r="AE32" s="10"/>
      <c r="AF32" s="102"/>
    </row>
    <row r="33" spans="2:32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V33" s="10"/>
      <c r="W33" s="10" t="s">
        <v>13</v>
      </c>
      <c r="X33" s="10">
        <v>7080</v>
      </c>
      <c r="Y33" s="10">
        <v>2015</v>
      </c>
      <c r="Z33" s="319">
        <f t="shared" si="0"/>
        <v>0.2846045197740113</v>
      </c>
      <c r="AA33" s="10"/>
      <c r="AB33" s="34"/>
      <c r="AC33" s="10"/>
      <c r="AD33" s="10"/>
      <c r="AE33" s="10"/>
      <c r="AF33" s="102"/>
    </row>
    <row r="34" spans="2:32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V34" s="10"/>
      <c r="W34" s="10" t="s">
        <v>15</v>
      </c>
      <c r="X34" s="10">
        <v>5451</v>
      </c>
      <c r="Y34" s="10">
        <v>1952</v>
      </c>
      <c r="Z34" s="319">
        <f t="shared" ref="Z34:Z37" si="1">+Y34/X34</f>
        <v>0.35809943129700972</v>
      </c>
      <c r="AA34" s="10"/>
      <c r="AB34" s="34"/>
      <c r="AC34" s="10"/>
      <c r="AD34" s="10"/>
      <c r="AE34" s="10"/>
      <c r="AF34" s="102"/>
    </row>
    <row r="35" spans="2:32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V35" s="10"/>
      <c r="W35" s="10" t="s">
        <v>17</v>
      </c>
      <c r="X35" s="10">
        <v>5426</v>
      </c>
      <c r="Y35" s="10">
        <v>1641</v>
      </c>
      <c r="Z35" s="319">
        <f t="shared" si="1"/>
        <v>0.30243273129377074</v>
      </c>
      <c r="AA35" s="10"/>
      <c r="AB35" s="34"/>
      <c r="AC35" s="10"/>
      <c r="AD35" s="10"/>
      <c r="AE35" s="10"/>
      <c r="AF35" s="102"/>
    </row>
    <row r="36" spans="2:32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V36" s="13"/>
      <c r="W36" s="13" t="s">
        <v>19</v>
      </c>
      <c r="X36" s="13">
        <v>5398</v>
      </c>
      <c r="Y36" s="13">
        <v>1635</v>
      </c>
      <c r="Z36" s="319">
        <f t="shared" si="1"/>
        <v>0.30288995924416451</v>
      </c>
      <c r="AA36" s="10"/>
      <c r="AB36" s="34"/>
      <c r="AC36" s="10"/>
      <c r="AD36" s="10"/>
      <c r="AE36" s="10"/>
      <c r="AF36" s="102"/>
    </row>
    <row r="37" spans="2:32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  <c r="V37" s="13"/>
      <c r="W37" s="13" t="s">
        <v>21</v>
      </c>
      <c r="X37" s="13">
        <v>4428</v>
      </c>
      <c r="Y37" s="13">
        <v>1590</v>
      </c>
      <c r="Z37" s="319">
        <f t="shared" si="1"/>
        <v>0.35907859078590787</v>
      </c>
      <c r="AA37" s="10"/>
      <c r="AB37" s="34"/>
      <c r="AC37" s="10"/>
      <c r="AD37" s="10"/>
      <c r="AE37" s="10"/>
      <c r="AF37" s="102"/>
    </row>
    <row r="38" spans="2:32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  <c r="V38" s="13"/>
      <c r="W38" s="13" t="s">
        <v>23</v>
      </c>
      <c r="X38" s="13">
        <v>4300</v>
      </c>
      <c r="Y38" s="13">
        <v>1528</v>
      </c>
      <c r="Z38" s="319">
        <f>+Y38/X38</f>
        <v>0.35534883720930233</v>
      </c>
      <c r="AA38" s="10"/>
      <c r="AB38" s="34"/>
      <c r="AC38" s="10"/>
      <c r="AD38" s="10"/>
      <c r="AE38" s="10"/>
      <c r="AF38" s="102"/>
    </row>
    <row r="39" spans="2:32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  <c r="V39" s="13"/>
      <c r="W39" s="13" t="s">
        <v>25</v>
      </c>
      <c r="X39" s="13">
        <v>3826</v>
      </c>
      <c r="Y39" s="13">
        <v>1313</v>
      </c>
      <c r="Z39" s="319">
        <f>+Y39/X39</f>
        <v>0.34317825405122843</v>
      </c>
      <c r="AA39" s="13"/>
      <c r="AB39" s="10"/>
      <c r="AC39" s="10"/>
      <c r="AD39" s="10"/>
      <c r="AE39" s="10"/>
      <c r="AF39" s="102"/>
    </row>
    <row r="40" spans="2:32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  <c r="V40" s="13"/>
      <c r="W40" s="13"/>
      <c r="X40" s="13"/>
      <c r="Y40" s="13"/>
      <c r="Z40" s="13"/>
      <c r="AA40" s="13"/>
      <c r="AB40" s="10"/>
      <c r="AC40" s="10"/>
      <c r="AD40" s="10"/>
      <c r="AE40" s="10"/>
      <c r="AF40" s="102"/>
    </row>
    <row r="41" spans="2:32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  <c r="V41" s="13"/>
      <c r="W41" s="13"/>
      <c r="X41" s="13"/>
      <c r="Y41" s="13"/>
      <c r="Z41" s="13"/>
      <c r="AA41" s="13"/>
      <c r="AB41" s="10"/>
      <c r="AC41" s="10"/>
      <c r="AD41" s="10"/>
      <c r="AE41" s="10"/>
      <c r="AF41" s="102"/>
    </row>
    <row r="42" spans="2:32" ht="13.5" customHeight="1" x14ac:dyDescent="0.2">
      <c r="B42" s="207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7"/>
      <c r="V42" s="13"/>
      <c r="W42" s="13"/>
      <c r="X42" s="13"/>
      <c r="Y42" s="13"/>
      <c r="Z42" s="13"/>
      <c r="AA42" s="13"/>
      <c r="AB42" s="10"/>
      <c r="AC42" s="10"/>
      <c r="AD42" s="10"/>
      <c r="AE42" s="10"/>
      <c r="AF42" s="102"/>
    </row>
    <row r="43" spans="2:32" ht="13.5" customHeight="1" x14ac:dyDescent="0.2">
      <c r="B43" s="207"/>
      <c r="C43" s="373" t="s">
        <v>83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  <c r="V43" s="13"/>
      <c r="W43" s="13"/>
      <c r="X43" s="13"/>
      <c r="Y43" s="13"/>
      <c r="Z43" s="13"/>
      <c r="AA43" s="13"/>
      <c r="AB43" s="10"/>
      <c r="AC43" s="10"/>
      <c r="AD43" s="10"/>
      <c r="AE43" s="10"/>
      <c r="AF43" s="102"/>
    </row>
    <row r="44" spans="2:32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  <c r="V44" s="13"/>
      <c r="W44" s="13"/>
      <c r="X44" s="13"/>
      <c r="Y44" s="13"/>
      <c r="Z44" s="13"/>
      <c r="AA44" s="13"/>
      <c r="AB44" s="10"/>
      <c r="AC44" s="10"/>
      <c r="AD44" s="10"/>
      <c r="AE44" s="10"/>
      <c r="AF44" s="102"/>
    </row>
    <row r="45" spans="2:32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  <c r="V45" s="13"/>
      <c r="W45" s="13"/>
      <c r="X45" s="13"/>
      <c r="Y45" s="13"/>
      <c r="Z45" s="13"/>
      <c r="AA45" s="13"/>
      <c r="AB45" s="10"/>
      <c r="AC45" s="10"/>
      <c r="AD45" s="10"/>
      <c r="AE45" s="10"/>
      <c r="AF45" s="102"/>
    </row>
    <row r="46" spans="2:32" ht="13.5" customHeight="1" x14ac:dyDescent="0.2">
      <c r="V46" s="13"/>
      <c r="W46" s="13"/>
      <c r="X46" s="13"/>
      <c r="Y46" s="13"/>
      <c r="Z46" s="13"/>
      <c r="AA46" s="13"/>
      <c r="AB46" s="10"/>
      <c r="AC46" s="10"/>
      <c r="AD46" s="10"/>
      <c r="AE46" s="10"/>
      <c r="AF46" s="102"/>
    </row>
    <row r="47" spans="2:32" ht="13.5" customHeight="1" x14ac:dyDescent="0.2">
      <c r="V47" s="13"/>
      <c r="W47" s="13"/>
      <c r="X47" s="13"/>
      <c r="Y47" s="13"/>
      <c r="Z47" s="13"/>
      <c r="AA47" s="13"/>
      <c r="AB47" s="10"/>
      <c r="AC47" s="10"/>
      <c r="AD47" s="10"/>
      <c r="AE47" s="10"/>
    </row>
    <row r="48" spans="2:32" ht="13.5" customHeight="1" x14ac:dyDescent="0.2">
      <c r="W48" s="13"/>
      <c r="X48" s="13"/>
      <c r="Y48" s="13"/>
      <c r="Z48" s="13"/>
      <c r="AA48" s="13"/>
      <c r="AB48" s="10"/>
      <c r="AC48" s="10"/>
    </row>
    <row r="49" spans="23:29" ht="13.5" customHeight="1" x14ac:dyDescent="0.2">
      <c r="W49" s="13"/>
      <c r="X49" s="13"/>
      <c r="Y49" s="13"/>
      <c r="Z49" s="13"/>
      <c r="AA49" s="13"/>
      <c r="AB49" s="10"/>
      <c r="AC49" s="10"/>
    </row>
    <row r="50" spans="23:29" ht="13.5" customHeight="1" x14ac:dyDescent="0.2">
      <c r="W50" s="13"/>
      <c r="X50" s="13"/>
      <c r="Y50" s="13"/>
      <c r="Z50" s="13"/>
      <c r="AA50" s="13"/>
      <c r="AB50" s="10"/>
      <c r="AC50" s="10"/>
    </row>
    <row r="51" spans="23:29" ht="13.5" customHeight="1" x14ac:dyDescent="0.2">
      <c r="W51" s="13"/>
      <c r="X51" s="13"/>
      <c r="Y51" s="13"/>
      <c r="Z51" s="13"/>
      <c r="AA51" s="13"/>
      <c r="AB51" s="10"/>
      <c r="AC51" s="10"/>
    </row>
    <row r="52" spans="23:29" ht="13.5" customHeight="1" x14ac:dyDescent="0.2">
      <c r="W52" s="13"/>
      <c r="X52" s="13"/>
      <c r="Y52" s="13"/>
      <c r="Z52" s="13"/>
      <c r="AA52" s="13"/>
      <c r="AB52" s="10"/>
      <c r="AC52" s="10"/>
    </row>
    <row r="53" spans="23:29" ht="13.5" customHeight="1" x14ac:dyDescent="0.2">
      <c r="W53" s="13"/>
      <c r="X53" s="13"/>
      <c r="Y53" s="13"/>
      <c r="Z53" s="13"/>
      <c r="AA53" s="13"/>
      <c r="AB53" s="10"/>
      <c r="AC53" s="10"/>
    </row>
  </sheetData>
  <mergeCells count="3">
    <mergeCell ref="C21:T26"/>
    <mergeCell ref="C43:T43"/>
    <mergeCell ref="C6:T9"/>
  </mergeCells>
  <pageMargins left="0.75" right="0.75" top="1" bottom="1" header="0" footer="0"/>
  <pageSetup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5"/>
  <dimension ref="B2:M261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22" style="11" customWidth="1"/>
    <col min="2" max="2" width="2.7109375" style="11" customWidth="1"/>
    <col min="3" max="3" width="14" style="11" customWidth="1"/>
    <col min="4" max="4" width="70.7109375" style="115" customWidth="1"/>
    <col min="5" max="6" width="12.28515625" style="115" customWidth="1"/>
    <col min="7" max="7" width="16.7109375" style="115" bestFit="1" customWidth="1"/>
    <col min="8" max="8" width="16.7109375" style="115" customWidth="1"/>
    <col min="9" max="9" width="2.5703125" style="11" customWidth="1"/>
    <col min="10" max="10" width="11.42578125" style="11" hidden="1" customWidth="1"/>
    <col min="11" max="11" width="11.42578125" style="11"/>
    <col min="12" max="12" width="13" style="11" bestFit="1" customWidth="1"/>
    <col min="13" max="13" width="43.85546875" style="11" bestFit="1" customWidth="1"/>
    <col min="14" max="16384" width="11.42578125" style="11"/>
  </cols>
  <sheetData>
    <row r="2" spans="2:11" x14ac:dyDescent="0.2">
      <c r="B2" s="237"/>
      <c r="C2" s="237"/>
      <c r="D2" s="238"/>
      <c r="E2" s="238"/>
      <c r="F2" s="238"/>
      <c r="G2" s="238"/>
      <c r="H2" s="238"/>
      <c r="I2" s="237"/>
    </row>
    <row r="3" spans="2:11" x14ac:dyDescent="0.2">
      <c r="B3" s="237"/>
      <c r="C3" s="103"/>
      <c r="D3" s="104"/>
      <c r="E3" s="104"/>
      <c r="F3" s="104"/>
      <c r="G3" s="104"/>
      <c r="H3" s="104"/>
      <c r="I3" s="237"/>
    </row>
    <row r="4" spans="2:11" ht="21" customHeight="1" x14ac:dyDescent="0.2">
      <c r="B4" s="237"/>
      <c r="C4" s="420" t="s">
        <v>284</v>
      </c>
      <c r="D4" s="420"/>
      <c r="E4" s="420"/>
      <c r="F4" s="420"/>
      <c r="G4" s="420"/>
      <c r="H4" s="420"/>
      <c r="I4" s="237"/>
    </row>
    <row r="5" spans="2:11" ht="27" customHeight="1" x14ac:dyDescent="0.2">
      <c r="B5" s="237"/>
      <c r="C5" s="420"/>
      <c r="D5" s="420"/>
      <c r="E5" s="420"/>
      <c r="F5" s="420"/>
      <c r="G5" s="420"/>
      <c r="H5" s="420"/>
      <c r="I5" s="237"/>
    </row>
    <row r="6" spans="2:11" ht="18" customHeight="1" x14ac:dyDescent="0.2">
      <c r="B6" s="237"/>
      <c r="C6" s="420"/>
      <c r="D6" s="420"/>
      <c r="E6" s="420"/>
      <c r="F6" s="420"/>
      <c r="G6" s="420"/>
      <c r="H6" s="420"/>
      <c r="I6" s="237"/>
    </row>
    <row r="7" spans="2:11" ht="15" customHeight="1" x14ac:dyDescent="0.2">
      <c r="B7" s="237"/>
      <c r="C7" s="103"/>
      <c r="D7" s="425" t="s">
        <v>96</v>
      </c>
      <c r="E7" s="425">
        <v>2023</v>
      </c>
      <c r="F7" s="425" t="s">
        <v>544</v>
      </c>
      <c r="G7" s="423" t="s">
        <v>285</v>
      </c>
      <c r="H7" s="103"/>
      <c r="I7" s="237"/>
    </row>
    <row r="8" spans="2:11" ht="15" customHeight="1" x14ac:dyDescent="0.2">
      <c r="B8" s="237"/>
      <c r="C8" s="103"/>
      <c r="D8" s="425"/>
      <c r="E8" s="425"/>
      <c r="F8" s="425"/>
      <c r="G8" s="423"/>
      <c r="H8" s="103"/>
      <c r="I8" s="237"/>
    </row>
    <row r="9" spans="2:11" ht="15" x14ac:dyDescent="0.2">
      <c r="B9" s="237"/>
      <c r="C9" s="103"/>
      <c r="D9" s="425"/>
      <c r="E9" s="248" t="s">
        <v>286</v>
      </c>
      <c r="F9" s="425"/>
      <c r="G9" s="423"/>
      <c r="H9" s="103"/>
      <c r="I9" s="237"/>
    </row>
    <row r="10" spans="2:11" ht="15" x14ac:dyDescent="0.2">
      <c r="B10" s="237"/>
      <c r="C10" s="103"/>
      <c r="D10" s="256" t="s">
        <v>30</v>
      </c>
      <c r="E10" s="256">
        <f>+SUM(E11:E33)</f>
        <v>17</v>
      </c>
      <c r="F10" s="256">
        <f>+SUM(F11:F33)</f>
        <v>7764</v>
      </c>
      <c r="G10" s="258">
        <f t="shared" ref="G10:G41" si="0">+F10/$F$251</f>
        <v>0.21128255367785126</v>
      </c>
      <c r="H10" s="103"/>
      <c r="I10" s="237"/>
    </row>
    <row r="11" spans="2:11" x14ac:dyDescent="0.2">
      <c r="B11" s="237"/>
      <c r="C11" s="103"/>
      <c r="D11" s="173" t="s">
        <v>287</v>
      </c>
      <c r="E11" s="173">
        <v>1</v>
      </c>
      <c r="F11" s="189">
        <v>1365</v>
      </c>
      <c r="G11" s="135">
        <f t="shared" si="0"/>
        <v>3.7145889460364109E-2</v>
      </c>
      <c r="H11" s="103"/>
      <c r="I11" s="237"/>
      <c r="K11" s="178"/>
    </row>
    <row r="12" spans="2:11" x14ac:dyDescent="0.2">
      <c r="B12" s="237"/>
      <c r="C12" s="103"/>
      <c r="D12" s="174" t="s">
        <v>288</v>
      </c>
      <c r="E12" s="174"/>
      <c r="F12" s="190">
        <v>13</v>
      </c>
      <c r="G12" s="136">
        <f t="shared" si="0"/>
        <v>3.5377037581299156E-4</v>
      </c>
      <c r="H12" s="103"/>
      <c r="I12" s="237"/>
      <c r="K12" s="178"/>
    </row>
    <row r="13" spans="2:11" x14ac:dyDescent="0.2">
      <c r="B13" s="237"/>
      <c r="C13" s="103"/>
      <c r="D13" s="173" t="s">
        <v>289</v>
      </c>
      <c r="E13" s="173"/>
      <c r="F13" s="189">
        <v>225</v>
      </c>
      <c r="G13" s="135">
        <f t="shared" si="0"/>
        <v>6.1229488121479301E-3</v>
      </c>
      <c r="H13" s="103"/>
      <c r="I13" s="237"/>
      <c r="K13" s="178"/>
    </row>
    <row r="14" spans="2:11" x14ac:dyDescent="0.2">
      <c r="B14" s="237"/>
      <c r="C14" s="103"/>
      <c r="D14" s="174" t="s">
        <v>290</v>
      </c>
      <c r="E14" s="174"/>
      <c r="F14" s="190">
        <v>28</v>
      </c>
      <c r="G14" s="136">
        <f t="shared" si="0"/>
        <v>7.6196696328952019E-4</v>
      </c>
      <c r="H14" s="103"/>
      <c r="I14" s="237"/>
      <c r="K14" s="178"/>
    </row>
    <row r="15" spans="2:11" x14ac:dyDescent="0.2">
      <c r="B15" s="237"/>
      <c r="C15" s="103"/>
      <c r="D15" s="173" t="s">
        <v>291</v>
      </c>
      <c r="E15" s="173"/>
      <c r="F15" s="189">
        <v>1432</v>
      </c>
      <c r="G15" s="135">
        <f t="shared" si="0"/>
        <v>3.8969167551092608E-2</v>
      </c>
      <c r="H15" s="103"/>
      <c r="I15" s="237"/>
      <c r="K15" s="178"/>
    </row>
    <row r="16" spans="2:11" x14ac:dyDescent="0.2">
      <c r="B16" s="237"/>
      <c r="C16" s="103"/>
      <c r="D16" s="174" t="s">
        <v>292</v>
      </c>
      <c r="E16" s="174"/>
      <c r="F16" s="190">
        <v>157</v>
      </c>
      <c r="G16" s="136">
        <f t="shared" si="0"/>
        <v>4.2724576155876671E-3</v>
      </c>
      <c r="H16" s="103"/>
      <c r="I16" s="237"/>
      <c r="K16" s="178"/>
    </row>
    <row r="17" spans="2:11" x14ac:dyDescent="0.2">
      <c r="B17" s="237"/>
      <c r="C17" s="103"/>
      <c r="D17" s="173" t="s">
        <v>293</v>
      </c>
      <c r="E17" s="173">
        <v>1</v>
      </c>
      <c r="F17" s="189">
        <v>709</v>
      </c>
      <c r="G17" s="135">
        <f t="shared" si="0"/>
        <v>1.9294092034723924E-2</v>
      </c>
      <c r="H17" s="103"/>
      <c r="I17" s="237"/>
      <c r="K17" s="178"/>
    </row>
    <row r="18" spans="2:11" ht="12.75" customHeight="1" x14ac:dyDescent="0.2">
      <c r="B18" s="237"/>
      <c r="C18" s="103"/>
      <c r="D18" s="174" t="s">
        <v>294</v>
      </c>
      <c r="E18" s="174"/>
      <c r="F18" s="190">
        <v>13</v>
      </c>
      <c r="G18" s="136">
        <f t="shared" si="0"/>
        <v>3.5377037581299156E-4</v>
      </c>
      <c r="H18" s="103"/>
      <c r="I18" s="237"/>
      <c r="K18" s="178"/>
    </row>
    <row r="19" spans="2:11" ht="12.75" customHeight="1" x14ac:dyDescent="0.2">
      <c r="B19" s="237"/>
      <c r="C19" s="103"/>
      <c r="D19" s="173" t="s">
        <v>295</v>
      </c>
      <c r="E19" s="173"/>
      <c r="F19" s="189">
        <v>48</v>
      </c>
      <c r="G19" s="135">
        <f t="shared" si="0"/>
        <v>1.3062290799248919E-3</v>
      </c>
      <c r="H19" s="103"/>
      <c r="I19" s="237"/>
      <c r="J19" s="167"/>
      <c r="K19" s="178"/>
    </row>
    <row r="20" spans="2:11" x14ac:dyDescent="0.2">
      <c r="B20" s="237"/>
      <c r="C20" s="103"/>
      <c r="D20" s="174" t="s">
        <v>296</v>
      </c>
      <c r="E20" s="174"/>
      <c r="F20" s="190">
        <v>137</v>
      </c>
      <c r="G20" s="136">
        <f t="shared" si="0"/>
        <v>3.7281954989522954E-3</v>
      </c>
      <c r="H20" s="103"/>
      <c r="I20" s="237"/>
      <c r="J20" s="167"/>
      <c r="K20" s="178"/>
    </row>
    <row r="21" spans="2:11" x14ac:dyDescent="0.2">
      <c r="B21" s="237"/>
      <c r="C21" s="103"/>
      <c r="D21" s="173" t="s">
        <v>297</v>
      </c>
      <c r="E21" s="173">
        <v>2</v>
      </c>
      <c r="F21" s="189">
        <v>292</v>
      </c>
      <c r="G21" s="135">
        <f t="shared" si="0"/>
        <v>7.9462269028764253E-3</v>
      </c>
      <c r="H21" s="103"/>
      <c r="I21" s="237"/>
      <c r="J21" s="167" t="s">
        <v>298</v>
      </c>
      <c r="K21" s="178"/>
    </row>
    <row r="22" spans="2:11" x14ac:dyDescent="0.2">
      <c r="B22" s="237"/>
      <c r="C22" s="103"/>
      <c r="D22" s="174" t="s">
        <v>299</v>
      </c>
      <c r="E22" s="174"/>
      <c r="F22" s="190">
        <v>42</v>
      </c>
      <c r="G22" s="136">
        <f t="shared" si="0"/>
        <v>1.1429504449342804E-3</v>
      </c>
      <c r="H22" s="103"/>
      <c r="I22" s="237"/>
      <c r="J22" s="167"/>
      <c r="K22" s="178"/>
    </row>
    <row r="23" spans="2:11" x14ac:dyDescent="0.2">
      <c r="B23" s="237"/>
      <c r="C23" s="103"/>
      <c r="D23" s="173" t="s">
        <v>300</v>
      </c>
      <c r="E23" s="173"/>
      <c r="F23" s="189">
        <v>2</v>
      </c>
      <c r="G23" s="135">
        <f t="shared" si="0"/>
        <v>5.4426211663537158E-5</v>
      </c>
      <c r="H23" s="103"/>
      <c r="I23" s="237"/>
      <c r="J23" s="167"/>
      <c r="K23" s="178"/>
    </row>
    <row r="24" spans="2:11" x14ac:dyDescent="0.2">
      <c r="B24" s="237"/>
      <c r="C24" s="103"/>
      <c r="D24" s="174" t="s">
        <v>301</v>
      </c>
      <c r="E24" s="174">
        <v>1</v>
      </c>
      <c r="F24" s="190">
        <v>387</v>
      </c>
      <c r="G24" s="136">
        <f t="shared" si="0"/>
        <v>1.0531471956894441E-2</v>
      </c>
      <c r="H24" s="103"/>
      <c r="I24" s="237"/>
      <c r="J24" s="167"/>
      <c r="K24" s="178"/>
    </row>
    <row r="25" spans="2:11" x14ac:dyDescent="0.2">
      <c r="B25" s="237"/>
      <c r="C25" s="103"/>
      <c r="D25" s="173" t="s">
        <v>302</v>
      </c>
      <c r="E25" s="173"/>
      <c r="F25" s="189">
        <v>274</v>
      </c>
      <c r="G25" s="135">
        <f t="shared" si="0"/>
        <v>7.4563909979045908E-3</v>
      </c>
      <c r="H25" s="103"/>
      <c r="I25" s="237"/>
      <c r="J25" s="167"/>
      <c r="K25" s="178"/>
    </row>
    <row r="26" spans="2:11" x14ac:dyDescent="0.2">
      <c r="B26" s="237"/>
      <c r="C26" s="103"/>
      <c r="D26" s="174" t="s">
        <v>303</v>
      </c>
      <c r="E26" s="174"/>
      <c r="F26" s="190">
        <v>788</v>
      </c>
      <c r="G26" s="136">
        <f t="shared" si="0"/>
        <v>2.1443927395433642E-2</v>
      </c>
      <c r="H26" s="103"/>
      <c r="I26" s="237"/>
      <c r="J26" s="167"/>
      <c r="K26" s="178"/>
    </row>
    <row r="27" spans="2:11" x14ac:dyDescent="0.2">
      <c r="B27" s="237"/>
      <c r="C27" s="103"/>
      <c r="D27" s="173" t="s">
        <v>304</v>
      </c>
      <c r="E27" s="173"/>
      <c r="F27" s="189">
        <v>236</v>
      </c>
      <c r="G27" s="135">
        <f t="shared" si="0"/>
        <v>6.4222929762973845E-3</v>
      </c>
      <c r="H27" s="103"/>
      <c r="I27" s="237"/>
      <c r="J27" s="167"/>
      <c r="K27" s="178"/>
    </row>
    <row r="28" spans="2:11" x14ac:dyDescent="0.2">
      <c r="B28" s="237"/>
      <c r="C28" s="103"/>
      <c r="D28" s="174" t="s">
        <v>305</v>
      </c>
      <c r="E28" s="174"/>
      <c r="F28" s="190">
        <v>6</v>
      </c>
      <c r="G28" s="136">
        <f t="shared" si="0"/>
        <v>1.6327863499061149E-4</v>
      </c>
      <c r="H28" s="103"/>
      <c r="I28" s="237"/>
      <c r="J28" s="167"/>
      <c r="K28" s="178"/>
    </row>
    <row r="29" spans="2:11" x14ac:dyDescent="0.2">
      <c r="B29" s="237"/>
      <c r="C29" s="103"/>
      <c r="D29" s="173" t="s">
        <v>306</v>
      </c>
      <c r="E29" s="173">
        <v>11</v>
      </c>
      <c r="F29" s="189">
        <v>1405</v>
      </c>
      <c r="G29" s="135">
        <f t="shared" si="0"/>
        <v>3.8234413693634853E-2</v>
      </c>
      <c r="H29" s="103"/>
      <c r="I29" s="237"/>
      <c r="K29" s="178"/>
    </row>
    <row r="30" spans="2:11" x14ac:dyDescent="0.2">
      <c r="B30" s="237"/>
      <c r="C30" s="103"/>
      <c r="D30" s="174" t="s">
        <v>307</v>
      </c>
      <c r="E30" s="174"/>
      <c r="F30" s="190">
        <v>16</v>
      </c>
      <c r="G30" s="136">
        <f t="shared" si="0"/>
        <v>4.3540969330829727E-4</v>
      </c>
      <c r="H30" s="103"/>
      <c r="I30" s="237"/>
      <c r="K30" s="178"/>
    </row>
    <row r="31" spans="2:11" x14ac:dyDescent="0.2">
      <c r="B31" s="237"/>
      <c r="C31" s="103"/>
      <c r="D31" s="173" t="s">
        <v>308</v>
      </c>
      <c r="E31" s="173"/>
      <c r="F31" s="189">
        <v>74</v>
      </c>
      <c r="G31" s="135">
        <f t="shared" si="0"/>
        <v>2.0137698315508749E-3</v>
      </c>
      <c r="H31" s="103"/>
      <c r="I31" s="237"/>
      <c r="K31" s="178"/>
    </row>
    <row r="32" spans="2:11" ht="12.75" customHeight="1" x14ac:dyDescent="0.2">
      <c r="B32" s="237"/>
      <c r="C32" s="103"/>
      <c r="D32" s="174" t="s">
        <v>309</v>
      </c>
      <c r="E32" s="174"/>
      <c r="F32" s="190">
        <v>96</v>
      </c>
      <c r="G32" s="136">
        <f t="shared" si="0"/>
        <v>2.6124581598497838E-3</v>
      </c>
      <c r="H32" s="103"/>
      <c r="I32" s="237"/>
      <c r="K32" s="178"/>
    </row>
    <row r="33" spans="2:11" ht="12.75" customHeight="1" x14ac:dyDescent="0.2">
      <c r="B33" s="237"/>
      <c r="C33" s="103"/>
      <c r="D33" s="173" t="s">
        <v>310</v>
      </c>
      <c r="E33" s="173">
        <v>1</v>
      </c>
      <c r="F33" s="189">
        <v>19</v>
      </c>
      <c r="G33" s="135">
        <f t="shared" si="0"/>
        <v>5.1704901080360302E-4</v>
      </c>
      <c r="H33" s="103"/>
      <c r="I33" s="237"/>
      <c r="K33" s="178"/>
    </row>
    <row r="34" spans="2:11" ht="15" x14ac:dyDescent="0.2">
      <c r="B34" s="237"/>
      <c r="C34" s="103"/>
      <c r="D34" s="256" t="s">
        <v>55</v>
      </c>
      <c r="E34" s="256">
        <f>+SUM(E35:E45)</f>
        <v>40</v>
      </c>
      <c r="F34" s="256">
        <f>+SUM(F35:F45)</f>
        <v>2170</v>
      </c>
      <c r="G34" s="259">
        <f t="shared" si="0"/>
        <v>5.9052439654937817E-2</v>
      </c>
      <c r="H34" s="103"/>
      <c r="I34" s="237"/>
    </row>
    <row r="35" spans="2:11" x14ac:dyDescent="0.2">
      <c r="B35" s="237"/>
      <c r="C35" s="103"/>
      <c r="D35" s="173" t="s">
        <v>311</v>
      </c>
      <c r="E35" s="173"/>
      <c r="F35" s="189">
        <v>103</v>
      </c>
      <c r="G35" s="135">
        <f t="shared" si="0"/>
        <v>2.8029499006721639E-3</v>
      </c>
      <c r="H35" s="103"/>
      <c r="I35" s="237"/>
    </row>
    <row r="36" spans="2:11" x14ac:dyDescent="0.2">
      <c r="B36" s="237"/>
      <c r="C36" s="103"/>
      <c r="D36" s="174" t="s">
        <v>312</v>
      </c>
      <c r="E36" s="174"/>
      <c r="F36" s="190">
        <v>24</v>
      </c>
      <c r="G36" s="136">
        <f t="shared" si="0"/>
        <v>6.5311453996244595E-4</v>
      </c>
      <c r="H36" s="103"/>
      <c r="I36" s="237"/>
    </row>
    <row r="37" spans="2:11" x14ac:dyDescent="0.2">
      <c r="B37" s="237"/>
      <c r="C37" s="103"/>
      <c r="D37" s="173" t="s">
        <v>313</v>
      </c>
      <c r="E37" s="173"/>
      <c r="F37" s="189">
        <v>37</v>
      </c>
      <c r="G37" s="135">
        <f t="shared" si="0"/>
        <v>1.0068849157754375E-3</v>
      </c>
      <c r="H37" s="103"/>
      <c r="I37" s="237"/>
    </row>
    <row r="38" spans="2:11" x14ac:dyDescent="0.2">
      <c r="B38" s="237"/>
      <c r="C38" s="103"/>
      <c r="D38" s="174" t="s">
        <v>314</v>
      </c>
      <c r="E38" s="174"/>
      <c r="F38" s="190">
        <v>97</v>
      </c>
      <c r="G38" s="136">
        <f t="shared" si="0"/>
        <v>2.6396712656815524E-3</v>
      </c>
      <c r="H38" s="103"/>
      <c r="I38" s="237"/>
    </row>
    <row r="39" spans="2:11" x14ac:dyDescent="0.2">
      <c r="B39" s="237"/>
      <c r="C39" s="103"/>
      <c r="D39" s="173" t="s">
        <v>315</v>
      </c>
      <c r="E39" s="173"/>
      <c r="F39" s="189">
        <v>30</v>
      </c>
      <c r="G39" s="135">
        <f t="shared" si="0"/>
        <v>8.1639317495305736E-4</v>
      </c>
      <c r="H39" s="103"/>
      <c r="I39" s="237"/>
    </row>
    <row r="40" spans="2:11" x14ac:dyDescent="0.2">
      <c r="B40" s="237"/>
      <c r="C40" s="103"/>
      <c r="D40" s="174" t="s">
        <v>316</v>
      </c>
      <c r="E40" s="174"/>
      <c r="F40" s="190">
        <v>194</v>
      </c>
      <c r="G40" s="136">
        <f t="shared" si="0"/>
        <v>5.2793425313631048E-3</v>
      </c>
      <c r="H40" s="103"/>
      <c r="I40" s="237"/>
    </row>
    <row r="41" spans="2:11" x14ac:dyDescent="0.2">
      <c r="B41" s="237"/>
      <c r="C41" s="103"/>
      <c r="D41" s="173" t="s">
        <v>317</v>
      </c>
      <c r="E41" s="173">
        <v>20</v>
      </c>
      <c r="F41" s="189">
        <v>1446</v>
      </c>
      <c r="G41" s="135">
        <f t="shared" si="0"/>
        <v>3.9350151032737368E-2</v>
      </c>
      <c r="H41" s="103"/>
      <c r="I41" s="237"/>
    </row>
    <row r="42" spans="2:11" x14ac:dyDescent="0.2">
      <c r="B42" s="237"/>
      <c r="C42" s="103"/>
      <c r="D42" s="174" t="s">
        <v>318</v>
      </c>
      <c r="E42" s="174">
        <v>13</v>
      </c>
      <c r="F42" s="190">
        <v>160</v>
      </c>
      <c r="G42" s="136">
        <f t="shared" ref="G42:G73" si="1">+F42/$F$251</f>
        <v>4.3540969330829729E-3</v>
      </c>
      <c r="H42" s="103"/>
      <c r="I42" s="237"/>
    </row>
    <row r="43" spans="2:11" x14ac:dyDescent="0.2">
      <c r="B43" s="237"/>
      <c r="C43" s="103"/>
      <c r="D43" s="173" t="s">
        <v>319</v>
      </c>
      <c r="E43" s="173"/>
      <c r="F43" s="189">
        <v>30</v>
      </c>
      <c r="G43" s="135">
        <f t="shared" si="1"/>
        <v>8.1639317495305736E-4</v>
      </c>
      <c r="H43" s="103"/>
      <c r="I43" s="237"/>
    </row>
    <row r="44" spans="2:11" x14ac:dyDescent="0.2">
      <c r="B44" s="237"/>
      <c r="C44" s="103"/>
      <c r="D44" s="174" t="s">
        <v>320</v>
      </c>
      <c r="E44" s="174">
        <v>7</v>
      </c>
      <c r="F44" s="190">
        <v>38</v>
      </c>
      <c r="G44" s="136">
        <f t="shared" si="1"/>
        <v>1.034098021607206E-3</v>
      </c>
      <c r="H44" s="103"/>
      <c r="I44" s="237"/>
    </row>
    <row r="45" spans="2:11" x14ac:dyDescent="0.2">
      <c r="B45" s="237"/>
      <c r="C45" s="103"/>
      <c r="D45" s="173" t="s">
        <v>321</v>
      </c>
      <c r="E45" s="173"/>
      <c r="F45" s="189">
        <v>11</v>
      </c>
      <c r="G45" s="135">
        <f t="shared" si="1"/>
        <v>2.9934416414945439E-4</v>
      </c>
      <c r="H45" s="103"/>
      <c r="I45" s="237"/>
    </row>
    <row r="46" spans="2:11" ht="15" x14ac:dyDescent="0.2">
      <c r="B46" s="237"/>
      <c r="C46" s="103"/>
      <c r="D46" s="256" t="s">
        <v>262</v>
      </c>
      <c r="E46" s="256">
        <f>+SUM(E47:E112)</f>
        <v>106</v>
      </c>
      <c r="F46" s="256">
        <f>+SUM(F47:F112)</f>
        <v>9093</v>
      </c>
      <c r="G46" s="259">
        <f t="shared" si="1"/>
        <v>0.2474487713282717</v>
      </c>
      <c r="H46" s="103"/>
      <c r="I46" s="237"/>
    </row>
    <row r="47" spans="2:11" x14ac:dyDescent="0.2">
      <c r="B47" s="237"/>
      <c r="C47" s="103"/>
      <c r="D47" s="173" t="s">
        <v>322</v>
      </c>
      <c r="E47" s="173">
        <v>3</v>
      </c>
      <c r="F47" s="189">
        <v>256</v>
      </c>
      <c r="G47" s="135">
        <f t="shared" si="1"/>
        <v>6.9665550929327563E-3</v>
      </c>
      <c r="H47" s="103"/>
      <c r="I47" s="237"/>
    </row>
    <row r="48" spans="2:11" x14ac:dyDescent="0.2">
      <c r="B48" s="237"/>
      <c r="C48" s="103"/>
      <c r="D48" s="174" t="s">
        <v>323</v>
      </c>
      <c r="E48" s="174"/>
      <c r="F48" s="190">
        <v>27</v>
      </c>
      <c r="G48" s="136">
        <f t="shared" si="1"/>
        <v>7.347538574577516E-4</v>
      </c>
      <c r="H48" s="103"/>
      <c r="I48" s="237"/>
    </row>
    <row r="49" spans="2:9" x14ac:dyDescent="0.2">
      <c r="B49" s="237"/>
      <c r="C49" s="103"/>
      <c r="D49" s="173" t="s">
        <v>324</v>
      </c>
      <c r="E49" s="173"/>
      <c r="F49" s="189">
        <v>299</v>
      </c>
      <c r="G49" s="135">
        <f t="shared" si="1"/>
        <v>8.1367186436988054E-3</v>
      </c>
      <c r="H49" s="103"/>
      <c r="I49" s="237"/>
    </row>
    <row r="50" spans="2:9" x14ac:dyDescent="0.2">
      <c r="B50" s="237"/>
      <c r="C50" s="103"/>
      <c r="D50" s="174" t="s">
        <v>325</v>
      </c>
      <c r="E50" s="174"/>
      <c r="F50" s="190">
        <v>45</v>
      </c>
      <c r="G50" s="136">
        <f t="shared" si="1"/>
        <v>1.2245897624295861E-3</v>
      </c>
      <c r="H50" s="103"/>
      <c r="I50" s="237"/>
    </row>
    <row r="51" spans="2:9" x14ac:dyDescent="0.2">
      <c r="B51" s="237"/>
      <c r="C51" s="103"/>
      <c r="D51" s="173" t="s">
        <v>326</v>
      </c>
      <c r="E51" s="173"/>
      <c r="F51" s="189">
        <v>14</v>
      </c>
      <c r="G51" s="135">
        <f t="shared" si="1"/>
        <v>3.8098348164476009E-4</v>
      </c>
      <c r="H51" s="103"/>
      <c r="I51" s="237"/>
    </row>
    <row r="52" spans="2:9" x14ac:dyDescent="0.2">
      <c r="B52" s="237"/>
      <c r="C52" s="103"/>
      <c r="D52" s="174" t="s">
        <v>327</v>
      </c>
      <c r="E52" s="174"/>
      <c r="F52" s="190">
        <v>274</v>
      </c>
      <c r="G52" s="136">
        <f t="shared" si="1"/>
        <v>7.4563909979045908E-3</v>
      </c>
      <c r="H52" s="103"/>
      <c r="I52" s="237"/>
    </row>
    <row r="53" spans="2:9" x14ac:dyDescent="0.2">
      <c r="B53" s="237"/>
      <c r="C53" s="103"/>
      <c r="D53" s="173" t="s">
        <v>328</v>
      </c>
      <c r="E53" s="173"/>
      <c r="F53" s="189">
        <v>253</v>
      </c>
      <c r="G53" s="135">
        <f t="shared" si="1"/>
        <v>6.8849157754374505E-3</v>
      </c>
      <c r="H53" s="103"/>
      <c r="I53" s="237"/>
    </row>
    <row r="54" spans="2:9" x14ac:dyDescent="0.2">
      <c r="B54" s="237"/>
      <c r="C54" s="103"/>
      <c r="D54" s="174" t="s">
        <v>329</v>
      </c>
      <c r="E54" s="174"/>
      <c r="F54" s="190">
        <v>40</v>
      </c>
      <c r="G54" s="136">
        <f t="shared" si="1"/>
        <v>1.0885242332707432E-3</v>
      </c>
      <c r="H54" s="103"/>
      <c r="I54" s="237"/>
    </row>
    <row r="55" spans="2:9" x14ac:dyDescent="0.2">
      <c r="B55" s="237"/>
      <c r="C55" s="103"/>
      <c r="D55" s="173" t="s">
        <v>330</v>
      </c>
      <c r="E55" s="173"/>
      <c r="F55" s="189">
        <v>64</v>
      </c>
      <c r="G55" s="135">
        <f t="shared" si="1"/>
        <v>1.7416387732331891E-3</v>
      </c>
      <c r="H55" s="103"/>
      <c r="I55" s="237"/>
    </row>
    <row r="56" spans="2:9" x14ac:dyDescent="0.2">
      <c r="B56" s="237"/>
      <c r="C56" s="103"/>
      <c r="D56" s="174" t="s">
        <v>331</v>
      </c>
      <c r="E56" s="174"/>
      <c r="F56" s="190">
        <v>145</v>
      </c>
      <c r="G56" s="136">
        <f t="shared" si="1"/>
        <v>3.9459003456064441E-3</v>
      </c>
      <c r="H56" s="103"/>
      <c r="I56" s="237"/>
    </row>
    <row r="57" spans="2:9" x14ac:dyDescent="0.2">
      <c r="B57" s="237"/>
      <c r="C57" s="103"/>
      <c r="D57" s="173" t="s">
        <v>332</v>
      </c>
      <c r="E57" s="173"/>
      <c r="F57" s="189">
        <v>4</v>
      </c>
      <c r="G57" s="135">
        <f t="shared" si="1"/>
        <v>1.0885242332707432E-4</v>
      </c>
      <c r="H57" s="103"/>
      <c r="I57" s="237"/>
    </row>
    <row r="58" spans="2:9" x14ac:dyDescent="0.2">
      <c r="B58" s="237"/>
      <c r="C58" s="103"/>
      <c r="D58" s="174" t="s">
        <v>333</v>
      </c>
      <c r="E58" s="174"/>
      <c r="F58" s="190">
        <v>85</v>
      </c>
      <c r="G58" s="136">
        <f t="shared" si="1"/>
        <v>2.3131139957003294E-3</v>
      </c>
      <c r="H58" s="103"/>
      <c r="I58" s="237"/>
    </row>
    <row r="59" spans="2:9" x14ac:dyDescent="0.2">
      <c r="B59" s="237"/>
      <c r="C59" s="103"/>
      <c r="D59" s="173" t="s">
        <v>334</v>
      </c>
      <c r="E59" s="173"/>
      <c r="F59" s="189">
        <v>684</v>
      </c>
      <c r="G59" s="135">
        <f t="shared" si="1"/>
        <v>1.8613764388929709E-2</v>
      </c>
      <c r="H59" s="103"/>
      <c r="I59" s="237"/>
    </row>
    <row r="60" spans="2:9" x14ac:dyDescent="0.2">
      <c r="B60" s="237"/>
      <c r="C60" s="103"/>
      <c r="D60" s="174" t="s">
        <v>335</v>
      </c>
      <c r="E60" s="174"/>
      <c r="F60" s="190">
        <v>551</v>
      </c>
      <c r="G60" s="136">
        <f t="shared" si="1"/>
        <v>1.4994421313304487E-2</v>
      </c>
      <c r="H60" s="103"/>
      <c r="I60" s="237"/>
    </row>
    <row r="61" spans="2:9" x14ac:dyDescent="0.2">
      <c r="B61" s="237"/>
      <c r="C61" s="103"/>
      <c r="D61" s="173" t="s">
        <v>336</v>
      </c>
      <c r="E61" s="173"/>
      <c r="F61" s="189">
        <v>63</v>
      </c>
      <c r="G61" s="135">
        <f t="shared" si="1"/>
        <v>1.7144256674014205E-3</v>
      </c>
      <c r="H61" s="103"/>
      <c r="I61" s="237"/>
    </row>
    <row r="62" spans="2:9" x14ac:dyDescent="0.2">
      <c r="B62" s="237"/>
      <c r="C62" s="103"/>
      <c r="D62" s="174" t="s">
        <v>337</v>
      </c>
      <c r="E62" s="174"/>
      <c r="F62" s="190">
        <v>68</v>
      </c>
      <c r="G62" s="136">
        <f t="shared" si="1"/>
        <v>1.8504911965602634E-3</v>
      </c>
      <c r="H62" s="103"/>
      <c r="I62" s="237"/>
    </row>
    <row r="63" spans="2:9" x14ac:dyDescent="0.2">
      <c r="B63" s="237"/>
      <c r="C63" s="103"/>
      <c r="D63" s="173" t="s">
        <v>338</v>
      </c>
      <c r="E63" s="173"/>
      <c r="F63" s="189">
        <v>38</v>
      </c>
      <c r="G63" s="135">
        <f t="shared" si="1"/>
        <v>1.034098021607206E-3</v>
      </c>
      <c r="H63" s="103"/>
      <c r="I63" s="237"/>
    </row>
    <row r="64" spans="2:9" x14ac:dyDescent="0.2">
      <c r="B64" s="237"/>
      <c r="C64" s="103"/>
      <c r="D64" s="174" t="s">
        <v>339</v>
      </c>
      <c r="E64" s="174"/>
      <c r="F64" s="190">
        <v>1138</v>
      </c>
      <c r="G64" s="136">
        <f t="shared" si="1"/>
        <v>3.0968514436552644E-2</v>
      </c>
      <c r="H64" s="103"/>
      <c r="I64" s="237"/>
    </row>
    <row r="65" spans="2:9" x14ac:dyDescent="0.2">
      <c r="B65" s="237"/>
      <c r="C65" s="103"/>
      <c r="D65" s="173" t="s">
        <v>340</v>
      </c>
      <c r="E65" s="173"/>
      <c r="F65" s="189">
        <v>63</v>
      </c>
      <c r="G65" s="135">
        <f t="shared" si="1"/>
        <v>1.7144256674014205E-3</v>
      </c>
      <c r="H65" s="103"/>
      <c r="I65" s="237"/>
    </row>
    <row r="66" spans="2:9" x14ac:dyDescent="0.2">
      <c r="B66" s="237"/>
      <c r="C66" s="103"/>
      <c r="D66" s="174" t="s">
        <v>341</v>
      </c>
      <c r="E66" s="174"/>
      <c r="F66" s="190">
        <v>219</v>
      </c>
      <c r="G66" s="136">
        <f t="shared" si="1"/>
        <v>5.9596701771573186E-3</v>
      </c>
      <c r="H66" s="103"/>
      <c r="I66" s="237"/>
    </row>
    <row r="67" spans="2:9" x14ac:dyDescent="0.2">
      <c r="B67" s="237"/>
      <c r="C67" s="103"/>
      <c r="D67" s="173" t="s">
        <v>342</v>
      </c>
      <c r="E67" s="173"/>
      <c r="F67" s="189">
        <v>115</v>
      </c>
      <c r="G67" s="135">
        <f t="shared" si="1"/>
        <v>3.1295071706533865E-3</v>
      </c>
      <c r="H67" s="103"/>
      <c r="I67" s="237"/>
    </row>
    <row r="68" spans="2:9" x14ac:dyDescent="0.2">
      <c r="B68" s="237"/>
      <c r="C68" s="103"/>
      <c r="D68" s="174" t="s">
        <v>343</v>
      </c>
      <c r="E68" s="174"/>
      <c r="F68" s="190">
        <v>66</v>
      </c>
      <c r="G68" s="136">
        <f t="shared" si="1"/>
        <v>1.7960649848967262E-3</v>
      </c>
      <c r="H68" s="103"/>
      <c r="I68" s="237"/>
    </row>
    <row r="69" spans="2:9" x14ac:dyDescent="0.2">
      <c r="B69" s="237"/>
      <c r="C69" s="103"/>
      <c r="D69" s="173" t="s">
        <v>344</v>
      </c>
      <c r="E69" s="173"/>
      <c r="F69" s="189">
        <v>409</v>
      </c>
      <c r="G69" s="135">
        <f t="shared" si="1"/>
        <v>1.113016028519335E-2</v>
      </c>
      <c r="H69" s="103"/>
      <c r="I69" s="237"/>
    </row>
    <row r="70" spans="2:9" x14ac:dyDescent="0.2">
      <c r="B70" s="237"/>
      <c r="C70" s="103"/>
      <c r="D70" s="174" t="s">
        <v>345</v>
      </c>
      <c r="E70" s="174"/>
      <c r="F70" s="190">
        <v>76</v>
      </c>
      <c r="G70" s="136">
        <f t="shared" si="1"/>
        <v>2.0681960432144121E-3</v>
      </c>
      <c r="H70" s="103"/>
      <c r="I70" s="237"/>
    </row>
    <row r="71" spans="2:9" x14ac:dyDescent="0.2">
      <c r="B71" s="237"/>
      <c r="C71" s="103"/>
      <c r="D71" s="173" t="s">
        <v>346</v>
      </c>
      <c r="E71" s="173">
        <v>15</v>
      </c>
      <c r="F71" s="189">
        <v>70</v>
      </c>
      <c r="G71" s="135">
        <f t="shared" si="1"/>
        <v>1.9049174082238006E-3</v>
      </c>
      <c r="H71" s="103"/>
      <c r="I71" s="237"/>
    </row>
    <row r="72" spans="2:9" x14ac:dyDescent="0.2">
      <c r="B72" s="237"/>
      <c r="C72" s="103"/>
      <c r="D72" s="174" t="s">
        <v>347</v>
      </c>
      <c r="E72" s="174"/>
      <c r="F72" s="190">
        <v>8</v>
      </c>
      <c r="G72" s="136">
        <f t="shared" si="1"/>
        <v>2.1770484665414863E-4</v>
      </c>
      <c r="H72" s="103"/>
      <c r="I72" s="237"/>
    </row>
    <row r="73" spans="2:9" x14ac:dyDescent="0.2">
      <c r="B73" s="237"/>
      <c r="C73" s="103"/>
      <c r="D73" s="173" t="s">
        <v>348</v>
      </c>
      <c r="E73" s="173"/>
      <c r="F73" s="189">
        <v>148</v>
      </c>
      <c r="G73" s="135">
        <f t="shared" si="1"/>
        <v>4.0275396631017498E-3</v>
      </c>
      <c r="H73" s="103"/>
      <c r="I73" s="237"/>
    </row>
    <row r="74" spans="2:9" x14ac:dyDescent="0.2">
      <c r="B74" s="237"/>
      <c r="C74" s="103"/>
      <c r="D74" s="174" t="s">
        <v>349</v>
      </c>
      <c r="E74" s="174">
        <v>8</v>
      </c>
      <c r="F74" s="190">
        <v>76</v>
      </c>
      <c r="G74" s="136">
        <f t="shared" ref="G74:G105" si="2">+F74/$F$251</f>
        <v>2.0681960432144121E-3</v>
      </c>
      <c r="H74" s="103"/>
      <c r="I74" s="237"/>
    </row>
    <row r="75" spans="2:9" x14ac:dyDescent="0.2">
      <c r="B75" s="237"/>
      <c r="C75" s="103"/>
      <c r="D75" s="173" t="s">
        <v>350</v>
      </c>
      <c r="E75" s="173"/>
      <c r="F75" s="189">
        <v>10</v>
      </c>
      <c r="G75" s="135">
        <f t="shared" si="2"/>
        <v>2.721310583176858E-4</v>
      </c>
      <c r="H75" s="103"/>
      <c r="I75" s="237"/>
    </row>
    <row r="76" spans="2:9" x14ac:dyDescent="0.2">
      <c r="B76" s="237"/>
      <c r="C76" s="103"/>
      <c r="D76" s="174" t="s">
        <v>351</v>
      </c>
      <c r="E76" s="174"/>
      <c r="F76" s="190">
        <v>30</v>
      </c>
      <c r="G76" s="136">
        <f t="shared" si="2"/>
        <v>8.1639317495305736E-4</v>
      </c>
      <c r="H76" s="103"/>
      <c r="I76" s="237"/>
    </row>
    <row r="77" spans="2:9" x14ac:dyDescent="0.2">
      <c r="B77" s="237"/>
      <c r="C77" s="103"/>
      <c r="D77" s="173" t="s">
        <v>352</v>
      </c>
      <c r="E77" s="173">
        <v>1</v>
      </c>
      <c r="F77" s="189">
        <v>33</v>
      </c>
      <c r="G77" s="135">
        <f t="shared" si="2"/>
        <v>8.9803249244836312E-4</v>
      </c>
      <c r="H77" s="103"/>
      <c r="I77" s="237"/>
    </row>
    <row r="78" spans="2:9" x14ac:dyDescent="0.2">
      <c r="B78" s="237"/>
      <c r="C78" s="103"/>
      <c r="D78" s="174" t="s">
        <v>353</v>
      </c>
      <c r="E78" s="174"/>
      <c r="F78" s="190">
        <v>171</v>
      </c>
      <c r="G78" s="136">
        <f t="shared" si="2"/>
        <v>4.6534410972324273E-3</v>
      </c>
      <c r="H78" s="103"/>
      <c r="I78" s="237"/>
    </row>
    <row r="79" spans="2:9" x14ac:dyDescent="0.2">
      <c r="B79" s="237"/>
      <c r="C79" s="103"/>
      <c r="D79" s="173" t="s">
        <v>354</v>
      </c>
      <c r="E79" s="173"/>
      <c r="F79" s="189">
        <v>165</v>
      </c>
      <c r="G79" s="135">
        <f t="shared" si="2"/>
        <v>4.4901624622418158E-3</v>
      </c>
      <c r="H79" s="103"/>
      <c r="I79" s="237"/>
    </row>
    <row r="80" spans="2:9" x14ac:dyDescent="0.2">
      <c r="B80" s="237"/>
      <c r="C80" s="103"/>
      <c r="D80" s="174" t="s">
        <v>355</v>
      </c>
      <c r="E80" s="174">
        <v>17</v>
      </c>
      <c r="F80" s="190">
        <v>254</v>
      </c>
      <c r="G80" s="136">
        <f t="shared" si="2"/>
        <v>6.9121288812692191E-3</v>
      </c>
      <c r="H80" s="103"/>
      <c r="I80" s="237"/>
    </row>
    <row r="81" spans="2:9" x14ac:dyDescent="0.2">
      <c r="B81" s="237"/>
      <c r="C81" s="103"/>
      <c r="D81" s="173" t="s">
        <v>356</v>
      </c>
      <c r="E81" s="173"/>
      <c r="F81" s="189">
        <v>10</v>
      </c>
      <c r="G81" s="135">
        <f t="shared" si="2"/>
        <v>2.721310583176858E-4</v>
      </c>
      <c r="H81" s="103"/>
      <c r="I81" s="237"/>
    </row>
    <row r="82" spans="2:9" x14ac:dyDescent="0.2">
      <c r="B82" s="237"/>
      <c r="C82" s="103"/>
      <c r="D82" s="174" t="s">
        <v>357</v>
      </c>
      <c r="E82" s="174"/>
      <c r="F82" s="190">
        <v>26</v>
      </c>
      <c r="G82" s="136">
        <f t="shared" si="2"/>
        <v>7.0754075162598312E-4</v>
      </c>
      <c r="H82" s="103"/>
      <c r="I82" s="237"/>
    </row>
    <row r="83" spans="2:9" x14ac:dyDescent="0.2">
      <c r="B83" s="237"/>
      <c r="C83" s="103"/>
      <c r="D83" s="173" t="s">
        <v>358</v>
      </c>
      <c r="E83" s="173"/>
      <c r="F83" s="189">
        <v>609</v>
      </c>
      <c r="G83" s="135">
        <f t="shared" si="2"/>
        <v>1.6572781451547065E-2</v>
      </c>
      <c r="H83" s="103"/>
      <c r="I83" s="237"/>
    </row>
    <row r="84" spans="2:9" x14ac:dyDescent="0.2">
      <c r="B84" s="237"/>
      <c r="C84" s="103"/>
      <c r="D84" s="174" t="s">
        <v>359</v>
      </c>
      <c r="E84" s="174"/>
      <c r="F84" s="190">
        <v>7</v>
      </c>
      <c r="G84" s="136">
        <f t="shared" si="2"/>
        <v>1.9049174082238005E-4</v>
      </c>
      <c r="H84" s="103"/>
      <c r="I84" s="237"/>
    </row>
    <row r="85" spans="2:9" x14ac:dyDescent="0.2">
      <c r="B85" s="237"/>
      <c r="C85" s="103"/>
      <c r="D85" s="173" t="s">
        <v>360</v>
      </c>
      <c r="E85" s="173"/>
      <c r="F85" s="189">
        <v>7</v>
      </c>
      <c r="G85" s="135">
        <f t="shared" si="2"/>
        <v>1.9049174082238005E-4</v>
      </c>
      <c r="H85" s="103"/>
      <c r="I85" s="237"/>
    </row>
    <row r="86" spans="2:9" x14ac:dyDescent="0.2">
      <c r="B86" s="237"/>
      <c r="C86" s="103"/>
      <c r="D86" s="174" t="s">
        <v>361</v>
      </c>
      <c r="E86" s="174"/>
      <c r="F86" s="190">
        <v>42</v>
      </c>
      <c r="G86" s="136">
        <f t="shared" si="2"/>
        <v>1.1429504449342804E-3</v>
      </c>
      <c r="H86" s="103"/>
      <c r="I86" s="237"/>
    </row>
    <row r="87" spans="2:9" x14ac:dyDescent="0.2">
      <c r="B87" s="237"/>
      <c r="C87" s="103"/>
      <c r="D87" s="173" t="s">
        <v>362</v>
      </c>
      <c r="E87" s="173"/>
      <c r="F87" s="189">
        <v>355</v>
      </c>
      <c r="G87" s="135">
        <f t="shared" si="2"/>
        <v>9.6606525702778463E-3</v>
      </c>
      <c r="H87" s="103"/>
      <c r="I87" s="237"/>
    </row>
    <row r="88" spans="2:9" x14ac:dyDescent="0.2">
      <c r="B88" s="237"/>
      <c r="C88" s="103"/>
      <c r="D88" s="174" t="s">
        <v>363</v>
      </c>
      <c r="E88" s="174"/>
      <c r="F88" s="190">
        <v>312</v>
      </c>
      <c r="G88" s="136">
        <f t="shared" si="2"/>
        <v>8.4904890195117971E-3</v>
      </c>
      <c r="H88" s="103"/>
      <c r="I88" s="237"/>
    </row>
    <row r="89" spans="2:9" x14ac:dyDescent="0.2">
      <c r="B89" s="237"/>
      <c r="C89" s="103"/>
      <c r="D89" s="173" t="s">
        <v>364</v>
      </c>
      <c r="E89" s="173"/>
      <c r="F89" s="189">
        <v>76</v>
      </c>
      <c r="G89" s="135">
        <f t="shared" si="2"/>
        <v>2.0681960432144121E-3</v>
      </c>
      <c r="H89" s="103"/>
      <c r="I89" s="237"/>
    </row>
    <row r="90" spans="2:9" x14ac:dyDescent="0.2">
      <c r="B90" s="237"/>
      <c r="C90" s="103"/>
      <c r="D90" s="174" t="s">
        <v>365</v>
      </c>
      <c r="E90" s="174"/>
      <c r="F90" s="190">
        <v>13</v>
      </c>
      <c r="G90" s="136">
        <f t="shared" si="2"/>
        <v>3.5377037581299156E-4</v>
      </c>
      <c r="H90" s="103"/>
      <c r="I90" s="237"/>
    </row>
    <row r="91" spans="2:9" x14ac:dyDescent="0.2">
      <c r="B91" s="237"/>
      <c r="C91" s="103"/>
      <c r="D91" s="173" t="s">
        <v>366</v>
      </c>
      <c r="E91" s="173"/>
      <c r="F91" s="189">
        <v>242</v>
      </c>
      <c r="G91" s="135">
        <f t="shared" si="2"/>
        <v>6.585571611287996E-3</v>
      </c>
      <c r="H91" s="103"/>
      <c r="I91" s="237"/>
    </row>
    <row r="92" spans="2:9" x14ac:dyDescent="0.2">
      <c r="B92" s="237"/>
      <c r="C92" s="103"/>
      <c r="D92" s="174" t="s">
        <v>367</v>
      </c>
      <c r="E92" s="174"/>
      <c r="F92" s="190">
        <v>53</v>
      </c>
      <c r="G92" s="136">
        <f t="shared" si="2"/>
        <v>1.4422946090837346E-3</v>
      </c>
      <c r="H92" s="103"/>
      <c r="I92" s="237"/>
    </row>
    <row r="93" spans="2:9" x14ac:dyDescent="0.2">
      <c r="B93" s="237"/>
      <c r="C93" s="103"/>
      <c r="D93" s="173" t="s">
        <v>368</v>
      </c>
      <c r="E93" s="173">
        <v>23</v>
      </c>
      <c r="F93" s="189">
        <v>52</v>
      </c>
      <c r="G93" s="135">
        <f t="shared" si="2"/>
        <v>1.4150815032519662E-3</v>
      </c>
      <c r="H93" s="103"/>
      <c r="I93" s="237"/>
    </row>
    <row r="94" spans="2:9" x14ac:dyDescent="0.2">
      <c r="B94" s="237"/>
      <c r="C94" s="103"/>
      <c r="D94" s="174" t="s">
        <v>369</v>
      </c>
      <c r="E94" s="174">
        <v>10</v>
      </c>
      <c r="F94" s="190">
        <v>25</v>
      </c>
      <c r="G94" s="136">
        <f t="shared" si="2"/>
        <v>6.8032764579421454E-4</v>
      </c>
      <c r="H94" s="103"/>
      <c r="I94" s="237"/>
    </row>
    <row r="95" spans="2:9" x14ac:dyDescent="0.2">
      <c r="B95" s="237"/>
      <c r="C95" s="103"/>
      <c r="D95" s="173" t="s">
        <v>370</v>
      </c>
      <c r="E95" s="173">
        <v>6</v>
      </c>
      <c r="F95" s="189">
        <v>325</v>
      </c>
      <c r="G95" s="135">
        <f t="shared" si="2"/>
        <v>8.8442593953247887E-3</v>
      </c>
      <c r="H95" s="103"/>
      <c r="I95" s="237"/>
    </row>
    <row r="96" spans="2:9" x14ac:dyDescent="0.2">
      <c r="B96" s="237"/>
      <c r="C96" s="103"/>
      <c r="D96" s="174" t="s">
        <v>371</v>
      </c>
      <c r="E96" s="174"/>
      <c r="F96" s="190">
        <v>17</v>
      </c>
      <c r="G96" s="136">
        <f t="shared" si="2"/>
        <v>4.6262279914006585E-4</v>
      </c>
      <c r="H96" s="103"/>
      <c r="I96" s="237"/>
    </row>
    <row r="97" spans="2:9" x14ac:dyDescent="0.2">
      <c r="B97" s="237"/>
      <c r="C97" s="103"/>
      <c r="D97" s="173" t="s">
        <v>372</v>
      </c>
      <c r="E97" s="173"/>
      <c r="F97" s="189">
        <v>17</v>
      </c>
      <c r="G97" s="135">
        <f t="shared" si="2"/>
        <v>4.6262279914006585E-4</v>
      </c>
      <c r="H97" s="103"/>
      <c r="I97" s="237"/>
    </row>
    <row r="98" spans="2:9" x14ac:dyDescent="0.2">
      <c r="B98" s="237"/>
      <c r="C98" s="103"/>
      <c r="D98" s="174" t="s">
        <v>373</v>
      </c>
      <c r="E98" s="174"/>
      <c r="F98" s="190">
        <v>48</v>
      </c>
      <c r="G98" s="136">
        <f t="shared" si="2"/>
        <v>1.3062290799248919E-3</v>
      </c>
      <c r="H98" s="103"/>
      <c r="I98" s="237"/>
    </row>
    <row r="99" spans="2:9" x14ac:dyDescent="0.2">
      <c r="B99" s="237"/>
      <c r="C99" s="103"/>
      <c r="D99" s="173" t="s">
        <v>374</v>
      </c>
      <c r="E99" s="173">
        <v>2</v>
      </c>
      <c r="F99" s="189">
        <v>45</v>
      </c>
      <c r="G99" s="135">
        <f t="shared" si="2"/>
        <v>1.2245897624295861E-3</v>
      </c>
      <c r="H99" s="103"/>
      <c r="I99" s="237"/>
    </row>
    <row r="100" spans="2:9" x14ac:dyDescent="0.2">
      <c r="B100" s="237"/>
      <c r="C100" s="103"/>
      <c r="D100" s="174" t="s">
        <v>375</v>
      </c>
      <c r="E100" s="174">
        <v>3</v>
      </c>
      <c r="F100" s="190">
        <v>28</v>
      </c>
      <c r="G100" s="136">
        <f t="shared" si="2"/>
        <v>7.6196696328952019E-4</v>
      </c>
      <c r="H100" s="103"/>
      <c r="I100" s="237"/>
    </row>
    <row r="101" spans="2:9" x14ac:dyDescent="0.2">
      <c r="B101" s="237"/>
      <c r="C101" s="103"/>
      <c r="D101" s="173" t="s">
        <v>376</v>
      </c>
      <c r="E101" s="173">
        <v>1</v>
      </c>
      <c r="F101" s="189">
        <v>140</v>
      </c>
      <c r="G101" s="135">
        <f t="shared" si="2"/>
        <v>3.8098348164476012E-3</v>
      </c>
      <c r="H101" s="103"/>
      <c r="I101" s="237"/>
    </row>
    <row r="102" spans="2:9" x14ac:dyDescent="0.2">
      <c r="B102" s="237"/>
      <c r="C102" s="103"/>
      <c r="D102" s="174" t="s">
        <v>377</v>
      </c>
      <c r="E102" s="174"/>
      <c r="F102" s="190">
        <v>131</v>
      </c>
      <c r="G102" s="136">
        <f t="shared" si="2"/>
        <v>3.5649168639616839E-3</v>
      </c>
      <c r="H102" s="103"/>
      <c r="I102" s="237"/>
    </row>
    <row r="103" spans="2:9" x14ac:dyDescent="0.2">
      <c r="B103" s="237"/>
      <c r="C103" s="103"/>
      <c r="D103" s="173" t="s">
        <v>378</v>
      </c>
      <c r="E103" s="173">
        <v>7</v>
      </c>
      <c r="F103" s="189">
        <v>181</v>
      </c>
      <c r="G103" s="135">
        <f t="shared" si="2"/>
        <v>4.9255721555501132E-3</v>
      </c>
      <c r="H103" s="103"/>
      <c r="I103" s="237"/>
    </row>
    <row r="104" spans="2:9" x14ac:dyDescent="0.2">
      <c r="B104" s="237"/>
      <c r="C104" s="103"/>
      <c r="D104" s="174" t="s">
        <v>379</v>
      </c>
      <c r="E104" s="174"/>
      <c r="F104" s="190">
        <v>6</v>
      </c>
      <c r="G104" s="136">
        <f t="shared" si="2"/>
        <v>1.6327863499061149E-4</v>
      </c>
      <c r="H104" s="103"/>
      <c r="I104" s="237"/>
    </row>
    <row r="105" spans="2:9" x14ac:dyDescent="0.2">
      <c r="B105" s="237"/>
      <c r="C105" s="103"/>
      <c r="D105" s="173" t="s">
        <v>380</v>
      </c>
      <c r="E105" s="173">
        <v>2</v>
      </c>
      <c r="F105" s="189">
        <v>86</v>
      </c>
      <c r="G105" s="135">
        <f t="shared" si="2"/>
        <v>2.340327101532098E-3</v>
      </c>
      <c r="H105" s="103"/>
      <c r="I105" s="237"/>
    </row>
    <row r="106" spans="2:9" x14ac:dyDescent="0.2">
      <c r="B106" s="237"/>
      <c r="C106" s="103"/>
      <c r="D106" s="174" t="s">
        <v>381</v>
      </c>
      <c r="E106" s="174">
        <v>1</v>
      </c>
      <c r="F106" s="190">
        <v>138</v>
      </c>
      <c r="G106" s="136">
        <f t="shared" ref="G106:G138" si="3">+F106/$F$251</f>
        <v>3.755408604784064E-3</v>
      </c>
      <c r="H106" s="103"/>
      <c r="I106" s="237"/>
    </row>
    <row r="107" spans="2:9" x14ac:dyDescent="0.2">
      <c r="B107" s="237"/>
      <c r="C107" s="103"/>
      <c r="D107" s="173" t="s">
        <v>382</v>
      </c>
      <c r="E107" s="173"/>
      <c r="F107" s="189">
        <v>60</v>
      </c>
      <c r="G107" s="135">
        <f t="shared" si="3"/>
        <v>1.6327863499061147E-3</v>
      </c>
      <c r="H107" s="103"/>
      <c r="I107" s="237"/>
    </row>
    <row r="108" spans="2:9" x14ac:dyDescent="0.2">
      <c r="B108" s="237"/>
      <c r="C108" s="103"/>
      <c r="D108" s="174" t="s">
        <v>383</v>
      </c>
      <c r="E108" s="174">
        <v>1</v>
      </c>
      <c r="F108" s="190">
        <v>10</v>
      </c>
      <c r="G108" s="136">
        <f t="shared" si="3"/>
        <v>2.721310583176858E-4</v>
      </c>
      <c r="H108" s="103"/>
      <c r="I108" s="237"/>
    </row>
    <row r="109" spans="2:9" x14ac:dyDescent="0.2">
      <c r="B109" s="237"/>
      <c r="C109" s="103"/>
      <c r="D109" s="173" t="s">
        <v>384</v>
      </c>
      <c r="E109" s="173"/>
      <c r="F109" s="189">
        <v>13</v>
      </c>
      <c r="G109" s="135">
        <f t="shared" si="3"/>
        <v>3.5377037581299156E-4</v>
      </c>
      <c r="H109" s="103"/>
      <c r="I109" s="237"/>
    </row>
    <row r="110" spans="2:9" x14ac:dyDescent="0.2">
      <c r="B110" s="237"/>
      <c r="C110" s="103"/>
      <c r="D110" s="174" t="s">
        <v>385</v>
      </c>
      <c r="E110" s="174">
        <v>1</v>
      </c>
      <c r="F110" s="190">
        <v>30</v>
      </c>
      <c r="G110" s="136">
        <f t="shared" si="3"/>
        <v>8.1639317495305736E-4</v>
      </c>
      <c r="H110" s="103"/>
      <c r="I110" s="237"/>
    </row>
    <row r="111" spans="2:9" x14ac:dyDescent="0.2">
      <c r="B111" s="237"/>
      <c r="C111" s="103"/>
      <c r="D111" s="173" t="s">
        <v>386</v>
      </c>
      <c r="E111" s="173">
        <v>2</v>
      </c>
      <c r="F111" s="189">
        <v>19</v>
      </c>
      <c r="G111" s="135">
        <f t="shared" si="3"/>
        <v>5.1704901080360302E-4</v>
      </c>
      <c r="H111" s="103"/>
      <c r="I111" s="237"/>
    </row>
    <row r="112" spans="2:9" x14ac:dyDescent="0.2">
      <c r="B112" s="237"/>
      <c r="C112" s="103"/>
      <c r="D112" s="174" t="s">
        <v>387</v>
      </c>
      <c r="E112" s="174">
        <v>3</v>
      </c>
      <c r="F112" s="190">
        <v>9</v>
      </c>
      <c r="G112" s="136">
        <f t="shared" si="3"/>
        <v>2.4491795248591722E-4</v>
      </c>
      <c r="H112" s="103"/>
      <c r="I112" s="237"/>
    </row>
    <row r="113" spans="2:9" ht="15" x14ac:dyDescent="0.2">
      <c r="B113" s="237"/>
      <c r="C113" s="103"/>
      <c r="D113" s="256" t="s">
        <v>263</v>
      </c>
      <c r="E113" s="256">
        <f>+SUM(E114:E150)</f>
        <v>96</v>
      </c>
      <c r="F113" s="256">
        <f>+SUM(F114:F150)</f>
        <v>4986</v>
      </c>
      <c r="G113" s="259">
        <f t="shared" si="3"/>
        <v>0.13568454567719815</v>
      </c>
      <c r="H113" s="103"/>
      <c r="I113" s="237"/>
    </row>
    <row r="114" spans="2:9" x14ac:dyDescent="0.2">
      <c r="B114" s="237"/>
      <c r="C114" s="103"/>
      <c r="D114" s="174" t="s">
        <v>388</v>
      </c>
      <c r="E114" s="174"/>
      <c r="F114" s="190">
        <v>132</v>
      </c>
      <c r="G114" s="136">
        <f t="shared" si="3"/>
        <v>3.5921299697934525E-3</v>
      </c>
      <c r="H114" s="103"/>
      <c r="I114" s="237"/>
    </row>
    <row r="115" spans="2:9" x14ac:dyDescent="0.2">
      <c r="B115" s="237"/>
      <c r="C115" s="103"/>
      <c r="D115" s="173" t="s">
        <v>389</v>
      </c>
      <c r="E115" s="173"/>
      <c r="F115" s="189">
        <v>445</v>
      </c>
      <c r="G115" s="135">
        <f t="shared" si="3"/>
        <v>1.2109832095137017E-2</v>
      </c>
      <c r="H115" s="103"/>
      <c r="I115" s="237"/>
    </row>
    <row r="116" spans="2:9" x14ac:dyDescent="0.2">
      <c r="B116" s="237"/>
      <c r="C116" s="103"/>
      <c r="D116" s="174" t="s">
        <v>390</v>
      </c>
      <c r="E116" s="174">
        <v>7</v>
      </c>
      <c r="F116" s="190">
        <v>309</v>
      </c>
      <c r="G116" s="136">
        <f t="shared" si="3"/>
        <v>8.4088497020164913E-3</v>
      </c>
      <c r="H116" s="103"/>
      <c r="I116" s="237"/>
    </row>
    <row r="117" spans="2:9" x14ac:dyDescent="0.2">
      <c r="B117" s="237"/>
      <c r="C117" s="103"/>
      <c r="D117" s="173" t="s">
        <v>391</v>
      </c>
      <c r="E117" s="173"/>
      <c r="F117" s="189">
        <v>34</v>
      </c>
      <c r="G117" s="135">
        <f t="shared" si="3"/>
        <v>9.252455982801317E-4</v>
      </c>
      <c r="H117" s="103"/>
      <c r="I117" s="237"/>
    </row>
    <row r="118" spans="2:9" x14ac:dyDescent="0.2">
      <c r="B118" s="237"/>
      <c r="C118" s="103"/>
      <c r="D118" s="174" t="s">
        <v>392</v>
      </c>
      <c r="E118" s="174"/>
      <c r="F118" s="190">
        <v>30</v>
      </c>
      <c r="G118" s="136">
        <f t="shared" si="3"/>
        <v>8.1639317495305736E-4</v>
      </c>
      <c r="H118" s="103"/>
      <c r="I118" s="237"/>
    </row>
    <row r="119" spans="2:9" x14ac:dyDescent="0.2">
      <c r="B119" s="237"/>
      <c r="C119" s="103"/>
      <c r="D119" s="173" t="s">
        <v>393</v>
      </c>
      <c r="E119" s="173"/>
      <c r="F119" s="189">
        <v>80</v>
      </c>
      <c r="G119" s="135">
        <f t="shared" si="3"/>
        <v>2.1770484665414864E-3</v>
      </c>
      <c r="H119" s="103"/>
      <c r="I119" s="237"/>
    </row>
    <row r="120" spans="2:9" x14ac:dyDescent="0.2">
      <c r="B120" s="237"/>
      <c r="C120" s="103"/>
      <c r="D120" s="174" t="s">
        <v>394</v>
      </c>
      <c r="E120" s="174"/>
      <c r="F120" s="190">
        <v>41</v>
      </c>
      <c r="G120" s="136">
        <f t="shared" si="3"/>
        <v>1.1157373391025118E-3</v>
      </c>
      <c r="H120" s="103"/>
      <c r="I120" s="237"/>
    </row>
    <row r="121" spans="2:9" x14ac:dyDescent="0.2">
      <c r="B121" s="237"/>
      <c r="C121" s="103"/>
      <c r="D121" s="173" t="s">
        <v>395</v>
      </c>
      <c r="E121" s="173"/>
      <c r="F121" s="189">
        <v>22</v>
      </c>
      <c r="G121" s="135">
        <f t="shared" si="3"/>
        <v>5.9868832829890878E-4</v>
      </c>
      <c r="H121" s="103"/>
      <c r="I121" s="237"/>
    </row>
    <row r="122" spans="2:9" x14ac:dyDescent="0.2">
      <c r="B122" s="237"/>
      <c r="C122" s="103"/>
      <c r="D122" s="174" t="s">
        <v>396</v>
      </c>
      <c r="E122" s="174"/>
      <c r="F122" s="190">
        <v>512</v>
      </c>
      <c r="G122" s="136">
        <f t="shared" si="3"/>
        <v>1.3933110185865513E-2</v>
      </c>
      <c r="H122" s="103"/>
      <c r="I122" s="237"/>
    </row>
    <row r="123" spans="2:9" x14ac:dyDescent="0.2">
      <c r="B123" s="237"/>
      <c r="C123" s="103"/>
      <c r="D123" s="173" t="s">
        <v>397</v>
      </c>
      <c r="E123" s="173"/>
      <c r="F123" s="189">
        <v>12</v>
      </c>
      <c r="G123" s="135">
        <f t="shared" si="3"/>
        <v>3.2655726998122298E-4</v>
      </c>
      <c r="H123" s="103"/>
      <c r="I123" s="237"/>
    </row>
    <row r="124" spans="2:9" x14ac:dyDescent="0.2">
      <c r="B124" s="237"/>
      <c r="C124" s="103"/>
      <c r="D124" s="174" t="s">
        <v>398</v>
      </c>
      <c r="E124" s="174"/>
      <c r="F124" s="190">
        <v>41</v>
      </c>
      <c r="G124" s="136">
        <f t="shared" si="3"/>
        <v>1.1157373391025118E-3</v>
      </c>
      <c r="H124" s="103"/>
      <c r="I124" s="237"/>
    </row>
    <row r="125" spans="2:9" x14ac:dyDescent="0.2">
      <c r="B125" s="237"/>
      <c r="C125" s="103"/>
      <c r="D125" s="173" t="s">
        <v>399</v>
      </c>
      <c r="E125" s="173">
        <v>4</v>
      </c>
      <c r="F125" s="189">
        <v>151</v>
      </c>
      <c r="G125" s="135">
        <f t="shared" si="3"/>
        <v>4.1091789805970556E-3</v>
      </c>
      <c r="H125" s="103"/>
      <c r="I125" s="237"/>
    </row>
    <row r="126" spans="2:9" x14ac:dyDescent="0.2">
      <c r="B126" s="237"/>
      <c r="C126" s="103"/>
      <c r="D126" s="174" t="s">
        <v>400</v>
      </c>
      <c r="E126" s="174"/>
      <c r="F126" s="190">
        <v>263</v>
      </c>
      <c r="G126" s="136">
        <f t="shared" si="3"/>
        <v>7.1570468337551364E-3</v>
      </c>
      <c r="H126" s="103"/>
      <c r="I126" s="237"/>
    </row>
    <row r="127" spans="2:9" x14ac:dyDescent="0.2">
      <c r="B127" s="237"/>
      <c r="C127" s="103"/>
      <c r="D127" s="173" t="s">
        <v>401</v>
      </c>
      <c r="E127" s="173"/>
      <c r="F127" s="189">
        <v>366</v>
      </c>
      <c r="G127" s="135">
        <f t="shared" si="3"/>
        <v>9.9599967344273007E-3</v>
      </c>
      <c r="H127" s="103"/>
      <c r="I127" s="237"/>
    </row>
    <row r="128" spans="2:9" x14ac:dyDescent="0.2">
      <c r="B128" s="237"/>
      <c r="C128" s="103"/>
      <c r="D128" s="174" t="s">
        <v>402</v>
      </c>
      <c r="E128" s="174"/>
      <c r="F128" s="190">
        <v>10</v>
      </c>
      <c r="G128" s="136">
        <f t="shared" si="3"/>
        <v>2.721310583176858E-4</v>
      </c>
      <c r="H128" s="103"/>
      <c r="I128" s="237"/>
    </row>
    <row r="129" spans="2:9" x14ac:dyDescent="0.2">
      <c r="B129" s="237"/>
      <c r="C129" s="103"/>
      <c r="D129" s="173" t="s">
        <v>403</v>
      </c>
      <c r="E129" s="173"/>
      <c r="F129" s="189">
        <v>51</v>
      </c>
      <c r="G129" s="135">
        <f t="shared" si="3"/>
        <v>1.3878683974201977E-3</v>
      </c>
      <c r="H129" s="103"/>
      <c r="I129" s="237"/>
    </row>
    <row r="130" spans="2:9" x14ac:dyDescent="0.2">
      <c r="B130" s="237"/>
      <c r="C130" s="103"/>
      <c r="D130" s="173" t="s">
        <v>404</v>
      </c>
      <c r="E130" s="173">
        <v>31</v>
      </c>
      <c r="F130" s="189">
        <v>31</v>
      </c>
      <c r="G130" s="135"/>
      <c r="H130" s="103"/>
      <c r="I130" s="237"/>
    </row>
    <row r="131" spans="2:9" x14ac:dyDescent="0.2">
      <c r="B131" s="237"/>
      <c r="C131" s="103"/>
      <c r="D131" s="174" t="s">
        <v>405</v>
      </c>
      <c r="E131" s="174"/>
      <c r="F131" s="190">
        <v>56</v>
      </c>
      <c r="G131" s="136">
        <f t="shared" si="3"/>
        <v>1.5239339265790404E-3</v>
      </c>
      <c r="H131" s="103"/>
      <c r="I131" s="237"/>
    </row>
    <row r="132" spans="2:9" x14ac:dyDescent="0.2">
      <c r="B132" s="237"/>
      <c r="C132" s="103"/>
      <c r="D132" s="173" t="s">
        <v>406</v>
      </c>
      <c r="E132" s="173">
        <v>2</v>
      </c>
      <c r="F132" s="189">
        <v>137</v>
      </c>
      <c r="G132" s="135">
        <f t="shared" si="3"/>
        <v>3.7281954989522954E-3</v>
      </c>
      <c r="H132" s="103"/>
      <c r="I132" s="237"/>
    </row>
    <row r="133" spans="2:9" x14ac:dyDescent="0.2">
      <c r="B133" s="237"/>
      <c r="C133" s="103"/>
      <c r="D133" s="174" t="s">
        <v>407</v>
      </c>
      <c r="E133" s="174"/>
      <c r="F133" s="190">
        <v>120</v>
      </c>
      <c r="G133" s="136">
        <f t="shared" si="3"/>
        <v>3.2655726998122294E-3</v>
      </c>
      <c r="H133" s="103"/>
      <c r="I133" s="237"/>
    </row>
    <row r="134" spans="2:9" x14ac:dyDescent="0.2">
      <c r="B134" s="237"/>
      <c r="C134" s="103"/>
      <c r="D134" s="173" t="s">
        <v>408</v>
      </c>
      <c r="E134" s="173">
        <v>5</v>
      </c>
      <c r="F134" s="189">
        <v>328</v>
      </c>
      <c r="G134" s="135">
        <f t="shared" si="3"/>
        <v>8.9258987128200944E-3</v>
      </c>
      <c r="H134" s="103"/>
      <c r="I134" s="237"/>
    </row>
    <row r="135" spans="2:9" x14ac:dyDescent="0.2">
      <c r="B135" s="237"/>
      <c r="C135" s="103"/>
      <c r="D135" s="174" t="s">
        <v>409</v>
      </c>
      <c r="E135" s="174">
        <v>1</v>
      </c>
      <c r="F135" s="190">
        <v>82</v>
      </c>
      <c r="G135" s="136">
        <f t="shared" si="3"/>
        <v>2.2314746782050236E-3</v>
      </c>
      <c r="H135" s="103"/>
      <c r="I135" s="237"/>
    </row>
    <row r="136" spans="2:9" x14ac:dyDescent="0.2">
      <c r="B136" s="237"/>
      <c r="C136" s="103"/>
      <c r="D136" s="173" t="s">
        <v>410</v>
      </c>
      <c r="E136" s="173"/>
      <c r="F136" s="189">
        <v>75</v>
      </c>
      <c r="G136" s="135">
        <f t="shared" si="3"/>
        <v>2.0409829373826435E-3</v>
      </c>
      <c r="H136" s="103"/>
      <c r="I136" s="237"/>
    </row>
    <row r="137" spans="2:9" x14ac:dyDescent="0.2">
      <c r="B137" s="237"/>
      <c r="C137" s="103"/>
      <c r="D137" s="174" t="s">
        <v>411</v>
      </c>
      <c r="E137" s="174">
        <v>2</v>
      </c>
      <c r="F137" s="190">
        <v>34</v>
      </c>
      <c r="G137" s="136">
        <f t="shared" si="3"/>
        <v>9.252455982801317E-4</v>
      </c>
      <c r="H137" s="103"/>
      <c r="I137" s="237"/>
    </row>
    <row r="138" spans="2:9" x14ac:dyDescent="0.2">
      <c r="B138" s="237"/>
      <c r="C138" s="103"/>
      <c r="D138" s="173" t="s">
        <v>412</v>
      </c>
      <c r="E138" s="173"/>
      <c r="F138" s="189">
        <v>10</v>
      </c>
      <c r="G138" s="135">
        <f t="shared" si="3"/>
        <v>2.721310583176858E-4</v>
      </c>
      <c r="H138" s="103"/>
      <c r="I138" s="237"/>
    </row>
    <row r="139" spans="2:9" x14ac:dyDescent="0.2">
      <c r="B139" s="237"/>
      <c r="C139" s="103"/>
      <c r="D139" s="174" t="s">
        <v>413</v>
      </c>
      <c r="E139" s="174"/>
      <c r="F139" s="190">
        <v>298</v>
      </c>
      <c r="G139" s="136">
        <f t="shared" ref="G139:G172" si="4">+F139/$F$251</f>
        <v>8.1095055378670369E-3</v>
      </c>
      <c r="H139" s="103"/>
      <c r="I139" s="237"/>
    </row>
    <row r="140" spans="2:9" x14ac:dyDescent="0.2">
      <c r="B140" s="237"/>
      <c r="C140" s="103"/>
      <c r="D140" s="173" t="s">
        <v>414</v>
      </c>
      <c r="E140" s="173"/>
      <c r="F140" s="189">
        <v>26</v>
      </c>
      <c r="G140" s="135">
        <f t="shared" si="4"/>
        <v>7.0754075162598312E-4</v>
      </c>
      <c r="H140" s="103"/>
      <c r="I140" s="237"/>
    </row>
    <row r="141" spans="2:9" x14ac:dyDescent="0.2">
      <c r="B141" s="237"/>
      <c r="C141" s="103"/>
      <c r="D141" s="174" t="s">
        <v>415</v>
      </c>
      <c r="E141" s="174">
        <v>9</v>
      </c>
      <c r="F141" s="190">
        <v>773</v>
      </c>
      <c r="G141" s="136">
        <f t="shared" si="4"/>
        <v>2.1035730807957113E-2</v>
      </c>
      <c r="H141" s="103"/>
      <c r="I141" s="237"/>
    </row>
    <row r="142" spans="2:9" x14ac:dyDescent="0.2">
      <c r="B142" s="237"/>
      <c r="C142" s="103"/>
      <c r="D142" s="173" t="s">
        <v>416</v>
      </c>
      <c r="E142" s="173"/>
      <c r="F142" s="189">
        <v>128</v>
      </c>
      <c r="G142" s="135">
        <f t="shared" si="4"/>
        <v>3.4832775464663781E-3</v>
      </c>
      <c r="H142" s="103"/>
      <c r="I142" s="237"/>
    </row>
    <row r="143" spans="2:9" x14ac:dyDescent="0.2">
      <c r="B143" s="237"/>
      <c r="C143" s="103"/>
      <c r="D143" s="174" t="s">
        <v>417</v>
      </c>
      <c r="E143" s="174"/>
      <c r="F143" s="190">
        <v>103</v>
      </c>
      <c r="G143" s="136">
        <f t="shared" si="4"/>
        <v>2.8029499006721639E-3</v>
      </c>
      <c r="H143" s="103"/>
      <c r="I143" s="237"/>
    </row>
    <row r="144" spans="2:9" x14ac:dyDescent="0.2">
      <c r="B144" s="237"/>
      <c r="C144" s="103"/>
      <c r="D144" s="173" t="s">
        <v>418</v>
      </c>
      <c r="E144" s="173">
        <v>11</v>
      </c>
      <c r="F144" s="189">
        <v>131</v>
      </c>
      <c r="G144" s="135">
        <f t="shared" si="4"/>
        <v>3.5649168639616839E-3</v>
      </c>
      <c r="H144" s="103"/>
      <c r="I144" s="237"/>
    </row>
    <row r="145" spans="2:9" x14ac:dyDescent="0.2">
      <c r="B145" s="237"/>
      <c r="C145" s="103"/>
      <c r="D145" s="174" t="s">
        <v>419</v>
      </c>
      <c r="E145" s="174"/>
      <c r="F145" s="190">
        <v>19</v>
      </c>
      <c r="G145" s="136">
        <f t="shared" si="4"/>
        <v>5.1704901080360302E-4</v>
      </c>
      <c r="H145" s="103"/>
      <c r="I145" s="237"/>
    </row>
    <row r="146" spans="2:9" x14ac:dyDescent="0.2">
      <c r="B146" s="237"/>
      <c r="C146" s="103"/>
      <c r="D146" s="174" t="s">
        <v>420</v>
      </c>
      <c r="E146" s="174">
        <v>11</v>
      </c>
      <c r="F146" s="190">
        <v>18</v>
      </c>
      <c r="G146" s="136">
        <f t="shared" si="4"/>
        <v>4.8983590497183444E-4</v>
      </c>
      <c r="H146" s="103"/>
      <c r="I146" s="237"/>
    </row>
    <row r="147" spans="2:9" x14ac:dyDescent="0.2">
      <c r="B147" s="237"/>
      <c r="C147" s="103"/>
      <c r="D147" s="173" t="s">
        <v>421</v>
      </c>
      <c r="E147" s="173">
        <v>5</v>
      </c>
      <c r="F147" s="189">
        <v>28</v>
      </c>
      <c r="G147" s="135">
        <f t="shared" si="4"/>
        <v>7.6196696328952019E-4</v>
      </c>
      <c r="H147" s="103"/>
      <c r="I147" s="237"/>
    </row>
    <row r="148" spans="2:9" x14ac:dyDescent="0.2">
      <c r="B148" s="237"/>
      <c r="C148" s="103"/>
      <c r="D148" s="174" t="s">
        <v>422</v>
      </c>
      <c r="E148" s="174">
        <v>6</v>
      </c>
      <c r="F148" s="190">
        <v>36</v>
      </c>
      <c r="G148" s="136">
        <f t="shared" si="4"/>
        <v>9.7967180994366888E-4</v>
      </c>
      <c r="H148" s="103"/>
      <c r="I148" s="237"/>
    </row>
    <row r="149" spans="2:9" x14ac:dyDescent="0.2">
      <c r="B149" s="237"/>
      <c r="C149" s="103"/>
      <c r="D149" s="173" t="s">
        <v>423</v>
      </c>
      <c r="E149" s="173">
        <v>1</v>
      </c>
      <c r="F149" s="189">
        <v>52</v>
      </c>
      <c r="G149" s="135">
        <f t="shared" si="4"/>
        <v>1.4150815032519662E-3</v>
      </c>
      <c r="H149" s="103"/>
      <c r="I149" s="237"/>
    </row>
    <row r="150" spans="2:9" x14ac:dyDescent="0.2">
      <c r="B150" s="237"/>
      <c r="C150" s="103"/>
      <c r="D150" s="174" t="s">
        <v>424</v>
      </c>
      <c r="E150" s="174">
        <v>1</v>
      </c>
      <c r="F150" s="190">
        <v>2</v>
      </c>
      <c r="G150" s="136">
        <f t="shared" si="4"/>
        <v>5.4426211663537158E-5</v>
      </c>
      <c r="H150" s="103"/>
      <c r="I150" s="237"/>
    </row>
    <row r="151" spans="2:9" ht="15" x14ac:dyDescent="0.2">
      <c r="B151" s="237"/>
      <c r="C151" s="103"/>
      <c r="D151" s="256" t="s">
        <v>425</v>
      </c>
      <c r="E151" s="256">
        <f>+SUM(E152:E183)</f>
        <v>181</v>
      </c>
      <c r="F151" s="256">
        <f>+SUM(F152:F183)</f>
        <v>5363</v>
      </c>
      <c r="G151" s="259">
        <f t="shared" si="4"/>
        <v>0.14594388657577489</v>
      </c>
      <c r="H151" s="103"/>
      <c r="I151" s="237"/>
    </row>
    <row r="152" spans="2:9" x14ac:dyDescent="0.2">
      <c r="B152" s="237"/>
      <c r="C152" s="103"/>
      <c r="D152" s="174" t="s">
        <v>426</v>
      </c>
      <c r="E152" s="174">
        <v>9</v>
      </c>
      <c r="F152" s="190">
        <v>467</v>
      </c>
      <c r="G152" s="136">
        <f t="shared" si="4"/>
        <v>1.2708520423435926E-2</v>
      </c>
      <c r="H152" s="103"/>
      <c r="I152" s="237"/>
    </row>
    <row r="153" spans="2:9" x14ac:dyDescent="0.2">
      <c r="B153" s="237"/>
      <c r="C153" s="103"/>
      <c r="D153" s="173" t="s">
        <v>427</v>
      </c>
      <c r="E153" s="173">
        <v>6</v>
      </c>
      <c r="F153" s="189">
        <v>130</v>
      </c>
      <c r="G153" s="135">
        <f t="shared" si="4"/>
        <v>3.5377037581299153E-3</v>
      </c>
      <c r="H153" s="103"/>
      <c r="I153" s="237"/>
    </row>
    <row r="154" spans="2:9" x14ac:dyDescent="0.2">
      <c r="B154" s="237"/>
      <c r="C154" s="103"/>
      <c r="D154" s="174" t="s">
        <v>428</v>
      </c>
      <c r="E154" s="174">
        <v>29</v>
      </c>
      <c r="F154" s="190">
        <v>248</v>
      </c>
      <c r="G154" s="136">
        <f t="shared" si="4"/>
        <v>6.7488502462786076E-3</v>
      </c>
      <c r="H154" s="103"/>
      <c r="I154" s="237"/>
    </row>
    <row r="155" spans="2:9" x14ac:dyDescent="0.2">
      <c r="B155" s="237"/>
      <c r="C155" s="103"/>
      <c r="D155" s="173" t="s">
        <v>429</v>
      </c>
      <c r="E155" s="173">
        <v>3</v>
      </c>
      <c r="F155" s="189">
        <v>114</v>
      </c>
      <c r="G155" s="135">
        <f t="shared" si="4"/>
        <v>3.1022940648216179E-3</v>
      </c>
      <c r="H155" s="103"/>
      <c r="I155" s="237"/>
    </row>
    <row r="156" spans="2:9" x14ac:dyDescent="0.2">
      <c r="B156" s="237"/>
      <c r="C156" s="103"/>
      <c r="D156" s="174" t="s">
        <v>430</v>
      </c>
      <c r="E156" s="174">
        <v>10</v>
      </c>
      <c r="F156" s="190">
        <v>361</v>
      </c>
      <c r="G156" s="136">
        <f t="shared" si="4"/>
        <v>9.8239312052684578E-3</v>
      </c>
      <c r="H156" s="103"/>
      <c r="I156" s="237"/>
    </row>
    <row r="157" spans="2:9" x14ac:dyDescent="0.2">
      <c r="B157" s="237"/>
      <c r="C157" s="103"/>
      <c r="D157" s="173" t="s">
        <v>431</v>
      </c>
      <c r="E157" s="173"/>
      <c r="F157" s="189">
        <v>173</v>
      </c>
      <c r="G157" s="135">
        <f t="shared" si="4"/>
        <v>4.7078673088959645E-3</v>
      </c>
      <c r="H157" s="103"/>
      <c r="I157" s="237"/>
    </row>
    <row r="158" spans="2:9" x14ac:dyDescent="0.2">
      <c r="B158" s="237"/>
      <c r="C158" s="103"/>
      <c r="D158" s="174" t="s">
        <v>432</v>
      </c>
      <c r="E158" s="174">
        <v>1</v>
      </c>
      <c r="F158" s="190">
        <v>131</v>
      </c>
      <c r="G158" s="136">
        <f t="shared" si="4"/>
        <v>3.5649168639616839E-3</v>
      </c>
      <c r="H158" s="103"/>
      <c r="I158" s="237"/>
    </row>
    <row r="159" spans="2:9" x14ac:dyDescent="0.2">
      <c r="B159" s="237"/>
      <c r="C159" s="103"/>
      <c r="D159" s="173" t="s">
        <v>433</v>
      </c>
      <c r="E159" s="173">
        <v>14</v>
      </c>
      <c r="F159" s="189">
        <v>447</v>
      </c>
      <c r="G159" s="135">
        <f t="shared" si="4"/>
        <v>1.2164258306800554E-2</v>
      </c>
      <c r="H159" s="103"/>
      <c r="I159" s="237"/>
    </row>
    <row r="160" spans="2:9" x14ac:dyDescent="0.2">
      <c r="B160" s="237"/>
      <c r="C160" s="103"/>
      <c r="D160" s="174" t="s">
        <v>434</v>
      </c>
      <c r="E160" s="174"/>
      <c r="F160" s="190">
        <v>138</v>
      </c>
      <c r="G160" s="136">
        <f t="shared" si="4"/>
        <v>3.755408604784064E-3</v>
      </c>
      <c r="H160" s="103"/>
      <c r="I160" s="237"/>
    </row>
    <row r="161" spans="2:9" x14ac:dyDescent="0.2">
      <c r="B161" s="237"/>
      <c r="C161" s="103"/>
      <c r="D161" s="173" t="s">
        <v>435</v>
      </c>
      <c r="E161" s="173">
        <v>17</v>
      </c>
      <c r="F161" s="189">
        <v>209</v>
      </c>
      <c r="G161" s="135">
        <f t="shared" si="4"/>
        <v>5.6875391188396336E-3</v>
      </c>
      <c r="H161" s="103"/>
      <c r="I161" s="237"/>
    </row>
    <row r="162" spans="2:9" x14ac:dyDescent="0.2">
      <c r="B162" s="237"/>
      <c r="C162" s="103"/>
      <c r="D162" s="174" t="s">
        <v>436</v>
      </c>
      <c r="E162" s="174"/>
      <c r="F162" s="190">
        <v>59</v>
      </c>
      <c r="G162" s="136">
        <f t="shared" si="4"/>
        <v>1.6055732440743461E-3</v>
      </c>
      <c r="H162" s="103"/>
      <c r="I162" s="237"/>
    </row>
    <row r="163" spans="2:9" x14ac:dyDescent="0.2">
      <c r="B163" s="237"/>
      <c r="C163" s="103"/>
      <c r="D163" s="173" t="s">
        <v>437</v>
      </c>
      <c r="E163" s="173">
        <v>14</v>
      </c>
      <c r="F163" s="189">
        <v>289</v>
      </c>
      <c r="G163" s="135">
        <f t="shared" si="4"/>
        <v>7.8645875853811196E-3</v>
      </c>
      <c r="H163" s="103"/>
      <c r="I163" s="237"/>
    </row>
    <row r="164" spans="2:9" x14ac:dyDescent="0.2">
      <c r="B164" s="237"/>
      <c r="C164" s="103"/>
      <c r="D164" s="174" t="s">
        <v>438</v>
      </c>
      <c r="E164" s="174"/>
      <c r="F164" s="190">
        <v>61</v>
      </c>
      <c r="G164" s="136">
        <f t="shared" si="4"/>
        <v>1.6599994557378833E-3</v>
      </c>
      <c r="H164" s="103"/>
      <c r="I164" s="237"/>
    </row>
    <row r="165" spans="2:9" x14ac:dyDescent="0.2">
      <c r="B165" s="237"/>
      <c r="C165" s="103"/>
      <c r="D165" s="173" t="s">
        <v>439</v>
      </c>
      <c r="E165" s="173"/>
      <c r="F165" s="189">
        <v>200</v>
      </c>
      <c r="G165" s="135">
        <f t="shared" si="4"/>
        <v>5.4426211663537163E-3</v>
      </c>
      <c r="H165" s="103"/>
      <c r="I165" s="237"/>
    </row>
    <row r="166" spans="2:9" x14ac:dyDescent="0.2">
      <c r="B166" s="237"/>
      <c r="C166" s="103"/>
      <c r="D166" s="174" t="s">
        <v>440</v>
      </c>
      <c r="E166" s="174">
        <v>9</v>
      </c>
      <c r="F166" s="190">
        <v>367</v>
      </c>
      <c r="G166" s="136">
        <f t="shared" si="4"/>
        <v>9.9872098402590693E-3</v>
      </c>
      <c r="H166" s="103"/>
      <c r="I166" s="237"/>
    </row>
    <row r="167" spans="2:9" x14ac:dyDescent="0.2">
      <c r="B167" s="237"/>
      <c r="C167" s="103"/>
      <c r="D167" s="173" t="s">
        <v>441</v>
      </c>
      <c r="E167" s="173">
        <v>1</v>
      </c>
      <c r="F167" s="189">
        <v>241</v>
      </c>
      <c r="G167" s="135">
        <f t="shared" si="4"/>
        <v>6.5583585054562275E-3</v>
      </c>
      <c r="H167" s="103"/>
      <c r="I167" s="237"/>
    </row>
    <row r="168" spans="2:9" x14ac:dyDescent="0.2">
      <c r="B168" s="237"/>
      <c r="C168" s="103"/>
      <c r="D168" s="174" t="s">
        <v>442</v>
      </c>
      <c r="E168" s="174">
        <v>18</v>
      </c>
      <c r="F168" s="190">
        <v>421</v>
      </c>
      <c r="G168" s="136">
        <f t="shared" si="4"/>
        <v>1.1456717555174573E-2</v>
      </c>
      <c r="H168" s="103"/>
      <c r="I168" s="237"/>
    </row>
    <row r="169" spans="2:9" x14ac:dyDescent="0.2">
      <c r="B169" s="237"/>
      <c r="C169" s="103"/>
      <c r="D169" s="173" t="s">
        <v>443</v>
      </c>
      <c r="E169" s="173"/>
      <c r="F169" s="189">
        <v>226</v>
      </c>
      <c r="G169" s="135">
        <f t="shared" si="4"/>
        <v>6.1501619179796987E-3</v>
      </c>
      <c r="H169" s="103"/>
      <c r="I169" s="237"/>
    </row>
    <row r="170" spans="2:9" x14ac:dyDescent="0.2">
      <c r="B170" s="237"/>
      <c r="C170" s="103"/>
      <c r="D170" s="174" t="s">
        <v>444</v>
      </c>
      <c r="E170" s="174"/>
      <c r="F170" s="190">
        <v>40</v>
      </c>
      <c r="G170" s="136">
        <f t="shared" si="4"/>
        <v>1.0885242332707432E-3</v>
      </c>
      <c r="H170" s="103"/>
      <c r="I170" s="237"/>
    </row>
    <row r="171" spans="2:9" x14ac:dyDescent="0.2">
      <c r="B171" s="237"/>
      <c r="C171" s="103"/>
      <c r="D171" s="173" t="s">
        <v>445</v>
      </c>
      <c r="E171" s="173"/>
      <c r="F171" s="189">
        <v>14</v>
      </c>
      <c r="G171" s="135">
        <f t="shared" si="4"/>
        <v>3.8098348164476009E-4</v>
      </c>
      <c r="H171" s="103"/>
      <c r="I171" s="237"/>
    </row>
    <row r="172" spans="2:9" x14ac:dyDescent="0.2">
      <c r="B172" s="237"/>
      <c r="C172" s="103"/>
      <c r="D172" s="173" t="s">
        <v>446</v>
      </c>
      <c r="E172" s="173"/>
      <c r="F172" s="189">
        <v>13</v>
      </c>
      <c r="G172" s="135">
        <f t="shared" si="4"/>
        <v>3.5377037581299156E-4</v>
      </c>
      <c r="H172" s="103"/>
      <c r="I172" s="237"/>
    </row>
    <row r="173" spans="2:9" x14ac:dyDescent="0.2">
      <c r="B173" s="237"/>
      <c r="C173" s="103"/>
      <c r="D173" s="174" t="s">
        <v>447</v>
      </c>
      <c r="E173" s="174">
        <v>3</v>
      </c>
      <c r="F173" s="190">
        <v>46</v>
      </c>
      <c r="G173" s="136">
        <f t="shared" ref="G173:G183" si="5">+F173/$F$251</f>
        <v>1.2518028682613547E-3</v>
      </c>
      <c r="H173" s="103"/>
      <c r="I173" s="237"/>
    </row>
    <row r="174" spans="2:9" x14ac:dyDescent="0.2">
      <c r="B174" s="237"/>
      <c r="C174" s="103"/>
      <c r="D174" s="173" t="s">
        <v>448</v>
      </c>
      <c r="E174" s="173">
        <v>1</v>
      </c>
      <c r="F174" s="189">
        <v>102</v>
      </c>
      <c r="G174" s="135">
        <f t="shared" si="5"/>
        <v>2.7757367948403953E-3</v>
      </c>
      <c r="H174" s="103"/>
      <c r="I174" s="237"/>
    </row>
    <row r="175" spans="2:9" x14ac:dyDescent="0.2">
      <c r="B175" s="237"/>
      <c r="C175" s="103" t="s">
        <v>199</v>
      </c>
      <c r="D175" s="174" t="s">
        <v>449</v>
      </c>
      <c r="E175" s="174"/>
      <c r="F175" s="190">
        <v>88</v>
      </c>
      <c r="G175" s="136">
        <f t="shared" si="5"/>
        <v>2.3947533131956351E-3</v>
      </c>
      <c r="H175" s="103"/>
      <c r="I175" s="237"/>
    </row>
    <row r="176" spans="2:9" x14ac:dyDescent="0.2">
      <c r="B176" s="237"/>
      <c r="C176" s="103"/>
      <c r="D176" s="173" t="s">
        <v>450</v>
      </c>
      <c r="E176" s="173"/>
      <c r="F176" s="189">
        <v>86</v>
      </c>
      <c r="G176" s="135">
        <f t="shared" si="5"/>
        <v>2.340327101532098E-3</v>
      </c>
      <c r="H176" s="103"/>
      <c r="I176" s="237"/>
    </row>
    <row r="177" spans="2:9" x14ac:dyDescent="0.2">
      <c r="B177" s="237"/>
      <c r="C177" s="103"/>
      <c r="D177" s="174" t="s">
        <v>451</v>
      </c>
      <c r="E177" s="174"/>
      <c r="F177" s="190">
        <v>162</v>
      </c>
      <c r="G177" s="136">
        <f t="shared" si="5"/>
        <v>4.40852314474651E-3</v>
      </c>
      <c r="H177" s="103"/>
      <c r="I177" s="237"/>
    </row>
    <row r="178" spans="2:9" x14ac:dyDescent="0.2">
      <c r="B178" s="237"/>
      <c r="C178" s="103"/>
      <c r="D178" s="173" t="s">
        <v>452</v>
      </c>
      <c r="E178" s="173">
        <v>14</v>
      </c>
      <c r="F178" s="189">
        <v>78</v>
      </c>
      <c r="G178" s="135">
        <f t="shared" si="5"/>
        <v>2.1226222548779493E-3</v>
      </c>
      <c r="H178" s="103"/>
      <c r="I178" s="237"/>
    </row>
    <row r="179" spans="2:9" x14ac:dyDescent="0.2">
      <c r="B179" s="237"/>
      <c r="C179" s="103"/>
      <c r="D179" s="174" t="s">
        <v>453</v>
      </c>
      <c r="E179" s="174">
        <v>19</v>
      </c>
      <c r="F179" s="190">
        <v>306</v>
      </c>
      <c r="G179" s="136">
        <f t="shared" si="5"/>
        <v>8.3272103845211855E-3</v>
      </c>
      <c r="H179" s="103"/>
      <c r="I179" s="237"/>
    </row>
    <row r="180" spans="2:9" x14ac:dyDescent="0.2">
      <c r="B180" s="237"/>
      <c r="C180" s="103"/>
      <c r="D180" s="173" t="s">
        <v>454</v>
      </c>
      <c r="E180" s="173"/>
      <c r="F180" s="189">
        <v>54</v>
      </c>
      <c r="G180" s="135">
        <f t="shared" si="5"/>
        <v>1.4695077149155032E-3</v>
      </c>
      <c r="H180" s="103"/>
      <c r="I180" s="237"/>
    </row>
    <row r="181" spans="2:9" x14ac:dyDescent="0.2">
      <c r="B181" s="237"/>
      <c r="C181" s="103"/>
      <c r="D181" s="174" t="s">
        <v>455</v>
      </c>
      <c r="E181" s="174"/>
      <c r="F181" s="190">
        <v>46</v>
      </c>
      <c r="G181" s="136">
        <f t="shared" si="5"/>
        <v>1.2518028682613547E-3</v>
      </c>
      <c r="H181" s="103"/>
      <c r="I181" s="237"/>
    </row>
    <row r="182" spans="2:9" x14ac:dyDescent="0.2">
      <c r="B182" s="237"/>
      <c r="C182" s="103"/>
      <c r="D182" s="173" t="s">
        <v>456</v>
      </c>
      <c r="E182" s="173">
        <v>13</v>
      </c>
      <c r="F182" s="189">
        <v>37</v>
      </c>
      <c r="G182" s="135">
        <f t="shared" si="5"/>
        <v>1.0068849157754375E-3</v>
      </c>
      <c r="H182" s="103"/>
      <c r="I182" s="237"/>
    </row>
    <row r="183" spans="2:9" x14ac:dyDescent="0.2">
      <c r="B183" s="237"/>
      <c r="C183" s="103"/>
      <c r="D183" s="174" t="s">
        <v>457</v>
      </c>
      <c r="E183" s="174"/>
      <c r="F183" s="190">
        <v>9</v>
      </c>
      <c r="G183" s="136">
        <f t="shared" si="5"/>
        <v>2.4491795248591722E-4</v>
      </c>
      <c r="H183" s="103"/>
      <c r="I183" s="237"/>
    </row>
    <row r="184" spans="2:9" ht="15" x14ac:dyDescent="0.2">
      <c r="B184" s="237"/>
      <c r="C184" s="103"/>
      <c r="D184" s="256" t="s">
        <v>266</v>
      </c>
      <c r="E184" s="256">
        <f>+SUM(E185:E231)</f>
        <v>1</v>
      </c>
      <c r="F184" s="256">
        <f>+SUM(F185:F231)</f>
        <v>6201</v>
      </c>
      <c r="G184" s="259">
        <f t="shared" ref="G184:G231" si="6">+F184/$F$251</f>
        <v>0.16874846926279696</v>
      </c>
      <c r="H184" s="103"/>
      <c r="I184" s="237"/>
    </row>
    <row r="185" spans="2:9" x14ac:dyDescent="0.2">
      <c r="B185" s="237"/>
      <c r="C185" s="103"/>
      <c r="D185" s="173" t="s">
        <v>458</v>
      </c>
      <c r="E185" s="173"/>
      <c r="F185" s="189">
        <v>25</v>
      </c>
      <c r="G185" s="135">
        <f t="shared" si="6"/>
        <v>6.8032764579421454E-4</v>
      </c>
      <c r="H185" s="103"/>
      <c r="I185" s="237"/>
    </row>
    <row r="186" spans="2:9" x14ac:dyDescent="0.2">
      <c r="B186" s="237"/>
      <c r="C186" s="103"/>
      <c r="D186" s="174" t="s">
        <v>328</v>
      </c>
      <c r="E186" s="174"/>
      <c r="F186" s="190">
        <v>105</v>
      </c>
      <c r="G186" s="136">
        <f t="shared" si="6"/>
        <v>2.8573761123357011E-3</v>
      </c>
      <c r="H186" s="103"/>
      <c r="I186" s="237"/>
    </row>
    <row r="187" spans="2:9" x14ac:dyDescent="0.2">
      <c r="B187" s="237"/>
      <c r="C187" s="103"/>
      <c r="D187" s="173" t="s">
        <v>459</v>
      </c>
      <c r="E187" s="173"/>
      <c r="F187" s="189">
        <v>117</v>
      </c>
      <c r="G187" s="135">
        <f t="shared" si="6"/>
        <v>3.1839333823169237E-3</v>
      </c>
      <c r="H187" s="103"/>
      <c r="I187" s="237"/>
    </row>
    <row r="188" spans="2:9" x14ac:dyDescent="0.2">
      <c r="B188" s="237"/>
      <c r="C188" s="103"/>
      <c r="D188" s="174" t="s">
        <v>460</v>
      </c>
      <c r="E188" s="174"/>
      <c r="F188" s="190">
        <v>120</v>
      </c>
      <c r="G188" s="136">
        <f t="shared" si="6"/>
        <v>3.2655726998122294E-3</v>
      </c>
      <c r="H188" s="103"/>
      <c r="I188" s="237"/>
    </row>
    <row r="189" spans="2:9" x14ac:dyDescent="0.2">
      <c r="B189" s="237"/>
      <c r="C189" s="103"/>
      <c r="D189" s="173" t="s">
        <v>461</v>
      </c>
      <c r="E189" s="173"/>
      <c r="F189" s="189">
        <v>16</v>
      </c>
      <c r="G189" s="135">
        <f t="shared" si="6"/>
        <v>4.3540969330829727E-4</v>
      </c>
      <c r="H189" s="103"/>
      <c r="I189" s="237"/>
    </row>
    <row r="190" spans="2:9" x14ac:dyDescent="0.2">
      <c r="B190" s="237"/>
      <c r="C190" s="103"/>
      <c r="D190" s="174" t="s">
        <v>462</v>
      </c>
      <c r="E190" s="174"/>
      <c r="F190" s="190">
        <v>40</v>
      </c>
      <c r="G190" s="136">
        <f t="shared" si="6"/>
        <v>1.0885242332707432E-3</v>
      </c>
      <c r="H190" s="103"/>
      <c r="I190" s="237"/>
    </row>
    <row r="191" spans="2:9" x14ac:dyDescent="0.2">
      <c r="B191" s="237"/>
      <c r="C191" s="103"/>
      <c r="D191" s="173" t="s">
        <v>463</v>
      </c>
      <c r="E191" s="173"/>
      <c r="F191" s="189">
        <v>10</v>
      </c>
      <c r="G191" s="135">
        <f t="shared" si="6"/>
        <v>2.721310583176858E-4</v>
      </c>
      <c r="H191" s="103"/>
      <c r="I191" s="237"/>
    </row>
    <row r="192" spans="2:9" x14ac:dyDescent="0.2">
      <c r="B192" s="237"/>
      <c r="C192" s="103"/>
      <c r="D192" s="174" t="s">
        <v>464</v>
      </c>
      <c r="E192" s="174"/>
      <c r="F192" s="190">
        <v>941</v>
      </c>
      <c r="G192" s="136">
        <f t="shared" si="6"/>
        <v>2.5607532587694232E-2</v>
      </c>
      <c r="H192" s="103"/>
      <c r="I192" s="237"/>
    </row>
    <row r="193" spans="2:9" x14ac:dyDescent="0.2">
      <c r="B193" s="237"/>
      <c r="C193" s="103"/>
      <c r="D193" s="173" t="s">
        <v>465</v>
      </c>
      <c r="E193" s="173"/>
      <c r="F193" s="189">
        <v>0</v>
      </c>
      <c r="G193" s="135">
        <f t="shared" si="6"/>
        <v>0</v>
      </c>
      <c r="H193" s="103"/>
      <c r="I193" s="237"/>
    </row>
    <row r="194" spans="2:9" x14ac:dyDescent="0.2">
      <c r="B194" s="237"/>
      <c r="C194" s="103"/>
      <c r="D194" s="174" t="s">
        <v>466</v>
      </c>
      <c r="E194" s="174"/>
      <c r="F194" s="190">
        <v>234</v>
      </c>
      <c r="G194" s="136">
        <f t="shared" si="6"/>
        <v>6.3678667646338474E-3</v>
      </c>
      <c r="H194" s="103"/>
      <c r="I194" s="237"/>
    </row>
    <row r="195" spans="2:9" x14ac:dyDescent="0.2">
      <c r="B195" s="237"/>
      <c r="C195" s="103"/>
      <c r="D195" s="173" t="s">
        <v>467</v>
      </c>
      <c r="E195" s="173"/>
      <c r="F195" s="189">
        <v>90</v>
      </c>
      <c r="G195" s="135">
        <f t="shared" si="6"/>
        <v>2.4491795248591723E-3</v>
      </c>
      <c r="H195" s="103"/>
      <c r="I195" s="237"/>
    </row>
    <row r="196" spans="2:9" x14ac:dyDescent="0.2">
      <c r="B196" s="237"/>
      <c r="C196" s="103"/>
      <c r="D196" s="174" t="s">
        <v>468</v>
      </c>
      <c r="E196" s="174"/>
      <c r="F196" s="190">
        <v>105</v>
      </c>
      <c r="G196" s="136">
        <f t="shared" si="6"/>
        <v>2.8573761123357011E-3</v>
      </c>
      <c r="H196" s="103"/>
      <c r="I196" s="237"/>
    </row>
    <row r="197" spans="2:9" x14ac:dyDescent="0.2">
      <c r="B197" s="237"/>
      <c r="C197" s="103"/>
      <c r="D197" s="173" t="s">
        <v>469</v>
      </c>
      <c r="E197" s="173"/>
      <c r="F197" s="189">
        <v>89</v>
      </c>
      <c r="G197" s="135">
        <f t="shared" si="6"/>
        <v>2.4219664190274037E-3</v>
      </c>
      <c r="H197" s="103"/>
      <c r="I197" s="237"/>
    </row>
    <row r="198" spans="2:9" x14ac:dyDescent="0.2">
      <c r="B198" s="237"/>
      <c r="C198" s="103"/>
      <c r="D198" s="174" t="s">
        <v>470</v>
      </c>
      <c r="E198" s="174"/>
      <c r="F198" s="190">
        <v>661</v>
      </c>
      <c r="G198" s="136">
        <f t="shared" si="6"/>
        <v>1.7987862954799032E-2</v>
      </c>
      <c r="H198" s="103"/>
      <c r="I198" s="237"/>
    </row>
    <row r="199" spans="2:9" x14ac:dyDescent="0.2">
      <c r="B199" s="237"/>
      <c r="C199" s="103"/>
      <c r="D199" s="173" t="s">
        <v>471</v>
      </c>
      <c r="E199" s="173"/>
      <c r="F199" s="189">
        <v>37</v>
      </c>
      <c r="G199" s="135">
        <f t="shared" si="6"/>
        <v>1.0068849157754375E-3</v>
      </c>
      <c r="H199" s="103"/>
      <c r="I199" s="237"/>
    </row>
    <row r="200" spans="2:9" x14ac:dyDescent="0.2">
      <c r="B200" s="237"/>
      <c r="C200" s="103"/>
      <c r="D200" s="174" t="s">
        <v>472</v>
      </c>
      <c r="E200" s="174"/>
      <c r="F200" s="190">
        <v>56</v>
      </c>
      <c r="G200" s="136">
        <f t="shared" si="6"/>
        <v>1.5239339265790404E-3</v>
      </c>
      <c r="H200" s="103"/>
      <c r="I200" s="237"/>
    </row>
    <row r="201" spans="2:9" x14ac:dyDescent="0.2">
      <c r="B201" s="237"/>
      <c r="C201" s="103"/>
      <c r="D201" s="173" t="s">
        <v>473</v>
      </c>
      <c r="E201" s="173"/>
      <c r="F201" s="189">
        <v>32</v>
      </c>
      <c r="G201" s="135">
        <f t="shared" si="6"/>
        <v>8.7081938661659453E-4</v>
      </c>
      <c r="H201" s="103"/>
      <c r="I201" s="237"/>
    </row>
    <row r="202" spans="2:9" x14ac:dyDescent="0.2">
      <c r="B202" s="237"/>
      <c r="C202" s="103"/>
      <c r="D202" s="174" t="s">
        <v>474</v>
      </c>
      <c r="E202" s="174"/>
      <c r="F202" s="190">
        <v>65</v>
      </c>
      <c r="G202" s="136">
        <f t="shared" si="6"/>
        <v>1.7688518790649576E-3</v>
      </c>
      <c r="H202" s="103"/>
      <c r="I202" s="237"/>
    </row>
    <row r="203" spans="2:9" x14ac:dyDescent="0.2">
      <c r="B203" s="237"/>
      <c r="C203" s="103"/>
      <c r="D203" s="173" t="s">
        <v>475</v>
      </c>
      <c r="E203" s="173"/>
      <c r="F203" s="189">
        <v>18</v>
      </c>
      <c r="G203" s="135">
        <f t="shared" si="6"/>
        <v>4.8983590497183444E-4</v>
      </c>
      <c r="H203" s="103"/>
      <c r="I203" s="237"/>
    </row>
    <row r="204" spans="2:9" x14ac:dyDescent="0.2">
      <c r="B204" s="237"/>
      <c r="C204" s="103"/>
      <c r="D204" s="174" t="s">
        <v>476</v>
      </c>
      <c r="E204" s="174"/>
      <c r="F204" s="190">
        <v>54</v>
      </c>
      <c r="G204" s="136">
        <f t="shared" si="6"/>
        <v>1.4695077149155032E-3</v>
      </c>
      <c r="H204" s="103"/>
      <c r="I204" s="237"/>
    </row>
    <row r="205" spans="2:9" x14ac:dyDescent="0.2">
      <c r="B205" s="237"/>
      <c r="C205" s="103"/>
      <c r="D205" s="173" t="s">
        <v>477</v>
      </c>
      <c r="E205" s="173"/>
      <c r="F205" s="189">
        <v>102</v>
      </c>
      <c r="G205" s="135">
        <f t="shared" si="6"/>
        <v>2.7757367948403953E-3</v>
      </c>
      <c r="H205" s="103"/>
      <c r="I205" s="237"/>
    </row>
    <row r="206" spans="2:9" x14ac:dyDescent="0.2">
      <c r="B206" s="237"/>
      <c r="C206" s="103"/>
      <c r="D206" s="174" t="s">
        <v>478</v>
      </c>
      <c r="E206" s="174"/>
      <c r="F206" s="190">
        <v>28</v>
      </c>
      <c r="G206" s="136">
        <f t="shared" si="6"/>
        <v>7.6196696328952019E-4</v>
      </c>
      <c r="H206" s="103"/>
      <c r="I206" s="237"/>
    </row>
    <row r="207" spans="2:9" x14ac:dyDescent="0.2">
      <c r="B207" s="237"/>
      <c r="C207" s="103"/>
      <c r="D207" s="173" t="s">
        <v>479</v>
      </c>
      <c r="E207" s="173"/>
      <c r="F207" s="189">
        <v>47</v>
      </c>
      <c r="G207" s="135">
        <f t="shared" si="6"/>
        <v>1.2790159740931233E-3</v>
      </c>
      <c r="H207" s="103"/>
      <c r="I207" s="237"/>
    </row>
    <row r="208" spans="2:9" x14ac:dyDescent="0.2">
      <c r="B208" s="237"/>
      <c r="C208" s="103"/>
      <c r="D208" s="174" t="s">
        <v>480</v>
      </c>
      <c r="E208" s="174"/>
      <c r="F208" s="190">
        <v>9</v>
      </c>
      <c r="G208" s="136">
        <f t="shared" si="6"/>
        <v>2.4491795248591722E-4</v>
      </c>
      <c r="H208" s="103"/>
      <c r="I208" s="237"/>
    </row>
    <row r="209" spans="2:9" x14ac:dyDescent="0.2">
      <c r="B209" s="237"/>
      <c r="C209" s="103"/>
      <c r="D209" s="173" t="s">
        <v>481</v>
      </c>
      <c r="E209" s="173"/>
      <c r="F209" s="189">
        <v>208</v>
      </c>
      <c r="G209" s="135">
        <f t="shared" si="6"/>
        <v>5.660326013007865E-3</v>
      </c>
      <c r="H209" s="103"/>
      <c r="I209" s="237"/>
    </row>
    <row r="210" spans="2:9" x14ac:dyDescent="0.2">
      <c r="B210" s="237"/>
      <c r="C210" s="103"/>
      <c r="D210" s="174" t="s">
        <v>482</v>
      </c>
      <c r="E210" s="174"/>
      <c r="F210" s="190">
        <v>22</v>
      </c>
      <c r="G210" s="136">
        <f t="shared" si="6"/>
        <v>5.9868832829890878E-4</v>
      </c>
      <c r="H210" s="103"/>
      <c r="I210" s="237"/>
    </row>
    <row r="211" spans="2:9" x14ac:dyDescent="0.2">
      <c r="B211" s="237"/>
      <c r="C211" s="103"/>
      <c r="D211" s="173" t="s">
        <v>483</v>
      </c>
      <c r="E211" s="173"/>
      <c r="F211" s="189">
        <v>922</v>
      </c>
      <c r="G211" s="135">
        <f t="shared" si="6"/>
        <v>2.5090483576890629E-2</v>
      </c>
      <c r="H211" s="103"/>
      <c r="I211" s="237"/>
    </row>
    <row r="212" spans="2:9" x14ac:dyDescent="0.2">
      <c r="B212" s="237"/>
      <c r="C212" s="103"/>
      <c r="D212" s="174" t="s">
        <v>484</v>
      </c>
      <c r="E212" s="174"/>
      <c r="F212" s="190">
        <v>242</v>
      </c>
      <c r="G212" s="136">
        <f t="shared" si="6"/>
        <v>6.585571611287996E-3</v>
      </c>
      <c r="H212" s="103"/>
      <c r="I212" s="237"/>
    </row>
    <row r="213" spans="2:9" x14ac:dyDescent="0.2">
      <c r="B213" s="237"/>
      <c r="C213" s="103"/>
      <c r="D213" s="173" t="s">
        <v>485</v>
      </c>
      <c r="E213" s="173"/>
      <c r="F213" s="189">
        <v>106</v>
      </c>
      <c r="G213" s="135">
        <f t="shared" si="6"/>
        <v>2.8845892181674692E-3</v>
      </c>
      <c r="H213" s="103"/>
      <c r="I213" s="237"/>
    </row>
    <row r="214" spans="2:9" x14ac:dyDescent="0.2">
      <c r="B214" s="237"/>
      <c r="C214" s="103"/>
      <c r="D214" s="174" t="s">
        <v>486</v>
      </c>
      <c r="E214" s="174"/>
      <c r="F214" s="190">
        <v>314</v>
      </c>
      <c r="G214" s="136">
        <f t="shared" si="6"/>
        <v>8.5449152311753342E-3</v>
      </c>
      <c r="H214" s="103"/>
      <c r="I214" s="237"/>
    </row>
    <row r="215" spans="2:9" x14ac:dyDescent="0.2">
      <c r="B215" s="237"/>
      <c r="C215" s="103"/>
      <c r="D215" s="173" t="s">
        <v>487</v>
      </c>
      <c r="E215" s="173"/>
      <c r="F215" s="189">
        <v>164</v>
      </c>
      <c r="G215" s="135">
        <f t="shared" si="6"/>
        <v>4.4629493564100472E-3</v>
      </c>
      <c r="H215" s="103"/>
      <c r="I215" s="237"/>
    </row>
    <row r="216" spans="2:9" x14ac:dyDescent="0.2">
      <c r="B216" s="237"/>
      <c r="C216" s="103"/>
      <c r="D216" s="174" t="s">
        <v>488</v>
      </c>
      <c r="E216" s="174"/>
      <c r="F216" s="190">
        <v>310</v>
      </c>
      <c r="G216" s="136">
        <f t="shared" si="6"/>
        <v>8.4360628078482599E-3</v>
      </c>
      <c r="H216" s="103"/>
      <c r="I216" s="237"/>
    </row>
    <row r="217" spans="2:9" x14ac:dyDescent="0.2">
      <c r="B217" s="237"/>
      <c r="C217" s="103"/>
      <c r="D217" s="173" t="s">
        <v>489</v>
      </c>
      <c r="E217" s="173"/>
      <c r="F217" s="189">
        <v>127</v>
      </c>
      <c r="G217" s="135">
        <f t="shared" si="6"/>
        <v>3.4560644406346095E-3</v>
      </c>
      <c r="H217" s="103"/>
      <c r="I217" s="237"/>
    </row>
    <row r="218" spans="2:9" x14ac:dyDescent="0.2">
      <c r="B218" s="237"/>
      <c r="C218" s="103"/>
      <c r="D218" s="174" t="s">
        <v>490</v>
      </c>
      <c r="E218" s="174"/>
      <c r="F218" s="190">
        <v>36</v>
      </c>
      <c r="G218" s="136">
        <f t="shared" si="6"/>
        <v>9.7967180994366888E-4</v>
      </c>
      <c r="H218" s="103"/>
      <c r="I218" s="237"/>
    </row>
    <row r="219" spans="2:9" x14ac:dyDescent="0.2">
      <c r="B219" s="237"/>
      <c r="C219" s="103"/>
      <c r="D219" s="173" t="s">
        <v>491</v>
      </c>
      <c r="E219" s="173"/>
      <c r="F219" s="189">
        <v>48</v>
      </c>
      <c r="G219" s="135">
        <f t="shared" si="6"/>
        <v>1.3062290799248919E-3</v>
      </c>
      <c r="H219" s="103"/>
      <c r="I219" s="237"/>
    </row>
    <row r="220" spans="2:9" x14ac:dyDescent="0.2">
      <c r="B220" s="237"/>
      <c r="C220" s="103"/>
      <c r="D220" s="174" t="s">
        <v>492</v>
      </c>
      <c r="E220" s="174"/>
      <c r="F220" s="190">
        <v>120</v>
      </c>
      <c r="G220" s="136">
        <f t="shared" si="6"/>
        <v>3.2655726998122294E-3</v>
      </c>
      <c r="H220" s="103"/>
      <c r="I220" s="237"/>
    </row>
    <row r="221" spans="2:9" x14ac:dyDescent="0.2">
      <c r="B221" s="237"/>
      <c r="C221" s="103"/>
      <c r="D221" s="173" t="s">
        <v>493</v>
      </c>
      <c r="E221" s="173"/>
      <c r="F221" s="189">
        <v>33</v>
      </c>
      <c r="G221" s="135">
        <f t="shared" si="6"/>
        <v>8.9803249244836312E-4</v>
      </c>
      <c r="H221" s="103"/>
      <c r="I221" s="237"/>
    </row>
    <row r="222" spans="2:9" x14ac:dyDescent="0.2">
      <c r="B222" s="237"/>
      <c r="C222" s="103"/>
      <c r="D222" s="174" t="s">
        <v>494</v>
      </c>
      <c r="E222" s="174"/>
      <c r="F222" s="190">
        <v>141</v>
      </c>
      <c r="G222" s="136">
        <f t="shared" si="6"/>
        <v>3.8370479222793697E-3</v>
      </c>
      <c r="H222" s="103"/>
      <c r="I222" s="237"/>
    </row>
    <row r="223" spans="2:9" x14ac:dyDescent="0.2">
      <c r="B223" s="237"/>
      <c r="C223" s="103"/>
      <c r="D223" s="173" t="s">
        <v>495</v>
      </c>
      <c r="E223" s="173"/>
      <c r="F223" s="189">
        <v>85</v>
      </c>
      <c r="G223" s="135">
        <f t="shared" si="6"/>
        <v>2.3131139957003294E-3</v>
      </c>
      <c r="H223" s="103"/>
      <c r="I223" s="237"/>
    </row>
    <row r="224" spans="2:9" x14ac:dyDescent="0.2">
      <c r="B224" s="237"/>
      <c r="C224" s="103"/>
      <c r="D224" s="174" t="s">
        <v>496</v>
      </c>
      <c r="E224" s="174"/>
      <c r="F224" s="190">
        <v>79</v>
      </c>
      <c r="G224" s="136">
        <f t="shared" si="6"/>
        <v>2.1498353607097179E-3</v>
      </c>
      <c r="H224" s="103"/>
      <c r="I224" s="237"/>
    </row>
    <row r="225" spans="2:9" x14ac:dyDescent="0.2">
      <c r="B225" s="237"/>
      <c r="C225" s="103"/>
      <c r="D225" s="173" t="s">
        <v>497</v>
      </c>
      <c r="E225" s="173"/>
      <c r="F225" s="189">
        <v>70</v>
      </c>
      <c r="G225" s="135">
        <f t="shared" si="6"/>
        <v>1.9049174082238006E-3</v>
      </c>
      <c r="H225" s="103"/>
      <c r="I225" s="237"/>
    </row>
    <row r="226" spans="2:9" x14ac:dyDescent="0.2">
      <c r="B226" s="237"/>
      <c r="C226" s="103"/>
      <c r="D226" s="174" t="s">
        <v>498</v>
      </c>
      <c r="E226" s="174"/>
      <c r="F226" s="190">
        <v>21</v>
      </c>
      <c r="G226" s="136">
        <f t="shared" si="6"/>
        <v>5.714752224671402E-4</v>
      </c>
      <c r="H226" s="103"/>
      <c r="I226" s="237"/>
    </row>
    <row r="227" spans="2:9" x14ac:dyDescent="0.2">
      <c r="B227" s="237"/>
      <c r="C227" s="103"/>
      <c r="D227" s="173" t="s">
        <v>499</v>
      </c>
      <c r="E227" s="173"/>
      <c r="F227" s="189">
        <v>52</v>
      </c>
      <c r="G227" s="135">
        <f t="shared" si="6"/>
        <v>1.4150815032519662E-3</v>
      </c>
      <c r="H227" s="103"/>
      <c r="I227" s="237"/>
    </row>
    <row r="228" spans="2:9" x14ac:dyDescent="0.2">
      <c r="B228" s="237"/>
      <c r="C228" s="103"/>
      <c r="D228" s="174" t="s">
        <v>500</v>
      </c>
      <c r="E228" s="174"/>
      <c r="F228" s="190">
        <v>7</v>
      </c>
      <c r="G228" s="136">
        <f t="shared" si="6"/>
        <v>1.9049174082238005E-4</v>
      </c>
      <c r="H228" s="103"/>
      <c r="I228" s="237"/>
    </row>
    <row r="229" spans="2:9" x14ac:dyDescent="0.2">
      <c r="B229" s="237"/>
      <c r="C229" s="103"/>
      <c r="D229" s="173" t="s">
        <v>501</v>
      </c>
      <c r="E229" s="173"/>
      <c r="F229" s="189">
        <v>26</v>
      </c>
      <c r="G229" s="135">
        <f t="shared" si="6"/>
        <v>7.0754075162598312E-4</v>
      </c>
      <c r="H229" s="103"/>
      <c r="I229" s="237"/>
    </row>
    <row r="230" spans="2:9" x14ac:dyDescent="0.2">
      <c r="B230" s="237"/>
      <c r="C230" s="103"/>
      <c r="D230" s="174" t="s">
        <v>502</v>
      </c>
      <c r="E230" s="174">
        <v>1</v>
      </c>
      <c r="F230" s="190">
        <v>65</v>
      </c>
      <c r="G230" s="136">
        <f t="shared" si="6"/>
        <v>1.7688518790649576E-3</v>
      </c>
      <c r="H230" s="103"/>
      <c r="I230" s="237"/>
    </row>
    <row r="231" spans="2:9" x14ac:dyDescent="0.2">
      <c r="B231" s="237"/>
      <c r="C231" s="103"/>
      <c r="D231" s="173" t="s">
        <v>503</v>
      </c>
      <c r="E231" s="173"/>
      <c r="F231" s="189">
        <v>2</v>
      </c>
      <c r="G231" s="135">
        <f t="shared" si="6"/>
        <v>5.4426211663537158E-5</v>
      </c>
      <c r="H231" s="103"/>
      <c r="I231" s="237"/>
    </row>
    <row r="232" spans="2:9" ht="15" x14ac:dyDescent="0.2">
      <c r="B232" s="237"/>
      <c r="C232" s="103"/>
      <c r="D232" s="256" t="s">
        <v>265</v>
      </c>
      <c r="E232" s="256">
        <f>+SUM(E233:E242)</f>
        <v>8</v>
      </c>
      <c r="F232" s="256">
        <f>+SUM(F233:F242)</f>
        <v>475</v>
      </c>
      <c r="G232" s="259">
        <f t="shared" ref="G232:G251" si="7">+F232/$F$251</f>
        <v>1.2926225270090075E-2</v>
      </c>
      <c r="H232" s="103"/>
      <c r="I232" s="237"/>
    </row>
    <row r="233" spans="2:9" x14ac:dyDescent="0.2">
      <c r="B233" s="237"/>
      <c r="C233" s="103"/>
      <c r="D233" s="173" t="s">
        <v>504</v>
      </c>
      <c r="E233" s="173"/>
      <c r="F233" s="189">
        <v>76</v>
      </c>
      <c r="G233" s="135">
        <f t="shared" si="7"/>
        <v>2.0681960432144121E-3</v>
      </c>
      <c r="H233" s="103"/>
      <c r="I233" s="237"/>
    </row>
    <row r="234" spans="2:9" x14ac:dyDescent="0.2">
      <c r="B234" s="237"/>
      <c r="C234" s="103"/>
      <c r="D234" s="174" t="s">
        <v>505</v>
      </c>
      <c r="E234" s="174"/>
      <c r="F234" s="190">
        <v>33</v>
      </c>
      <c r="G234" s="136">
        <f t="shared" si="7"/>
        <v>8.9803249244836312E-4</v>
      </c>
      <c r="H234" s="103"/>
      <c r="I234" s="237"/>
    </row>
    <row r="235" spans="2:9" x14ac:dyDescent="0.2">
      <c r="B235" s="237"/>
      <c r="C235" s="103"/>
      <c r="D235" s="173" t="s">
        <v>506</v>
      </c>
      <c r="E235" s="173"/>
      <c r="F235" s="189">
        <v>19</v>
      </c>
      <c r="G235" s="135">
        <f t="shared" si="7"/>
        <v>5.1704901080360302E-4</v>
      </c>
      <c r="H235" s="103"/>
      <c r="I235" s="237"/>
    </row>
    <row r="236" spans="2:9" x14ac:dyDescent="0.2">
      <c r="B236" s="237"/>
      <c r="C236" s="103"/>
      <c r="D236" s="174" t="s">
        <v>507</v>
      </c>
      <c r="E236" s="174"/>
      <c r="F236" s="190">
        <v>64</v>
      </c>
      <c r="G236" s="136">
        <f t="shared" si="7"/>
        <v>1.7416387732331891E-3</v>
      </c>
      <c r="H236" s="103"/>
      <c r="I236" s="237"/>
    </row>
    <row r="237" spans="2:9" x14ac:dyDescent="0.2">
      <c r="B237" s="237"/>
      <c r="C237" s="103"/>
      <c r="D237" s="173" t="s">
        <v>508</v>
      </c>
      <c r="E237" s="173">
        <v>2</v>
      </c>
      <c r="F237" s="189">
        <v>64</v>
      </c>
      <c r="G237" s="135">
        <f t="shared" si="7"/>
        <v>1.7416387732331891E-3</v>
      </c>
      <c r="H237" s="103"/>
      <c r="I237" s="237"/>
    </row>
    <row r="238" spans="2:9" x14ac:dyDescent="0.2">
      <c r="B238" s="237"/>
      <c r="C238" s="103"/>
      <c r="D238" s="174" t="s">
        <v>509</v>
      </c>
      <c r="E238" s="174">
        <v>1</v>
      </c>
      <c r="F238" s="190">
        <v>59</v>
      </c>
      <c r="G238" s="136">
        <f t="shared" si="7"/>
        <v>1.6055732440743461E-3</v>
      </c>
      <c r="H238" s="103"/>
      <c r="I238" s="237"/>
    </row>
    <row r="239" spans="2:9" x14ac:dyDescent="0.2">
      <c r="B239" s="237"/>
      <c r="C239" s="103"/>
      <c r="D239" s="173" t="s">
        <v>510</v>
      </c>
      <c r="E239" s="173"/>
      <c r="F239" s="189">
        <v>137</v>
      </c>
      <c r="G239" s="135">
        <f t="shared" si="7"/>
        <v>3.7281954989522954E-3</v>
      </c>
      <c r="H239" s="103"/>
      <c r="I239" s="237"/>
    </row>
    <row r="240" spans="2:9" x14ac:dyDescent="0.2">
      <c r="B240" s="237"/>
      <c r="C240" s="103"/>
      <c r="D240" s="174" t="s">
        <v>511</v>
      </c>
      <c r="E240" s="174">
        <v>3</v>
      </c>
      <c r="F240" s="190">
        <v>10</v>
      </c>
      <c r="G240" s="136">
        <f t="shared" si="7"/>
        <v>2.721310583176858E-4</v>
      </c>
      <c r="H240" s="103"/>
      <c r="I240" s="237"/>
    </row>
    <row r="241" spans="2:9" x14ac:dyDescent="0.2">
      <c r="B241" s="237"/>
      <c r="C241" s="103"/>
      <c r="D241" s="173" t="s">
        <v>512</v>
      </c>
      <c r="E241" s="173">
        <v>1</v>
      </c>
      <c r="F241" s="189">
        <v>5</v>
      </c>
      <c r="G241" s="135">
        <f t="shared" si="7"/>
        <v>1.360655291588429E-4</v>
      </c>
      <c r="H241" s="103"/>
      <c r="I241" s="237"/>
    </row>
    <row r="242" spans="2:9" x14ac:dyDescent="0.2">
      <c r="B242" s="237"/>
      <c r="C242" s="103"/>
      <c r="D242" s="174" t="s">
        <v>513</v>
      </c>
      <c r="E242" s="174">
        <v>1</v>
      </c>
      <c r="F242" s="190">
        <v>8</v>
      </c>
      <c r="G242" s="136">
        <f t="shared" si="7"/>
        <v>2.1770484665414863E-4</v>
      </c>
      <c r="H242" s="103"/>
      <c r="I242" s="237"/>
    </row>
    <row r="243" spans="2:9" ht="15" x14ac:dyDescent="0.2">
      <c r="B243" s="237"/>
      <c r="C243" s="103"/>
      <c r="D243" s="256" t="s">
        <v>63</v>
      </c>
      <c r="E243" s="256">
        <f>+SUM(E244:E245)</f>
        <v>0</v>
      </c>
      <c r="F243" s="257">
        <f>+SUM(F244:F245)</f>
        <v>128</v>
      </c>
      <c r="G243" s="259">
        <f t="shared" si="7"/>
        <v>3.4832775464663781E-3</v>
      </c>
      <c r="H243" s="103"/>
      <c r="I243" s="237"/>
    </row>
    <row r="244" spans="2:9" x14ac:dyDescent="0.2">
      <c r="B244" s="237"/>
      <c r="C244" s="103"/>
      <c r="D244" s="173" t="s">
        <v>514</v>
      </c>
      <c r="E244" s="173"/>
      <c r="F244" s="189">
        <v>56</v>
      </c>
      <c r="G244" s="135">
        <f t="shared" si="7"/>
        <v>1.5239339265790404E-3</v>
      </c>
      <c r="H244" s="103"/>
      <c r="I244" s="237"/>
    </row>
    <row r="245" spans="2:9" x14ac:dyDescent="0.2">
      <c r="B245" s="237"/>
      <c r="C245" s="103"/>
      <c r="D245" s="174" t="s">
        <v>515</v>
      </c>
      <c r="E245" s="174"/>
      <c r="F245" s="190">
        <v>72</v>
      </c>
      <c r="G245" s="136">
        <f t="shared" si="7"/>
        <v>1.9593436198873378E-3</v>
      </c>
      <c r="H245" s="103"/>
      <c r="I245" s="237"/>
    </row>
    <row r="246" spans="2:9" ht="15" x14ac:dyDescent="0.2">
      <c r="B246" s="237"/>
      <c r="C246" s="103"/>
      <c r="D246" s="256" t="s">
        <v>267</v>
      </c>
      <c r="E246" s="256">
        <f>+SUM(E247:E250)</f>
        <v>4</v>
      </c>
      <c r="F246" s="256">
        <f>+SUM(F247:F250)</f>
        <v>567</v>
      </c>
      <c r="G246" s="259">
        <f t="shared" si="7"/>
        <v>1.5429831006612785E-2</v>
      </c>
      <c r="H246" s="103"/>
      <c r="I246" s="237"/>
    </row>
    <row r="247" spans="2:9" x14ac:dyDescent="0.2">
      <c r="B247" s="237"/>
      <c r="C247" s="103"/>
      <c r="D247" s="173" t="s">
        <v>516</v>
      </c>
      <c r="E247" s="173"/>
      <c r="F247" s="189">
        <v>344</v>
      </c>
      <c r="G247" s="135">
        <f t="shared" si="7"/>
        <v>9.3613084061283918E-3</v>
      </c>
      <c r="H247" s="103"/>
      <c r="I247" s="237"/>
    </row>
    <row r="248" spans="2:9" x14ac:dyDescent="0.2">
      <c r="B248" s="237"/>
      <c r="C248" s="103"/>
      <c r="D248" s="174" t="s">
        <v>517</v>
      </c>
      <c r="E248" s="174"/>
      <c r="F248" s="190">
        <v>8</v>
      </c>
      <c r="G248" s="136">
        <f t="shared" si="7"/>
        <v>2.1770484665414863E-4</v>
      </c>
      <c r="H248" s="103"/>
      <c r="I248" s="237"/>
    </row>
    <row r="249" spans="2:9" x14ac:dyDescent="0.2">
      <c r="B249" s="237"/>
      <c r="C249" s="103"/>
      <c r="D249" s="173" t="s">
        <v>518</v>
      </c>
      <c r="E249" s="173"/>
      <c r="F249" s="189">
        <v>5</v>
      </c>
      <c r="G249" s="135">
        <f t="shared" si="7"/>
        <v>1.360655291588429E-4</v>
      </c>
      <c r="H249" s="103"/>
      <c r="I249" s="237"/>
    </row>
    <row r="250" spans="2:9" x14ac:dyDescent="0.2">
      <c r="B250" s="237"/>
      <c r="C250" s="103"/>
      <c r="D250" s="174" t="s">
        <v>519</v>
      </c>
      <c r="E250" s="174">
        <v>4</v>
      </c>
      <c r="F250" s="190">
        <v>210</v>
      </c>
      <c r="G250" s="136">
        <f t="shared" si="7"/>
        <v>5.7147522246714022E-3</v>
      </c>
      <c r="H250" s="103"/>
      <c r="I250" s="237"/>
    </row>
    <row r="251" spans="2:9" ht="18" x14ac:dyDescent="0.2">
      <c r="B251" s="237"/>
      <c r="C251" s="103"/>
      <c r="D251" s="249" t="s">
        <v>70</v>
      </c>
      <c r="E251" s="249">
        <f>+E246+E243+E232+E151+E184+E113+E46+E34+E10</f>
        <v>453</v>
      </c>
      <c r="F251" s="250">
        <f>+F246+F243+F232+F151+F113+F46+F34+F10+F184</f>
        <v>36747</v>
      </c>
      <c r="G251" s="242">
        <f t="shared" si="7"/>
        <v>1</v>
      </c>
      <c r="H251" s="103"/>
      <c r="I251" s="237"/>
    </row>
    <row r="252" spans="2:9" x14ac:dyDescent="0.2">
      <c r="B252" s="237"/>
      <c r="C252" s="103"/>
      <c r="D252" s="113"/>
      <c r="E252" s="104"/>
      <c r="F252" s="104"/>
      <c r="G252" s="104"/>
      <c r="H252" s="104"/>
      <c r="I252" s="237"/>
    </row>
    <row r="253" spans="2:9" ht="19.5" x14ac:dyDescent="0.35">
      <c r="B253" s="237"/>
      <c r="C253" s="103"/>
      <c r="D253" s="424" t="s">
        <v>83</v>
      </c>
      <c r="E253" s="424"/>
      <c r="F253" s="424"/>
      <c r="G253" s="424"/>
      <c r="H253" s="424"/>
      <c r="I253" s="246"/>
    </row>
    <row r="254" spans="2:9" ht="19.5" x14ac:dyDescent="0.2">
      <c r="B254" s="237"/>
      <c r="C254" s="419" t="s">
        <v>548</v>
      </c>
      <c r="D254" s="419"/>
      <c r="E254" s="419"/>
      <c r="F254" s="419"/>
      <c r="G254" s="419"/>
      <c r="H254" s="419"/>
      <c r="I254" s="247"/>
    </row>
    <row r="255" spans="2:9" x14ac:dyDescent="0.2">
      <c r="B255" s="237"/>
      <c r="C255" s="103"/>
      <c r="D255" s="104"/>
      <c r="E255" s="104"/>
      <c r="F255" s="104"/>
      <c r="G255" s="104"/>
      <c r="H255" s="104"/>
      <c r="I255" s="237"/>
    </row>
    <row r="256" spans="2:9" x14ac:dyDescent="0.2">
      <c r="B256" s="237"/>
      <c r="C256" s="237"/>
      <c r="D256" s="238"/>
      <c r="E256" s="238"/>
      <c r="F256" s="238"/>
      <c r="G256" s="238"/>
      <c r="H256" s="238"/>
      <c r="I256" s="237"/>
    </row>
    <row r="261" spans="10:13" ht="19.5" x14ac:dyDescent="0.35">
      <c r="J261" s="421"/>
      <c r="K261" s="421"/>
      <c r="L261" s="421"/>
      <c r="M261" s="421"/>
    </row>
  </sheetData>
  <mergeCells count="8">
    <mergeCell ref="C4:H6"/>
    <mergeCell ref="E7:E8"/>
    <mergeCell ref="J261:M261"/>
    <mergeCell ref="D7:D9"/>
    <mergeCell ref="F7:F9"/>
    <mergeCell ref="G7:G9"/>
    <mergeCell ref="D253:H253"/>
    <mergeCell ref="C254:H254"/>
  </mergeCells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G24"/>
  <sheetViews>
    <sheetView zoomScale="90" zoomScaleNormal="90" workbookViewId="0">
      <selection activeCell="I19" sqref="I19"/>
    </sheetView>
  </sheetViews>
  <sheetFormatPr baseColWidth="10" defaultColWidth="11.42578125" defaultRowHeight="12.75" x14ac:dyDescent="0.2"/>
  <cols>
    <col min="1" max="1" width="2" style="14" customWidth="1"/>
    <col min="2" max="2" width="2.5703125" style="14" customWidth="1"/>
    <col min="3" max="3" width="20" style="14" customWidth="1"/>
    <col min="4" max="4" width="54" style="14" customWidth="1"/>
    <col min="5" max="5" width="28" style="14" customWidth="1"/>
    <col min="6" max="6" width="16.28515625" style="14" customWidth="1"/>
    <col min="7" max="7" width="2.5703125" style="14" customWidth="1"/>
    <col min="8" max="8" width="11.42578125" style="14"/>
    <col min="9" max="9" width="58.7109375" style="14" bestFit="1" customWidth="1"/>
    <col min="10" max="16384" width="11.42578125" style="14"/>
  </cols>
  <sheetData>
    <row r="2" spans="2:7" ht="13.5" customHeight="1" x14ac:dyDescent="0.2">
      <c r="B2" s="237"/>
      <c r="C2" s="237"/>
      <c r="D2" s="237"/>
      <c r="E2" s="237"/>
      <c r="F2" s="237"/>
      <c r="G2" s="237"/>
    </row>
    <row r="3" spans="2:7" x14ac:dyDescent="0.2">
      <c r="B3" s="237"/>
      <c r="C3" s="104"/>
      <c r="D3" s="104"/>
      <c r="E3" s="104"/>
      <c r="F3" s="104"/>
      <c r="G3" s="237"/>
    </row>
    <row r="4" spans="2:7" ht="15" customHeight="1" x14ac:dyDescent="0.2">
      <c r="B4" s="237"/>
      <c r="C4" s="427" t="s">
        <v>520</v>
      </c>
      <c r="D4" s="427"/>
      <c r="E4" s="427"/>
      <c r="F4" s="427"/>
      <c r="G4" s="237"/>
    </row>
    <row r="5" spans="2:7" x14ac:dyDescent="0.2">
      <c r="B5" s="237"/>
      <c r="C5" s="427"/>
      <c r="D5" s="427"/>
      <c r="E5" s="427"/>
      <c r="F5" s="427"/>
      <c r="G5" s="237"/>
    </row>
    <row r="6" spans="2:7" x14ac:dyDescent="0.2">
      <c r="B6" s="237"/>
      <c r="C6" s="427"/>
      <c r="D6" s="427"/>
      <c r="E6" s="427"/>
      <c r="F6" s="427"/>
      <c r="G6" s="237"/>
    </row>
    <row r="7" spans="2:7" x14ac:dyDescent="0.2">
      <c r="B7" s="237"/>
      <c r="C7" s="427"/>
      <c r="D7" s="427"/>
      <c r="E7" s="427"/>
      <c r="F7" s="427"/>
      <c r="G7" s="237"/>
    </row>
    <row r="8" spans="2:7" x14ac:dyDescent="0.2">
      <c r="B8" s="237"/>
      <c r="C8" s="104"/>
      <c r="D8" s="104"/>
      <c r="E8" s="104"/>
      <c r="F8" s="104"/>
      <c r="G8" s="237"/>
    </row>
    <row r="9" spans="2:7" x14ac:dyDescent="0.2">
      <c r="B9" s="237"/>
      <c r="C9" s="104"/>
      <c r="D9" s="104"/>
      <c r="E9" s="104"/>
      <c r="F9" s="104"/>
      <c r="G9" s="237"/>
    </row>
    <row r="10" spans="2:7" ht="21" customHeight="1" x14ac:dyDescent="0.2">
      <c r="B10" s="237"/>
      <c r="C10" s="104"/>
      <c r="D10" s="334" t="s">
        <v>521</v>
      </c>
      <c r="E10" s="334" t="s">
        <v>522</v>
      </c>
      <c r="F10" s="104"/>
      <c r="G10" s="237"/>
    </row>
    <row r="11" spans="2:7" ht="17.100000000000001" customHeight="1" x14ac:dyDescent="0.2">
      <c r="B11" s="237"/>
      <c r="C11" s="104"/>
      <c r="D11" s="335" t="s">
        <v>250</v>
      </c>
      <c r="E11" s="336">
        <v>44596</v>
      </c>
      <c r="F11" s="104"/>
      <c r="G11" s="237"/>
    </row>
    <row r="12" spans="2:7" ht="17.100000000000001" customHeight="1" x14ac:dyDescent="0.2">
      <c r="B12" s="237"/>
      <c r="C12" s="104"/>
      <c r="D12" s="337" t="s">
        <v>251</v>
      </c>
      <c r="E12" s="338">
        <v>32703</v>
      </c>
      <c r="F12" s="104"/>
      <c r="G12" s="237"/>
    </row>
    <row r="13" spans="2:7" ht="26.25" customHeight="1" x14ac:dyDescent="0.2">
      <c r="B13" s="237"/>
      <c r="C13" s="104"/>
      <c r="D13" s="334" t="s">
        <v>108</v>
      </c>
      <c r="E13" s="339">
        <f>SUM(E11:E12)</f>
        <v>77299</v>
      </c>
      <c r="F13" s="104"/>
      <c r="G13" s="237"/>
    </row>
    <row r="14" spans="2:7" ht="12.75" customHeight="1" x14ac:dyDescent="0.2">
      <c r="B14" s="237"/>
      <c r="C14" s="104"/>
      <c r="D14" s="104"/>
      <c r="E14" s="104"/>
      <c r="F14" s="104"/>
      <c r="G14" s="237"/>
    </row>
    <row r="15" spans="2:7" ht="19.5" x14ac:dyDescent="0.2">
      <c r="B15" s="237"/>
      <c r="C15" s="426" t="s">
        <v>83</v>
      </c>
      <c r="D15" s="426"/>
      <c r="E15" s="426"/>
      <c r="F15" s="426"/>
      <c r="G15" s="237"/>
    </row>
    <row r="16" spans="2:7" ht="19.5" x14ac:dyDescent="0.2">
      <c r="B16" s="237"/>
      <c r="C16" s="426" t="s">
        <v>550</v>
      </c>
      <c r="D16" s="426"/>
      <c r="E16" s="426"/>
      <c r="F16" s="426"/>
      <c r="G16" s="237"/>
    </row>
    <row r="17" spans="2:7" ht="12" customHeight="1" x14ac:dyDescent="0.2">
      <c r="B17" s="237"/>
      <c r="C17" s="104"/>
      <c r="D17" s="104"/>
      <c r="E17" s="104"/>
      <c r="F17" s="104"/>
      <c r="G17" s="237"/>
    </row>
    <row r="18" spans="2:7" ht="13.5" customHeight="1" x14ac:dyDescent="0.2">
      <c r="B18" s="237"/>
      <c r="C18" s="237"/>
      <c r="D18" s="237"/>
      <c r="E18" s="237"/>
      <c r="F18" s="237"/>
      <c r="G18" s="237"/>
    </row>
    <row r="19" spans="2:7" x14ac:dyDescent="0.2">
      <c r="E19" s="25"/>
      <c r="F19" s="25"/>
    </row>
    <row r="20" spans="2:7" x14ac:dyDescent="0.2">
      <c r="E20" s="16"/>
      <c r="F20" s="16"/>
    </row>
    <row r="21" spans="2:7" x14ac:dyDescent="0.2">
      <c r="E21" s="125"/>
      <c r="F21" s="16"/>
    </row>
    <row r="22" spans="2:7" x14ac:dyDescent="0.2">
      <c r="E22" s="126"/>
      <c r="F22" s="16"/>
    </row>
    <row r="23" spans="2:7" x14ac:dyDescent="0.2">
      <c r="E23" s="16"/>
      <c r="F23" s="16"/>
    </row>
    <row r="24" spans="2:7" x14ac:dyDescent="0.2">
      <c r="E24" s="16"/>
      <c r="F24" s="16"/>
    </row>
  </sheetData>
  <mergeCells count="3">
    <mergeCell ref="C15:F15"/>
    <mergeCell ref="C16:F16"/>
    <mergeCell ref="C4:F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B2:U47"/>
  <sheetViews>
    <sheetView topLeftCell="A7" zoomScale="70" zoomScaleNormal="70" workbookViewId="0"/>
  </sheetViews>
  <sheetFormatPr baseColWidth="10" defaultColWidth="11.42578125" defaultRowHeight="12.75" x14ac:dyDescent="0.2"/>
  <cols>
    <col min="1" max="1" width="5.28515625" style="14" customWidth="1"/>
    <col min="2" max="2" width="4.1406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7"/>
      <c r="C2" s="207"/>
      <c r="D2" s="208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7"/>
      <c r="R2" s="207"/>
      <c r="S2" s="207"/>
      <c r="T2" s="207"/>
      <c r="U2" s="207"/>
    </row>
    <row r="3" spans="2:21" ht="23.25" customHeight="1" x14ac:dyDescent="0.2">
      <c r="B3" s="207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7"/>
    </row>
    <row r="4" spans="2:21" ht="23.25" customHeight="1" x14ac:dyDescent="0.4">
      <c r="B4" s="207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7"/>
    </row>
    <row r="5" spans="2:21" ht="23.25" customHeight="1" x14ac:dyDescent="0.2">
      <c r="B5" s="207"/>
      <c r="C5" s="404" t="s">
        <v>523</v>
      </c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207"/>
    </row>
    <row r="6" spans="2:21" ht="12.75" customHeight="1" x14ac:dyDescent="0.2">
      <c r="B6" s="207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207"/>
    </row>
    <row r="7" spans="2:21" ht="12.75" customHeight="1" x14ac:dyDescent="0.2">
      <c r="B7" s="207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207"/>
    </row>
    <row r="8" spans="2:21" ht="12.75" customHeight="1" x14ac:dyDescent="0.2">
      <c r="B8" s="207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207"/>
    </row>
    <row r="9" spans="2:21" ht="24" customHeight="1" x14ac:dyDescent="0.2">
      <c r="B9" s="207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207"/>
    </row>
    <row r="10" spans="2:21" x14ac:dyDescent="0.2">
      <c r="B10" s="207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7"/>
    </row>
    <row r="11" spans="2:21" x14ac:dyDescent="0.2">
      <c r="B11" s="207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7"/>
    </row>
    <row r="12" spans="2:21" x14ac:dyDescent="0.2">
      <c r="B12" s="207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7"/>
    </row>
    <row r="13" spans="2:2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</row>
    <row r="17" spans="2:2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</row>
    <row r="18" spans="2:2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</row>
    <row r="19" spans="2:2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</row>
    <row r="20" spans="2:2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</row>
    <row r="21" spans="2:21" x14ac:dyDescent="0.2">
      <c r="B21" s="207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7"/>
    </row>
    <row r="22" spans="2:21" x14ac:dyDescent="0.2">
      <c r="B22" s="207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7"/>
    </row>
    <row r="23" spans="2:21" x14ac:dyDescent="0.2">
      <c r="B23" s="207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7"/>
    </row>
    <row r="24" spans="2:21" x14ac:dyDescent="0.2">
      <c r="B24" s="207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7"/>
    </row>
    <row r="25" spans="2:21" x14ac:dyDescent="0.2">
      <c r="B25" s="207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7"/>
    </row>
    <row r="26" spans="2:21" x14ac:dyDescent="0.2">
      <c r="B26" s="207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7"/>
    </row>
    <row r="27" spans="2:2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x14ac:dyDescent="0.2">
      <c r="B37" s="207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7"/>
    </row>
    <row r="38" spans="2:21" x14ac:dyDescent="0.2">
      <c r="B38" s="207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7"/>
    </row>
    <row r="39" spans="2:21" x14ac:dyDescent="0.2">
      <c r="B39" s="207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7"/>
    </row>
    <row r="40" spans="2:21" x14ac:dyDescent="0.2">
      <c r="B40" s="207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7"/>
    </row>
    <row r="41" spans="2:21" x14ac:dyDescent="0.2">
      <c r="B41" s="207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7"/>
    </row>
    <row r="42" spans="2:21" x14ac:dyDescent="0.2">
      <c r="B42" s="207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7"/>
    </row>
    <row r="43" spans="2:21" x14ac:dyDescent="0.2">
      <c r="B43" s="207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7"/>
    </row>
    <row r="44" spans="2:21" ht="21" x14ac:dyDescent="0.2">
      <c r="B44" s="207"/>
      <c r="C44" s="417" t="s">
        <v>83</v>
      </c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207"/>
    </row>
    <row r="45" spans="2:21" x14ac:dyDescent="0.2">
      <c r="B45" s="207"/>
      <c r="C45" s="40"/>
      <c r="D45" s="40"/>
      <c r="E45" s="7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07"/>
    </row>
    <row r="46" spans="2:21" x14ac:dyDescent="0.2">
      <c r="B46" s="207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07"/>
    </row>
    <row r="47" spans="2:21" ht="12" customHeight="1" x14ac:dyDescent="0.2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</row>
  </sheetData>
  <mergeCells count="2">
    <mergeCell ref="C5:T9"/>
    <mergeCell ref="C44:T44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6"/>
  <dimension ref="B2:N49"/>
  <sheetViews>
    <sheetView topLeftCell="A4" zoomScaleNormal="100" workbookViewId="0"/>
  </sheetViews>
  <sheetFormatPr baseColWidth="10" defaultColWidth="11.42578125" defaultRowHeight="12.75" x14ac:dyDescent="0.2"/>
  <cols>
    <col min="1" max="1" width="2" style="14" customWidth="1"/>
    <col min="2" max="2" width="2.5703125" style="14" customWidth="1"/>
    <col min="3" max="3" width="20" style="14" customWidth="1"/>
    <col min="4" max="4" width="56.7109375" style="14" customWidth="1"/>
    <col min="5" max="5" width="11.5703125" style="14" customWidth="1"/>
    <col min="6" max="6" width="17" style="14" customWidth="1"/>
    <col min="7" max="10" width="11.5703125" style="14" customWidth="1"/>
    <col min="11" max="11" width="16.28515625" style="14" customWidth="1"/>
    <col min="12" max="12" width="2.5703125" style="14" customWidth="1"/>
    <col min="13" max="13" width="11.42578125" style="14"/>
    <col min="14" max="14" width="58.7109375" style="14" bestFit="1" customWidth="1"/>
    <col min="15" max="16384" width="11.42578125" style="14"/>
  </cols>
  <sheetData>
    <row r="2" spans="2:12" ht="13.5" customHeight="1" x14ac:dyDescent="0.2"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2:12" x14ac:dyDescent="0.2">
      <c r="B3" s="237"/>
      <c r="C3" s="104"/>
      <c r="D3" s="104"/>
      <c r="E3" s="104"/>
      <c r="F3" s="104"/>
      <c r="G3" s="104"/>
      <c r="H3" s="104"/>
      <c r="I3" s="104"/>
      <c r="J3" s="104"/>
      <c r="K3" s="104"/>
      <c r="L3" s="237"/>
    </row>
    <row r="4" spans="2:12" ht="46.5" customHeight="1" x14ac:dyDescent="0.2">
      <c r="B4" s="237"/>
      <c r="C4" s="428" t="s">
        <v>524</v>
      </c>
      <c r="D4" s="428"/>
      <c r="E4" s="428"/>
      <c r="F4" s="428"/>
      <c r="G4" s="428"/>
      <c r="H4" s="428"/>
      <c r="I4" s="428"/>
      <c r="J4" s="428"/>
      <c r="K4" s="428"/>
      <c r="L4" s="237"/>
    </row>
    <row r="5" spans="2:12" x14ac:dyDescent="0.2">
      <c r="B5" s="237"/>
      <c r="C5" s="428"/>
      <c r="D5" s="428"/>
      <c r="E5" s="428"/>
      <c r="F5" s="428"/>
      <c r="G5" s="428"/>
      <c r="H5" s="428"/>
      <c r="I5" s="428"/>
      <c r="J5" s="428"/>
      <c r="K5" s="428"/>
      <c r="L5" s="237"/>
    </row>
    <row r="6" spans="2:12" x14ac:dyDescent="0.2">
      <c r="B6" s="237"/>
      <c r="C6" s="428"/>
      <c r="D6" s="428"/>
      <c r="E6" s="428"/>
      <c r="F6" s="428"/>
      <c r="G6" s="428"/>
      <c r="H6" s="428"/>
      <c r="I6" s="428"/>
      <c r="J6" s="428"/>
      <c r="K6" s="428"/>
      <c r="L6" s="237"/>
    </row>
    <row r="7" spans="2:12" x14ac:dyDescent="0.2">
      <c r="B7" s="237"/>
      <c r="C7" s="428"/>
      <c r="D7" s="428"/>
      <c r="E7" s="428"/>
      <c r="F7" s="428"/>
      <c r="G7" s="428"/>
      <c r="H7" s="428"/>
      <c r="I7" s="428"/>
      <c r="J7" s="428"/>
      <c r="K7" s="428"/>
      <c r="L7" s="237"/>
    </row>
    <row r="8" spans="2:12" x14ac:dyDescent="0.2">
      <c r="B8" s="237"/>
      <c r="C8" s="104"/>
      <c r="D8" s="104"/>
      <c r="E8" s="104"/>
      <c r="F8" s="104"/>
      <c r="G8" s="104"/>
      <c r="H8" s="104"/>
      <c r="I8" s="104"/>
      <c r="J8" s="104"/>
      <c r="K8" s="104"/>
      <c r="L8" s="237"/>
    </row>
    <row r="9" spans="2:12" x14ac:dyDescent="0.2">
      <c r="B9" s="237"/>
      <c r="C9" s="104"/>
      <c r="D9" s="104"/>
      <c r="E9" s="104"/>
      <c r="F9" s="104"/>
      <c r="G9" s="104"/>
      <c r="H9" s="104"/>
      <c r="I9" s="104"/>
      <c r="J9" s="104"/>
      <c r="K9" s="104"/>
      <c r="L9" s="237"/>
    </row>
    <row r="10" spans="2:12" ht="21" customHeight="1" x14ac:dyDescent="0.2">
      <c r="B10" s="237"/>
      <c r="C10" s="104"/>
      <c r="D10" s="415" t="s">
        <v>525</v>
      </c>
      <c r="E10" s="415" t="s">
        <v>522</v>
      </c>
      <c r="F10" s="415"/>
      <c r="G10" s="415"/>
      <c r="H10" s="415"/>
      <c r="I10" s="413" t="s">
        <v>526</v>
      </c>
      <c r="J10" s="413" t="s">
        <v>108</v>
      </c>
      <c r="K10" s="104"/>
      <c r="L10" s="237"/>
    </row>
    <row r="11" spans="2:12" ht="21" customHeight="1" x14ac:dyDescent="0.2">
      <c r="B11" s="237"/>
      <c r="C11" s="104"/>
      <c r="D11" s="415"/>
      <c r="E11" s="415" t="s">
        <v>250</v>
      </c>
      <c r="F11" s="415" t="s">
        <v>251</v>
      </c>
      <c r="G11" s="415"/>
      <c r="H11" s="415"/>
      <c r="I11" s="413"/>
      <c r="J11" s="413"/>
      <c r="K11" s="104"/>
      <c r="L11" s="237"/>
    </row>
    <row r="12" spans="2:12" ht="21" customHeight="1" x14ac:dyDescent="0.2">
      <c r="B12" s="237"/>
      <c r="C12" s="104"/>
      <c r="D12" s="415"/>
      <c r="E12" s="415"/>
      <c r="F12" s="260" t="s">
        <v>527</v>
      </c>
      <c r="G12" s="260" t="s">
        <v>528</v>
      </c>
      <c r="H12" s="260" t="s">
        <v>529</v>
      </c>
      <c r="I12" s="413"/>
      <c r="J12" s="413"/>
      <c r="K12" s="104"/>
      <c r="L12" s="237"/>
    </row>
    <row r="13" spans="2:12" ht="15.75" customHeight="1" x14ac:dyDescent="0.2">
      <c r="B13" s="237"/>
      <c r="C13" s="104"/>
      <c r="D13" s="262" t="s">
        <v>30</v>
      </c>
      <c r="E13" s="263">
        <v>3</v>
      </c>
      <c r="F13" s="262">
        <v>11</v>
      </c>
      <c r="G13" s="262">
        <v>4</v>
      </c>
      <c r="H13" s="262">
        <v>1</v>
      </c>
      <c r="I13" s="262">
        <f>+SUM(F13:H13)</f>
        <v>16</v>
      </c>
      <c r="J13" s="262">
        <f>I13+E13</f>
        <v>19</v>
      </c>
      <c r="K13" s="104"/>
      <c r="L13" s="237"/>
    </row>
    <row r="14" spans="2:12" ht="15.75" customHeight="1" x14ac:dyDescent="0.2">
      <c r="B14" s="237"/>
      <c r="C14" s="104"/>
      <c r="D14" s="108" t="s">
        <v>530</v>
      </c>
      <c r="E14" s="107">
        <v>3</v>
      </c>
      <c r="F14" s="108">
        <v>18</v>
      </c>
      <c r="G14" s="108">
        <v>10</v>
      </c>
      <c r="H14" s="108">
        <v>1</v>
      </c>
      <c r="I14" s="108">
        <f t="shared" ref="I14:I22" si="0">+SUM(F14:H14)</f>
        <v>29</v>
      </c>
      <c r="J14" s="108">
        <f t="shared" ref="J14:J23" si="1">I14+E14</f>
        <v>32</v>
      </c>
      <c r="K14" s="104"/>
      <c r="L14" s="237"/>
    </row>
    <row r="15" spans="2:12" ht="15.75" customHeight="1" x14ac:dyDescent="0.2">
      <c r="B15" s="237"/>
      <c r="C15" s="104"/>
      <c r="D15" s="111" t="s">
        <v>266</v>
      </c>
      <c r="E15" s="123">
        <v>3</v>
      </c>
      <c r="F15" s="111">
        <v>14</v>
      </c>
      <c r="G15" s="111">
        <v>6</v>
      </c>
      <c r="H15" s="111">
        <v>1</v>
      </c>
      <c r="I15" s="111">
        <f t="shared" si="0"/>
        <v>21</v>
      </c>
      <c r="J15" s="111">
        <f t="shared" si="1"/>
        <v>24</v>
      </c>
      <c r="K15" s="104"/>
      <c r="L15" s="237"/>
    </row>
    <row r="16" spans="2:12" ht="15.75" customHeight="1" x14ac:dyDescent="0.2">
      <c r="B16" s="237"/>
      <c r="C16" s="104"/>
      <c r="D16" s="122" t="s">
        <v>531</v>
      </c>
      <c r="E16" s="108"/>
      <c r="F16" s="108"/>
      <c r="G16" s="108">
        <v>6</v>
      </c>
      <c r="H16" s="108"/>
      <c r="I16" s="108">
        <f t="shared" si="0"/>
        <v>6</v>
      </c>
      <c r="J16" s="108">
        <f t="shared" si="1"/>
        <v>6</v>
      </c>
      <c r="K16" s="104"/>
      <c r="L16" s="237"/>
    </row>
    <row r="17" spans="2:14" ht="15.75" customHeight="1" x14ac:dyDescent="0.2">
      <c r="B17" s="237"/>
      <c r="C17" s="104"/>
      <c r="D17" s="111" t="s">
        <v>262</v>
      </c>
      <c r="E17" s="124">
        <v>6</v>
      </c>
      <c r="F17" s="111">
        <v>17</v>
      </c>
      <c r="G17" s="111">
        <v>12</v>
      </c>
      <c r="H17" s="111">
        <v>5</v>
      </c>
      <c r="I17" s="111">
        <f t="shared" si="0"/>
        <v>34</v>
      </c>
      <c r="J17" s="111">
        <f t="shared" si="1"/>
        <v>40</v>
      </c>
      <c r="K17" s="104"/>
      <c r="L17" s="237"/>
    </row>
    <row r="18" spans="2:14" ht="15.75" customHeight="1" x14ac:dyDescent="0.2">
      <c r="B18" s="237"/>
      <c r="C18" s="104"/>
      <c r="D18" s="108" t="s">
        <v>532</v>
      </c>
      <c r="E18" s="107">
        <v>3</v>
      </c>
      <c r="F18" s="108"/>
      <c r="G18" s="108">
        <v>6</v>
      </c>
      <c r="H18" s="108">
        <v>2</v>
      </c>
      <c r="I18" s="108">
        <f t="shared" si="0"/>
        <v>8</v>
      </c>
      <c r="J18" s="108">
        <f t="shared" si="1"/>
        <v>11</v>
      </c>
      <c r="K18" s="104"/>
      <c r="L18" s="237"/>
    </row>
    <row r="19" spans="2:14" ht="15.75" customHeight="1" x14ac:dyDescent="0.2">
      <c r="B19" s="237"/>
      <c r="C19" s="104"/>
      <c r="D19" s="111" t="s">
        <v>49</v>
      </c>
      <c r="E19" s="110">
        <v>4</v>
      </c>
      <c r="F19" s="111">
        <v>7</v>
      </c>
      <c r="G19" s="111">
        <v>12</v>
      </c>
      <c r="H19" s="111">
        <v>4</v>
      </c>
      <c r="I19" s="111">
        <f t="shared" si="0"/>
        <v>23</v>
      </c>
      <c r="J19" s="111">
        <f t="shared" si="1"/>
        <v>27</v>
      </c>
      <c r="K19" s="104"/>
      <c r="L19" s="237"/>
    </row>
    <row r="20" spans="2:14" ht="15.75" customHeight="1" x14ac:dyDescent="0.2">
      <c r="B20" s="237"/>
      <c r="C20" s="104"/>
      <c r="D20" s="108" t="s">
        <v>68</v>
      </c>
      <c r="E20" s="107">
        <v>1</v>
      </c>
      <c r="F20" s="108">
        <v>1</v>
      </c>
      <c r="G20" s="108">
        <v>2</v>
      </c>
      <c r="H20" s="108"/>
      <c r="I20" s="108">
        <f t="shared" si="0"/>
        <v>3</v>
      </c>
      <c r="J20" s="108">
        <f t="shared" si="1"/>
        <v>4</v>
      </c>
      <c r="K20" s="104"/>
      <c r="L20" s="237"/>
    </row>
    <row r="21" spans="2:14" ht="15.75" customHeight="1" x14ac:dyDescent="0.2">
      <c r="B21" s="237"/>
      <c r="C21" s="104"/>
      <c r="D21" s="111" t="s">
        <v>63</v>
      </c>
      <c r="E21" s="110">
        <v>3</v>
      </c>
      <c r="F21" s="111"/>
      <c r="G21" s="111">
        <v>2</v>
      </c>
      <c r="H21" s="111"/>
      <c r="I21" s="111">
        <f t="shared" si="0"/>
        <v>2</v>
      </c>
      <c r="J21" s="111">
        <f t="shared" si="1"/>
        <v>5</v>
      </c>
      <c r="K21" s="104"/>
      <c r="L21" s="237"/>
    </row>
    <row r="22" spans="2:14" ht="15.75" customHeight="1" x14ac:dyDescent="0.2">
      <c r="B22" s="237"/>
      <c r="C22" s="104"/>
      <c r="D22" s="108" t="s">
        <v>533</v>
      </c>
      <c r="E22" s="107">
        <v>1</v>
      </c>
      <c r="F22" s="108"/>
      <c r="G22" s="108">
        <v>4</v>
      </c>
      <c r="H22" s="108">
        <v>1</v>
      </c>
      <c r="I22" s="108">
        <f t="shared" si="0"/>
        <v>5</v>
      </c>
      <c r="J22" s="108">
        <f t="shared" si="1"/>
        <v>6</v>
      </c>
      <c r="K22" s="104"/>
      <c r="L22" s="237"/>
    </row>
    <row r="23" spans="2:14" ht="15.75" customHeight="1" x14ac:dyDescent="0.2">
      <c r="B23" s="237"/>
      <c r="C23" s="104"/>
      <c r="D23" s="111" t="s">
        <v>67</v>
      </c>
      <c r="E23" s="110">
        <v>1</v>
      </c>
      <c r="F23" s="111"/>
      <c r="G23" s="111"/>
      <c r="H23" s="111"/>
      <c r="I23" s="111"/>
      <c r="J23" s="111">
        <f t="shared" si="1"/>
        <v>1</v>
      </c>
      <c r="K23" s="104"/>
      <c r="L23" s="237"/>
    </row>
    <row r="24" spans="2:14" ht="26.25" customHeight="1" x14ac:dyDescent="0.2">
      <c r="B24" s="237"/>
      <c r="C24" s="104"/>
      <c r="D24" s="261" t="s">
        <v>108</v>
      </c>
      <c r="E24" s="261">
        <f t="shared" ref="E24:J24" si="2">+SUM(E13:E23)</f>
        <v>28</v>
      </c>
      <c r="F24" s="261">
        <f t="shared" si="2"/>
        <v>68</v>
      </c>
      <c r="G24" s="261">
        <f t="shared" si="2"/>
        <v>64</v>
      </c>
      <c r="H24" s="261">
        <f t="shared" si="2"/>
        <v>15</v>
      </c>
      <c r="I24" s="261">
        <f t="shared" si="2"/>
        <v>147</v>
      </c>
      <c r="J24" s="261">
        <f t="shared" si="2"/>
        <v>175</v>
      </c>
      <c r="K24" s="104"/>
      <c r="L24" s="237"/>
    </row>
    <row r="25" spans="2:14" ht="12.75" customHeight="1" x14ac:dyDescent="0.2">
      <c r="B25" s="237"/>
      <c r="C25" s="104"/>
      <c r="D25" s="104"/>
      <c r="E25" s="104"/>
      <c r="F25" s="104"/>
      <c r="G25" s="104"/>
      <c r="H25" s="104"/>
      <c r="I25" s="104"/>
      <c r="J25" s="104"/>
      <c r="K25" s="104"/>
      <c r="L25" s="237"/>
    </row>
    <row r="26" spans="2:14" ht="15" customHeight="1" x14ac:dyDescent="0.35">
      <c r="B26" s="237"/>
      <c r="C26" s="429" t="s">
        <v>83</v>
      </c>
      <c r="D26" s="429"/>
      <c r="E26" s="429"/>
      <c r="F26" s="429"/>
      <c r="G26" s="429"/>
      <c r="H26" s="429"/>
      <c r="I26" s="429"/>
      <c r="J26" s="429"/>
      <c r="K26" s="429"/>
      <c r="L26" s="237"/>
    </row>
    <row r="27" spans="2:14" x14ac:dyDescent="0.2">
      <c r="B27" s="237"/>
      <c r="C27" s="104"/>
      <c r="D27" s="104"/>
      <c r="E27" s="104"/>
      <c r="F27" s="104"/>
      <c r="G27" s="104"/>
      <c r="H27" s="104"/>
      <c r="I27" s="104"/>
      <c r="J27" s="104"/>
      <c r="K27" s="104"/>
      <c r="L27" s="237"/>
    </row>
    <row r="28" spans="2:14" ht="12" customHeight="1" x14ac:dyDescent="0.2">
      <c r="B28" s="237"/>
      <c r="C28" s="104"/>
      <c r="D28" s="104"/>
      <c r="E28" s="104"/>
      <c r="F28" s="104"/>
      <c r="G28" s="104"/>
      <c r="H28" s="104"/>
      <c r="I28" s="104"/>
      <c r="J28" s="104"/>
      <c r="K28" s="104"/>
      <c r="L28" s="237"/>
    </row>
    <row r="29" spans="2:14" ht="13.5" customHeight="1" x14ac:dyDescent="0.2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</row>
    <row r="30" spans="2:14" x14ac:dyDescent="0.2">
      <c r="E30" s="25"/>
      <c r="F30" s="25"/>
      <c r="G30" s="25"/>
      <c r="H30" s="25"/>
      <c r="I30" s="25"/>
      <c r="J30" s="25"/>
      <c r="K30" s="25"/>
    </row>
    <row r="31" spans="2:14" x14ac:dyDescent="0.2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</row>
    <row r="32" spans="2:14" x14ac:dyDescent="0.2">
      <c r="D32" s="150"/>
      <c r="E32" s="125" t="s">
        <v>250</v>
      </c>
      <c r="F32" s="125" t="s">
        <v>527</v>
      </c>
      <c r="G32" s="125" t="s">
        <v>528</v>
      </c>
      <c r="H32" s="125" t="s">
        <v>529</v>
      </c>
      <c r="I32" s="125"/>
      <c r="J32" s="125"/>
      <c r="K32" s="16"/>
      <c r="L32" s="16"/>
      <c r="M32" s="16"/>
      <c r="N32" s="150"/>
    </row>
    <row r="33" spans="4:14" x14ac:dyDescent="0.2">
      <c r="D33" s="150"/>
      <c r="E33" s="126">
        <f>+E24/$J$24</f>
        <v>0.16</v>
      </c>
      <c r="F33" s="126">
        <f>+F24/$J$24</f>
        <v>0.38857142857142857</v>
      </c>
      <c r="G33" s="126">
        <f>+G24/$J$24</f>
        <v>0.36571428571428571</v>
      </c>
      <c r="H33" s="126">
        <f>+H24/$J$24</f>
        <v>8.5714285714285715E-2</v>
      </c>
      <c r="I33" s="126"/>
      <c r="J33" s="126">
        <f>+J24/$J$24</f>
        <v>1</v>
      </c>
      <c r="K33" s="16"/>
      <c r="L33" s="16"/>
      <c r="M33" s="16"/>
      <c r="N33" s="150"/>
    </row>
    <row r="34" spans="4:14" x14ac:dyDescent="0.2">
      <c r="D34" s="150"/>
      <c r="E34" s="16"/>
      <c r="F34" s="16"/>
      <c r="G34" s="16"/>
      <c r="H34" s="16"/>
      <c r="I34" s="16"/>
      <c r="J34" s="16"/>
      <c r="K34" s="16"/>
      <c r="L34" s="16"/>
      <c r="M34" s="16"/>
      <c r="N34" s="150"/>
    </row>
    <row r="35" spans="4:14" x14ac:dyDescent="0.2">
      <c r="D35" s="150"/>
      <c r="E35" s="16"/>
      <c r="F35" s="16"/>
      <c r="G35" s="16"/>
      <c r="H35" s="16"/>
      <c r="I35" s="16"/>
      <c r="J35" s="16"/>
      <c r="K35" s="16"/>
      <c r="L35" s="16"/>
      <c r="M35" s="16"/>
      <c r="N35" s="150"/>
    </row>
    <row r="36" spans="4:14" x14ac:dyDescent="0.2">
      <c r="D36" s="150"/>
      <c r="E36" s="16"/>
      <c r="F36" s="16"/>
      <c r="G36" s="16"/>
      <c r="H36" s="16"/>
      <c r="I36" s="16"/>
      <c r="J36" s="16"/>
      <c r="K36" s="16"/>
      <c r="L36" s="16"/>
      <c r="M36" s="16"/>
      <c r="N36" s="150"/>
    </row>
    <row r="37" spans="4:14" x14ac:dyDescent="0.2"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</row>
    <row r="38" spans="4:14" x14ac:dyDescent="0.2">
      <c r="E38" s="150"/>
      <c r="F38" s="150"/>
      <c r="G38" s="150"/>
      <c r="H38" s="150"/>
      <c r="I38" s="150"/>
      <c r="J38" s="150"/>
      <c r="K38" s="150"/>
      <c r="L38" s="150"/>
      <c r="M38" s="150"/>
      <c r="N38" s="150"/>
    </row>
    <row r="39" spans="4:14" x14ac:dyDescent="0.2">
      <c r="E39" s="150"/>
      <c r="F39" s="150"/>
      <c r="G39" s="150"/>
      <c r="H39" s="150"/>
      <c r="I39" s="150"/>
      <c r="J39" s="150"/>
      <c r="K39" s="150"/>
      <c r="L39" s="150"/>
      <c r="M39" s="150"/>
      <c r="N39" s="150"/>
    </row>
    <row r="40" spans="4:14" x14ac:dyDescent="0.2">
      <c r="E40" s="150"/>
      <c r="F40" s="150"/>
      <c r="G40" s="150"/>
      <c r="H40" s="150"/>
      <c r="I40" s="150"/>
      <c r="J40" s="150"/>
      <c r="K40" s="150"/>
      <c r="L40" s="150"/>
      <c r="M40" s="150"/>
      <c r="N40" s="150"/>
    </row>
    <row r="41" spans="4:14" x14ac:dyDescent="0.2">
      <c r="E41" s="150"/>
      <c r="F41" s="150"/>
      <c r="G41" s="150"/>
      <c r="H41" s="150"/>
      <c r="I41" s="150"/>
      <c r="J41" s="150"/>
      <c r="K41" s="150"/>
      <c r="L41" s="150"/>
      <c r="M41" s="150"/>
      <c r="N41" s="150"/>
    </row>
    <row r="42" spans="4:14" x14ac:dyDescent="0.2">
      <c r="E42" s="150"/>
      <c r="F42" s="150"/>
      <c r="G42" s="150"/>
      <c r="H42" s="150"/>
      <c r="I42" s="150"/>
      <c r="J42" s="150"/>
      <c r="K42" s="150"/>
      <c r="L42" s="150"/>
      <c r="M42" s="150"/>
      <c r="N42" s="150"/>
    </row>
    <row r="43" spans="4:14" x14ac:dyDescent="0.2">
      <c r="E43" s="150"/>
      <c r="F43" s="150"/>
      <c r="G43" s="150"/>
      <c r="H43" s="150"/>
      <c r="I43" s="150"/>
      <c r="J43" s="150"/>
      <c r="K43" s="150"/>
      <c r="L43" s="150"/>
      <c r="M43" s="150"/>
      <c r="N43" s="150"/>
    </row>
    <row r="44" spans="4:14" x14ac:dyDescent="0.2">
      <c r="E44" s="150"/>
      <c r="F44" s="150"/>
      <c r="G44" s="150"/>
      <c r="H44" s="150"/>
      <c r="I44" s="150"/>
      <c r="J44" s="150"/>
      <c r="K44" s="150"/>
      <c r="L44" s="150"/>
      <c r="M44" s="150"/>
      <c r="N44" s="150"/>
    </row>
    <row r="45" spans="4:14" x14ac:dyDescent="0.2">
      <c r="E45" s="150"/>
      <c r="F45" s="150"/>
      <c r="G45" s="150"/>
      <c r="H45" s="150"/>
      <c r="I45" s="150"/>
      <c r="J45" s="150"/>
      <c r="K45" s="150"/>
      <c r="L45" s="150"/>
      <c r="M45" s="150"/>
      <c r="N45" s="150"/>
    </row>
    <row r="46" spans="4:14" x14ac:dyDescent="0.2">
      <c r="E46" s="150"/>
      <c r="F46" s="150"/>
      <c r="G46" s="150"/>
      <c r="H46" s="150"/>
      <c r="I46" s="150"/>
      <c r="J46" s="150"/>
      <c r="K46" s="150"/>
      <c r="L46" s="150"/>
      <c r="M46" s="150"/>
      <c r="N46" s="150"/>
    </row>
    <row r="47" spans="4:14" x14ac:dyDescent="0.2">
      <c r="E47" s="150"/>
      <c r="F47" s="150"/>
      <c r="G47" s="150"/>
      <c r="H47" s="150"/>
      <c r="I47" s="150"/>
      <c r="J47" s="150"/>
      <c r="K47" s="150"/>
      <c r="L47" s="150"/>
      <c r="M47" s="150"/>
      <c r="N47" s="150"/>
    </row>
    <row r="48" spans="4:14" x14ac:dyDescent="0.2">
      <c r="E48" s="150"/>
      <c r="F48" s="150"/>
      <c r="G48" s="150"/>
      <c r="H48" s="150"/>
      <c r="I48" s="150"/>
      <c r="J48" s="150"/>
      <c r="K48" s="150"/>
      <c r="L48" s="150"/>
      <c r="M48" s="150"/>
      <c r="N48" s="150"/>
    </row>
    <row r="49" spans="5:14" x14ac:dyDescent="0.2">
      <c r="E49" s="150"/>
      <c r="F49" s="150"/>
      <c r="G49" s="150"/>
      <c r="H49" s="150"/>
      <c r="I49" s="150"/>
      <c r="J49" s="150"/>
      <c r="K49" s="150"/>
      <c r="L49" s="150"/>
      <c r="M49" s="150"/>
      <c r="N49" s="150"/>
    </row>
  </sheetData>
  <mergeCells count="8">
    <mergeCell ref="J10:J12"/>
    <mergeCell ref="C4:K7"/>
    <mergeCell ref="C26:K26"/>
    <mergeCell ref="E11:E12"/>
    <mergeCell ref="F11:H11"/>
    <mergeCell ref="D10:D12"/>
    <mergeCell ref="E10:H10"/>
    <mergeCell ref="I10:I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/>
  <dimension ref="B2:M46"/>
  <sheetViews>
    <sheetView zoomScale="70" zoomScaleNormal="70" workbookViewId="0">
      <selection activeCell="G38" sqref="G38"/>
    </sheetView>
  </sheetViews>
  <sheetFormatPr baseColWidth="10" defaultColWidth="11.42578125" defaultRowHeight="12.75" x14ac:dyDescent="0.2"/>
  <cols>
    <col min="1" max="1" width="2.140625" style="8" customWidth="1"/>
    <col min="2" max="2" width="2.5703125" style="8" customWidth="1"/>
    <col min="3" max="3" width="11.42578125" style="8"/>
    <col min="4" max="4" width="49.5703125" style="8" customWidth="1"/>
    <col min="5" max="5" width="16.28515625" style="8" bestFit="1" customWidth="1"/>
    <col min="6" max="6" width="15.28515625" style="8" customWidth="1"/>
    <col min="7" max="7" width="20.85546875" style="8" bestFit="1" customWidth="1"/>
    <col min="8" max="8" width="12.7109375" style="8" bestFit="1" customWidth="1"/>
    <col min="9" max="9" width="15.140625" style="8" bestFit="1" customWidth="1"/>
    <col min="10" max="10" width="22.28515625" style="8" bestFit="1" customWidth="1"/>
    <col min="11" max="11" width="12.85546875" style="8" customWidth="1"/>
    <col min="12" max="12" width="11.42578125" style="8"/>
    <col min="13" max="13" width="2.5703125" style="8" customWidth="1"/>
    <col min="14" max="16384" width="11.42578125" style="8"/>
  </cols>
  <sheetData>
    <row r="2" spans="2:13" ht="12" customHeight="1" x14ac:dyDescent="0.2"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2:13" ht="16.5" customHeight="1" x14ac:dyDescent="0.2">
      <c r="B3" s="237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237"/>
    </row>
    <row r="4" spans="2:13" ht="46.5" customHeight="1" x14ac:dyDescent="0.2">
      <c r="B4" s="237"/>
      <c r="C4" s="428" t="s">
        <v>534</v>
      </c>
      <c r="D4" s="428"/>
      <c r="E4" s="428"/>
      <c r="F4" s="428"/>
      <c r="G4" s="428"/>
      <c r="H4" s="428"/>
      <c r="I4" s="428"/>
      <c r="J4" s="428"/>
      <c r="K4" s="428"/>
      <c r="L4" s="428"/>
      <c r="M4" s="237"/>
    </row>
    <row r="5" spans="2:13" ht="12.75" customHeight="1" x14ac:dyDescent="0.2">
      <c r="B5" s="237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237"/>
    </row>
    <row r="6" spans="2:13" ht="12.75" customHeight="1" x14ac:dyDescent="0.2">
      <c r="B6" s="237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237"/>
    </row>
    <row r="7" spans="2:13" ht="12.75" customHeight="1" x14ac:dyDescent="0.2">
      <c r="B7" s="237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237"/>
    </row>
    <row r="8" spans="2:13" ht="12.75" customHeight="1" x14ac:dyDescent="0.5">
      <c r="B8" s="237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237"/>
    </row>
    <row r="9" spans="2:13" ht="12.75" customHeight="1" x14ac:dyDescent="0.5">
      <c r="B9" s="237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237"/>
    </row>
    <row r="10" spans="2:13" x14ac:dyDescent="0.2">
      <c r="B10" s="237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237"/>
    </row>
    <row r="11" spans="2:13" x14ac:dyDescent="0.2">
      <c r="B11" s="237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237"/>
    </row>
    <row r="12" spans="2:13" ht="21" customHeight="1" x14ac:dyDescent="0.2">
      <c r="B12" s="237"/>
      <c r="C12" s="104"/>
      <c r="D12" s="436" t="s">
        <v>525</v>
      </c>
      <c r="E12" s="436"/>
      <c r="F12" s="436" t="s">
        <v>522</v>
      </c>
      <c r="G12" s="436"/>
      <c r="H12" s="436"/>
      <c r="I12" s="436"/>
      <c r="J12" s="430" t="s">
        <v>526</v>
      </c>
      <c r="K12" s="430" t="s">
        <v>108</v>
      </c>
      <c r="L12" s="104"/>
      <c r="M12" s="237"/>
    </row>
    <row r="13" spans="2:13" ht="21" customHeight="1" x14ac:dyDescent="0.2">
      <c r="B13" s="237"/>
      <c r="C13" s="104"/>
      <c r="D13" s="436"/>
      <c r="E13" s="436"/>
      <c r="F13" s="430" t="s">
        <v>250</v>
      </c>
      <c r="G13" s="436" t="s">
        <v>251</v>
      </c>
      <c r="H13" s="436"/>
      <c r="I13" s="436"/>
      <c r="J13" s="431"/>
      <c r="K13" s="431" t="s">
        <v>75</v>
      </c>
      <c r="L13" s="104"/>
      <c r="M13" s="237"/>
    </row>
    <row r="14" spans="2:13" ht="21" customHeight="1" x14ac:dyDescent="0.2">
      <c r="B14" s="237"/>
      <c r="C14" s="104"/>
      <c r="D14" s="436"/>
      <c r="E14" s="436"/>
      <c r="F14" s="431"/>
      <c r="G14" s="264" t="s">
        <v>527</v>
      </c>
      <c r="H14" s="264" t="s">
        <v>528</v>
      </c>
      <c r="I14" s="264" t="s">
        <v>529</v>
      </c>
      <c r="J14" s="431"/>
      <c r="K14" s="431"/>
      <c r="L14" s="104"/>
      <c r="M14" s="237"/>
    </row>
    <row r="15" spans="2:13" ht="15" x14ac:dyDescent="0.2">
      <c r="B15" s="237"/>
      <c r="C15" s="104"/>
      <c r="D15" s="433" t="s">
        <v>535</v>
      </c>
      <c r="E15" s="127" t="s">
        <v>536</v>
      </c>
      <c r="F15" s="129">
        <v>3</v>
      </c>
      <c r="G15" s="129">
        <v>10</v>
      </c>
      <c r="H15" s="129">
        <v>4</v>
      </c>
      <c r="I15" s="129">
        <v>1</v>
      </c>
      <c r="J15" s="129">
        <f>+SUM(G15:I15)</f>
        <v>15</v>
      </c>
      <c r="K15" s="129">
        <f>+SUM(F15,J15)</f>
        <v>18</v>
      </c>
      <c r="L15" s="104"/>
      <c r="M15" s="237"/>
    </row>
    <row r="16" spans="2:13" ht="15" x14ac:dyDescent="0.2">
      <c r="B16" s="237"/>
      <c r="C16" s="104"/>
      <c r="D16" s="437"/>
      <c r="E16" s="280" t="s">
        <v>537</v>
      </c>
      <c r="F16" s="281">
        <v>1731</v>
      </c>
      <c r="G16" s="281">
        <v>118</v>
      </c>
      <c r="H16" s="281">
        <v>73</v>
      </c>
      <c r="I16" s="281">
        <v>14</v>
      </c>
      <c r="J16" s="281">
        <f t="shared" ref="J16:J32" si="0">+SUM(G16:I16)</f>
        <v>205</v>
      </c>
      <c r="K16" s="282">
        <f>+SUM(F16,J16)</f>
        <v>1936</v>
      </c>
      <c r="L16" s="104"/>
      <c r="M16" s="237"/>
    </row>
    <row r="17" spans="2:13" ht="15" x14ac:dyDescent="0.2">
      <c r="B17" s="237"/>
      <c r="C17" s="104"/>
      <c r="D17" s="438" t="s">
        <v>530</v>
      </c>
      <c r="E17" s="127" t="s">
        <v>536</v>
      </c>
      <c r="F17" s="129">
        <v>3</v>
      </c>
      <c r="G17" s="129">
        <v>14</v>
      </c>
      <c r="H17" s="129">
        <v>9</v>
      </c>
      <c r="I17" s="129">
        <v>1</v>
      </c>
      <c r="J17" s="129">
        <f t="shared" si="0"/>
        <v>24</v>
      </c>
      <c r="K17" s="129">
        <f t="shared" ref="K17:K33" si="1">+SUM(F17,J17)</f>
        <v>27</v>
      </c>
      <c r="L17" s="104"/>
      <c r="M17" s="237"/>
    </row>
    <row r="18" spans="2:13" ht="15" x14ac:dyDescent="0.2">
      <c r="B18" s="237"/>
      <c r="C18" s="104"/>
      <c r="D18" s="438"/>
      <c r="E18" s="18" t="s">
        <v>537</v>
      </c>
      <c r="F18" s="19">
        <v>1111</v>
      </c>
      <c r="G18" s="19">
        <v>195</v>
      </c>
      <c r="H18" s="19">
        <v>113</v>
      </c>
      <c r="I18" s="19">
        <v>7</v>
      </c>
      <c r="J18" s="19">
        <f t="shared" si="0"/>
        <v>315</v>
      </c>
      <c r="K18" s="128">
        <f>+SUM(F18,J18)</f>
        <v>1426</v>
      </c>
      <c r="L18" s="104"/>
      <c r="M18" s="237"/>
    </row>
    <row r="19" spans="2:13" ht="15" x14ac:dyDescent="0.2">
      <c r="B19" s="237"/>
      <c r="C19" s="104"/>
      <c r="D19" s="432" t="s">
        <v>266</v>
      </c>
      <c r="E19" s="127" t="s">
        <v>536</v>
      </c>
      <c r="F19" s="129">
        <v>3</v>
      </c>
      <c r="G19" s="129">
        <v>9</v>
      </c>
      <c r="H19" s="129">
        <v>5</v>
      </c>
      <c r="I19" s="129">
        <v>1</v>
      </c>
      <c r="J19" s="129">
        <f t="shared" si="0"/>
        <v>15</v>
      </c>
      <c r="K19" s="129">
        <f t="shared" si="1"/>
        <v>18</v>
      </c>
      <c r="L19" s="104"/>
      <c r="M19" s="237"/>
    </row>
    <row r="20" spans="2:13" ht="15" x14ac:dyDescent="0.2">
      <c r="B20" s="237"/>
      <c r="C20" s="104"/>
      <c r="D20" s="433"/>
      <c r="E20" s="280" t="s">
        <v>537</v>
      </c>
      <c r="F20" s="281">
        <v>1881</v>
      </c>
      <c r="G20" s="281">
        <v>121</v>
      </c>
      <c r="H20" s="281">
        <v>83</v>
      </c>
      <c r="I20" s="281">
        <v>13</v>
      </c>
      <c r="J20" s="281">
        <f t="shared" si="0"/>
        <v>217</v>
      </c>
      <c r="K20" s="282">
        <f>+SUM(F20,J20)</f>
        <v>2098</v>
      </c>
      <c r="L20" s="104"/>
      <c r="M20" s="237"/>
    </row>
    <row r="21" spans="2:13" ht="15" x14ac:dyDescent="0.2">
      <c r="B21" s="237"/>
      <c r="C21" s="104"/>
      <c r="D21" s="439" t="s">
        <v>538</v>
      </c>
      <c r="E21" s="127" t="s">
        <v>536</v>
      </c>
      <c r="F21" s="130"/>
      <c r="G21" s="129"/>
      <c r="H21" s="129">
        <v>6</v>
      </c>
      <c r="I21" s="129"/>
      <c r="J21" s="129">
        <f t="shared" si="0"/>
        <v>6</v>
      </c>
      <c r="K21" s="129">
        <f t="shared" si="1"/>
        <v>6</v>
      </c>
      <c r="L21" s="104"/>
      <c r="M21" s="237"/>
    </row>
    <row r="22" spans="2:13" ht="15" x14ac:dyDescent="0.2">
      <c r="B22" s="237"/>
      <c r="C22" s="104"/>
      <c r="D22" s="440"/>
      <c r="E22" s="18" t="s">
        <v>537</v>
      </c>
      <c r="F22" s="19"/>
      <c r="G22" s="19"/>
      <c r="H22" s="19">
        <v>75</v>
      </c>
      <c r="I22" s="19"/>
      <c r="J22" s="19">
        <f>+SUM(G22:I22)</f>
        <v>75</v>
      </c>
      <c r="K22" s="128">
        <f>+SUM(F22,J22)</f>
        <v>75</v>
      </c>
      <c r="L22" s="104"/>
      <c r="M22" s="237"/>
    </row>
    <row r="23" spans="2:13" ht="15" x14ac:dyDescent="0.2">
      <c r="B23" s="237"/>
      <c r="C23" s="104"/>
      <c r="D23" s="432" t="s">
        <v>262</v>
      </c>
      <c r="E23" s="127" t="s">
        <v>536</v>
      </c>
      <c r="F23" s="129">
        <v>6</v>
      </c>
      <c r="G23" s="129">
        <v>15</v>
      </c>
      <c r="H23" s="129">
        <v>10</v>
      </c>
      <c r="I23" s="129">
        <v>5</v>
      </c>
      <c r="J23" s="129">
        <f t="shared" si="0"/>
        <v>30</v>
      </c>
      <c r="K23" s="129">
        <f t="shared" si="1"/>
        <v>36</v>
      </c>
      <c r="L23" s="104"/>
      <c r="M23" s="237"/>
    </row>
    <row r="24" spans="2:13" ht="15" x14ac:dyDescent="0.2">
      <c r="B24" s="237"/>
      <c r="C24" s="104"/>
      <c r="D24" s="433"/>
      <c r="E24" s="280" t="s">
        <v>537</v>
      </c>
      <c r="F24" s="281">
        <v>3149</v>
      </c>
      <c r="G24" s="281">
        <v>232</v>
      </c>
      <c r="H24" s="281">
        <v>168</v>
      </c>
      <c r="I24" s="281">
        <v>68</v>
      </c>
      <c r="J24" s="281">
        <f t="shared" si="0"/>
        <v>468</v>
      </c>
      <c r="K24" s="282">
        <f>+SUM(F24,J24)</f>
        <v>3617</v>
      </c>
      <c r="L24" s="104"/>
      <c r="M24" s="237"/>
    </row>
    <row r="25" spans="2:13" ht="15" x14ac:dyDescent="0.2">
      <c r="B25" s="237"/>
      <c r="C25" s="104"/>
      <c r="D25" s="434" t="s">
        <v>59</v>
      </c>
      <c r="E25" s="127" t="s">
        <v>536</v>
      </c>
      <c r="F25" s="129">
        <v>3</v>
      </c>
      <c r="G25" s="129"/>
      <c r="H25" s="129">
        <v>5</v>
      </c>
      <c r="I25" s="129">
        <v>2</v>
      </c>
      <c r="J25" s="129">
        <f t="shared" si="0"/>
        <v>7</v>
      </c>
      <c r="K25" s="129">
        <f t="shared" si="1"/>
        <v>10</v>
      </c>
      <c r="L25" s="104"/>
      <c r="M25" s="237"/>
    </row>
    <row r="26" spans="2:13" ht="15" x14ac:dyDescent="0.2">
      <c r="B26" s="237"/>
      <c r="C26" s="104"/>
      <c r="D26" s="435"/>
      <c r="E26" s="18" t="s">
        <v>537</v>
      </c>
      <c r="F26" s="19">
        <v>387</v>
      </c>
      <c r="G26" s="19"/>
      <c r="H26" s="19">
        <v>40</v>
      </c>
      <c r="I26" s="19">
        <v>30</v>
      </c>
      <c r="J26" s="19">
        <f t="shared" si="0"/>
        <v>70</v>
      </c>
      <c r="K26" s="128">
        <f>+SUM(F26,J26)</f>
        <v>457</v>
      </c>
      <c r="L26" s="104"/>
      <c r="M26" s="237"/>
    </row>
    <row r="27" spans="2:13" ht="15" x14ac:dyDescent="0.2">
      <c r="B27" s="237"/>
      <c r="C27" s="104"/>
      <c r="D27" s="432" t="s">
        <v>49</v>
      </c>
      <c r="E27" s="127" t="s">
        <v>536</v>
      </c>
      <c r="F27" s="129">
        <v>4</v>
      </c>
      <c r="G27" s="129">
        <v>6</v>
      </c>
      <c r="H27" s="129">
        <v>9</v>
      </c>
      <c r="I27" s="129">
        <v>4</v>
      </c>
      <c r="J27" s="129">
        <f t="shared" si="0"/>
        <v>19</v>
      </c>
      <c r="K27" s="129">
        <f t="shared" si="1"/>
        <v>23</v>
      </c>
      <c r="L27" s="104"/>
      <c r="M27" s="237"/>
    </row>
    <row r="28" spans="2:13" ht="15" x14ac:dyDescent="0.2">
      <c r="B28" s="237"/>
      <c r="C28" s="104"/>
      <c r="D28" s="433"/>
      <c r="E28" s="280" t="s">
        <v>537</v>
      </c>
      <c r="F28" s="281">
        <v>1562</v>
      </c>
      <c r="G28" s="281">
        <v>78</v>
      </c>
      <c r="H28" s="281">
        <v>172</v>
      </c>
      <c r="I28" s="281">
        <v>54</v>
      </c>
      <c r="J28" s="281">
        <f t="shared" si="0"/>
        <v>304</v>
      </c>
      <c r="K28" s="282">
        <f>+SUM(F28,J28)</f>
        <v>1866</v>
      </c>
      <c r="L28" s="104"/>
      <c r="M28" s="237"/>
    </row>
    <row r="29" spans="2:13" ht="15" x14ac:dyDescent="0.2">
      <c r="B29" s="237"/>
      <c r="C29" s="104"/>
      <c r="D29" s="434" t="s">
        <v>63</v>
      </c>
      <c r="E29" s="127" t="s">
        <v>536</v>
      </c>
      <c r="F29" s="129">
        <v>3</v>
      </c>
      <c r="G29" s="129"/>
      <c r="H29" s="129">
        <v>1</v>
      </c>
      <c r="I29" s="129"/>
      <c r="J29" s="129">
        <f t="shared" si="0"/>
        <v>1</v>
      </c>
      <c r="K29" s="129">
        <f t="shared" si="1"/>
        <v>4</v>
      </c>
      <c r="L29" s="104"/>
      <c r="M29" s="237"/>
    </row>
    <row r="30" spans="2:13" ht="15" x14ac:dyDescent="0.2">
      <c r="B30" s="237"/>
      <c r="C30" s="104"/>
      <c r="D30" s="435"/>
      <c r="E30" s="18" t="s">
        <v>537</v>
      </c>
      <c r="F30" s="19">
        <v>882</v>
      </c>
      <c r="G30" s="19"/>
      <c r="H30" s="19">
        <v>8</v>
      </c>
      <c r="I30" s="19"/>
      <c r="J30" s="19">
        <f t="shared" si="0"/>
        <v>8</v>
      </c>
      <c r="K30" s="128">
        <f>+SUM(F30,J30)</f>
        <v>890</v>
      </c>
      <c r="L30" s="104"/>
      <c r="M30" s="237"/>
    </row>
    <row r="31" spans="2:13" ht="15" x14ac:dyDescent="0.2">
      <c r="B31" s="237"/>
      <c r="C31" s="104"/>
      <c r="D31" s="432" t="s">
        <v>68</v>
      </c>
      <c r="E31" s="127" t="s">
        <v>536</v>
      </c>
      <c r="F31" s="129">
        <v>1</v>
      </c>
      <c r="G31" s="129"/>
      <c r="H31" s="129">
        <v>2</v>
      </c>
      <c r="I31" s="129"/>
      <c r="J31" s="129">
        <f t="shared" si="0"/>
        <v>2</v>
      </c>
      <c r="K31" s="129">
        <f t="shared" si="1"/>
        <v>3</v>
      </c>
      <c r="L31" s="104"/>
      <c r="M31" s="237"/>
    </row>
    <row r="32" spans="2:13" ht="15" x14ac:dyDescent="0.2">
      <c r="B32" s="237"/>
      <c r="C32" s="104"/>
      <c r="D32" s="433"/>
      <c r="E32" s="280" t="s">
        <v>537</v>
      </c>
      <c r="F32" s="281">
        <v>295</v>
      </c>
      <c r="G32" s="281"/>
      <c r="H32" s="281">
        <v>12</v>
      </c>
      <c r="I32" s="281"/>
      <c r="J32" s="281">
        <f t="shared" si="0"/>
        <v>12</v>
      </c>
      <c r="K32" s="282">
        <f>+SUM(F32,J32)</f>
        <v>307</v>
      </c>
      <c r="L32" s="104"/>
      <c r="M32" s="237"/>
    </row>
    <row r="33" spans="2:13" ht="15" x14ac:dyDescent="0.2">
      <c r="B33" s="237"/>
      <c r="C33" s="104"/>
      <c r="D33" s="434" t="s">
        <v>67</v>
      </c>
      <c r="E33" s="127" t="s">
        <v>536</v>
      </c>
      <c r="F33" s="129">
        <v>1</v>
      </c>
      <c r="G33" s="129"/>
      <c r="H33" s="129"/>
      <c r="I33" s="129"/>
      <c r="J33" s="129"/>
      <c r="K33" s="129">
        <f t="shared" si="1"/>
        <v>1</v>
      </c>
      <c r="L33" s="104"/>
      <c r="M33" s="237"/>
    </row>
    <row r="34" spans="2:13" ht="15" x14ac:dyDescent="0.2">
      <c r="B34" s="237"/>
      <c r="C34" s="104"/>
      <c r="D34" s="435"/>
      <c r="E34" s="18" t="s">
        <v>537</v>
      </c>
      <c r="F34" s="165">
        <v>106</v>
      </c>
      <c r="G34" s="19"/>
      <c r="H34" s="19"/>
      <c r="I34" s="19"/>
      <c r="J34" s="19"/>
      <c r="K34" s="128">
        <f t="shared" ref="K34:K39" si="2">+SUM(F34,J34)</f>
        <v>106</v>
      </c>
      <c r="L34" s="104"/>
      <c r="M34" s="237"/>
    </row>
    <row r="35" spans="2:13" ht="15" x14ac:dyDescent="0.2">
      <c r="B35" s="237"/>
      <c r="C35" s="104"/>
      <c r="D35" s="432" t="s">
        <v>533</v>
      </c>
      <c r="E35" s="127" t="s">
        <v>536</v>
      </c>
      <c r="F35" s="129">
        <v>1</v>
      </c>
      <c r="G35" s="129"/>
      <c r="H35" s="129">
        <v>3</v>
      </c>
      <c r="I35" s="129">
        <v>1</v>
      </c>
      <c r="J35" s="129">
        <f>+SUM(G35:I35)</f>
        <v>4</v>
      </c>
      <c r="K35" s="129">
        <f t="shared" si="2"/>
        <v>5</v>
      </c>
      <c r="L35" s="104"/>
      <c r="M35" s="237"/>
    </row>
    <row r="36" spans="2:13" ht="15" x14ac:dyDescent="0.2">
      <c r="B36" s="237"/>
      <c r="C36" s="104"/>
      <c r="D36" s="433"/>
      <c r="E36" s="280" t="s">
        <v>537</v>
      </c>
      <c r="F36" s="281">
        <v>98</v>
      </c>
      <c r="G36" s="281"/>
      <c r="H36" s="281">
        <v>126</v>
      </c>
      <c r="I36" s="281">
        <v>26</v>
      </c>
      <c r="J36" s="281">
        <f>+SUM(G36:I36)</f>
        <v>152</v>
      </c>
      <c r="K36" s="282">
        <f t="shared" si="2"/>
        <v>250</v>
      </c>
      <c r="L36" s="104"/>
      <c r="M36" s="237"/>
    </row>
    <row r="37" spans="2:13" ht="15" x14ac:dyDescent="0.2">
      <c r="B37" s="237"/>
      <c r="C37" s="104"/>
      <c r="D37" s="73" t="s">
        <v>539</v>
      </c>
      <c r="E37" s="131" t="s">
        <v>537</v>
      </c>
      <c r="F37" s="132">
        <v>54</v>
      </c>
      <c r="G37" s="132"/>
      <c r="H37" s="132"/>
      <c r="I37" s="132"/>
      <c r="J37" s="132"/>
      <c r="K37" s="128">
        <f t="shared" si="2"/>
        <v>54</v>
      </c>
      <c r="L37" s="104"/>
      <c r="M37" s="237"/>
    </row>
    <row r="38" spans="2:13" ht="15" x14ac:dyDescent="0.2">
      <c r="B38" s="237"/>
      <c r="C38" s="104"/>
      <c r="D38" s="73" t="s">
        <v>134</v>
      </c>
      <c r="E38" s="18" t="s">
        <v>537</v>
      </c>
      <c r="F38" s="19">
        <v>9</v>
      </c>
      <c r="G38" s="19"/>
      <c r="H38" s="19"/>
      <c r="I38" s="19"/>
      <c r="J38" s="19"/>
      <c r="K38" s="191">
        <f t="shared" si="2"/>
        <v>9</v>
      </c>
      <c r="L38" s="104"/>
      <c r="M38" s="237"/>
    </row>
    <row r="39" spans="2:13" ht="15" x14ac:dyDescent="0.2">
      <c r="B39" s="237"/>
      <c r="C39" s="104"/>
      <c r="D39" s="164" t="s">
        <v>222</v>
      </c>
      <c r="E39" s="265" t="s">
        <v>537</v>
      </c>
      <c r="F39" s="266">
        <v>5</v>
      </c>
      <c r="G39" s="266"/>
      <c r="H39" s="266"/>
      <c r="I39" s="266"/>
      <c r="J39" s="266"/>
      <c r="K39" s="267">
        <f t="shared" si="2"/>
        <v>5</v>
      </c>
      <c r="L39" s="104"/>
      <c r="M39" s="237"/>
    </row>
    <row r="40" spans="2:13" ht="15" x14ac:dyDescent="0.2">
      <c r="B40" s="237"/>
      <c r="C40" s="104"/>
      <c r="D40" s="436" t="s">
        <v>108</v>
      </c>
      <c r="E40" s="264" t="s">
        <v>536</v>
      </c>
      <c r="F40" s="268">
        <f>+SUM(F15,F17,F19,F21,F23,F25,F27,F29,F31,F33,F35)</f>
        <v>28</v>
      </c>
      <c r="G40" s="268">
        <f>+SUM(G15,G17,G19,G21,G23,G25,G27,G29,G31,G33,G35)</f>
        <v>54</v>
      </c>
      <c r="H40" s="268">
        <f>+SUM(H15,H17,H19,H21,H23,H25,H27,H29,H31,H33,H35)</f>
        <v>54</v>
      </c>
      <c r="I40" s="268">
        <f>+SUM(I15,I17,I19,I21,I23,I25,I27,I29,I31,I33,I35)</f>
        <v>15</v>
      </c>
      <c r="J40" s="268">
        <f>+SUM(G40:I40)</f>
        <v>123</v>
      </c>
      <c r="K40" s="268">
        <f>+SUM(K15,K17,K19,K21,K23,K25,K27,K29,K31,K33,K35)</f>
        <v>151</v>
      </c>
      <c r="L40" s="104"/>
      <c r="M40" s="237"/>
    </row>
    <row r="41" spans="2:13" ht="15" x14ac:dyDescent="0.2">
      <c r="B41" s="237"/>
      <c r="C41" s="104"/>
      <c r="D41" s="436"/>
      <c r="E41" s="264" t="s">
        <v>537</v>
      </c>
      <c r="F41" s="268">
        <f>+SUM(F16,F18,F20,F22,F24,F26,F28,F30,F32,F34,F37,F38,F39,F36)</f>
        <v>11270</v>
      </c>
      <c r="G41" s="268">
        <f>+SUM(G16,G18,G20,G22,G24,G26,G28,G30,G32,G34,G37,G38,G39,G36)</f>
        <v>744</v>
      </c>
      <c r="H41" s="268">
        <f>+SUM(H16,H18,H20,H22,H24,H26,H28,H30,H32,H34,H37,H38,H39,H36)</f>
        <v>870</v>
      </c>
      <c r="I41" s="268">
        <f>+SUM(I16,I18,I20,I22,I24,I26,I28,I30,I32,I34,I37,I38,I39,I36)</f>
        <v>212</v>
      </c>
      <c r="J41" s="268">
        <f>+SUM(G41:I41)</f>
        <v>1826</v>
      </c>
      <c r="K41" s="268">
        <f>+SUM(K16,K18,K20,K22,K24,K26,K28,K30,K32,K34,K37,K38,K39,K36)</f>
        <v>13096</v>
      </c>
      <c r="L41" s="104"/>
      <c r="M41" s="237"/>
    </row>
    <row r="42" spans="2:13" x14ac:dyDescent="0.2">
      <c r="B42" s="237"/>
      <c r="C42" s="104"/>
      <c r="D42" s="166" t="s">
        <v>551</v>
      </c>
      <c r="E42" s="104"/>
      <c r="F42" s="104"/>
      <c r="G42" s="104"/>
      <c r="H42" s="104"/>
      <c r="I42" s="104"/>
      <c r="J42" s="104"/>
      <c r="K42" s="104"/>
      <c r="L42" s="104"/>
      <c r="M42" s="237"/>
    </row>
    <row r="43" spans="2:13" x14ac:dyDescent="0.2">
      <c r="B43" s="237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237"/>
    </row>
    <row r="44" spans="2:13" x14ac:dyDescent="0.2">
      <c r="B44" s="237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237"/>
    </row>
    <row r="45" spans="2:13" x14ac:dyDescent="0.2">
      <c r="B45" s="237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237"/>
    </row>
    <row r="46" spans="2:13" ht="12" customHeight="1" x14ac:dyDescent="0.2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</row>
  </sheetData>
  <mergeCells count="19">
    <mergeCell ref="D31:D32"/>
    <mergeCell ref="D33:D34"/>
    <mergeCell ref="D40:D41"/>
    <mergeCell ref="D35:D36"/>
    <mergeCell ref="J12:J14"/>
    <mergeCell ref="K12:K14"/>
    <mergeCell ref="C4:L7"/>
    <mergeCell ref="D27:D28"/>
    <mergeCell ref="D29:D30"/>
    <mergeCell ref="D23:D24"/>
    <mergeCell ref="D25:D26"/>
    <mergeCell ref="F13:F14"/>
    <mergeCell ref="G13:I13"/>
    <mergeCell ref="D12:E14"/>
    <mergeCell ref="D15:D16"/>
    <mergeCell ref="D17:D18"/>
    <mergeCell ref="D19:D20"/>
    <mergeCell ref="D21:D22"/>
    <mergeCell ref="F12:I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6"/>
  <dimension ref="A1:JSQ1999"/>
  <sheetViews>
    <sheetView zoomScaleNormal="100" workbookViewId="0"/>
  </sheetViews>
  <sheetFormatPr baseColWidth="10" defaultColWidth="11.42578125" defaultRowHeight="44.25" customHeight="1" x14ac:dyDescent="0.2"/>
  <cols>
    <col min="1" max="1" width="52.42578125" style="26" customWidth="1"/>
    <col min="2" max="2" width="11.28515625" style="28" customWidth="1"/>
    <col min="3" max="3" width="19.7109375" style="28" customWidth="1"/>
    <col min="4" max="4" width="11.42578125" style="28" customWidth="1"/>
    <col min="5" max="5" width="16.85546875" style="28" customWidth="1"/>
    <col min="6" max="6" width="15.140625" style="28" customWidth="1"/>
    <col min="7" max="7" width="12.7109375" style="28" customWidth="1"/>
    <col min="8" max="8" width="15.140625" style="28" customWidth="1"/>
    <col min="9" max="9" width="23.140625" style="28" bestFit="1" customWidth="1"/>
    <col min="10" max="145" width="11.42578125" style="28"/>
    <col min="146" max="146" width="47.7109375" style="28" customWidth="1"/>
    <col min="147" max="176" width="7.85546875" style="28" customWidth="1"/>
    <col min="177" max="401" width="11.42578125" style="28"/>
    <col min="402" max="402" width="47.7109375" style="28" customWidth="1"/>
    <col min="403" max="432" width="7.85546875" style="28" customWidth="1"/>
    <col min="433" max="657" width="11.42578125" style="28"/>
    <col min="658" max="658" width="47.7109375" style="28" customWidth="1"/>
    <col min="659" max="688" width="7.85546875" style="28" customWidth="1"/>
    <col min="689" max="913" width="11.42578125" style="28"/>
    <col min="914" max="914" width="47.7109375" style="28" customWidth="1"/>
    <col min="915" max="944" width="7.85546875" style="28" customWidth="1"/>
    <col min="945" max="1169" width="11.42578125" style="28"/>
    <col min="1170" max="1170" width="47.7109375" style="28" customWidth="1"/>
    <col min="1171" max="1200" width="7.85546875" style="28" customWidth="1"/>
    <col min="1201" max="1425" width="11.42578125" style="28"/>
    <col min="1426" max="1426" width="47.7109375" style="28" customWidth="1"/>
    <col min="1427" max="1456" width="7.85546875" style="28" customWidth="1"/>
    <col min="1457" max="1681" width="11.42578125" style="28"/>
    <col min="1682" max="1682" width="47.7109375" style="28" customWidth="1"/>
    <col min="1683" max="1712" width="7.85546875" style="28" customWidth="1"/>
    <col min="1713" max="1937" width="11.42578125" style="28"/>
    <col min="1938" max="1938" width="47.7109375" style="28" customWidth="1"/>
    <col min="1939" max="1968" width="7.85546875" style="28" customWidth="1"/>
    <col min="1969" max="2193" width="11.42578125" style="28"/>
    <col min="2194" max="2194" width="47.7109375" style="28" customWidth="1"/>
    <col min="2195" max="2224" width="7.85546875" style="28" customWidth="1"/>
    <col min="2225" max="2449" width="11.42578125" style="28"/>
    <col min="2450" max="2450" width="47.7109375" style="28" customWidth="1"/>
    <col min="2451" max="2480" width="7.85546875" style="28" customWidth="1"/>
    <col min="2481" max="2705" width="11.42578125" style="28"/>
    <col min="2706" max="2706" width="47.7109375" style="28" customWidth="1"/>
    <col min="2707" max="2736" width="7.85546875" style="28" customWidth="1"/>
    <col min="2737" max="2961" width="11.42578125" style="28"/>
    <col min="2962" max="2962" width="47.7109375" style="28" customWidth="1"/>
    <col min="2963" max="2992" width="7.85546875" style="28" customWidth="1"/>
    <col min="2993" max="3217" width="11.42578125" style="28"/>
    <col min="3218" max="3218" width="47.7109375" style="28" customWidth="1"/>
    <col min="3219" max="3248" width="7.85546875" style="28" customWidth="1"/>
    <col min="3249" max="3473" width="11.42578125" style="28"/>
    <col min="3474" max="3474" width="47.7109375" style="28" customWidth="1"/>
    <col min="3475" max="3504" width="7.85546875" style="28" customWidth="1"/>
    <col min="3505" max="3729" width="11.42578125" style="28"/>
    <col min="3730" max="3730" width="47.7109375" style="28" customWidth="1"/>
    <col min="3731" max="3760" width="7.85546875" style="28" customWidth="1"/>
    <col min="3761" max="3985" width="11.42578125" style="28"/>
    <col min="3986" max="3986" width="47.7109375" style="28" customWidth="1"/>
    <col min="3987" max="4016" width="7.85546875" style="28" customWidth="1"/>
    <col min="4017" max="4241" width="11.42578125" style="28"/>
    <col min="4242" max="4242" width="47.7109375" style="28" customWidth="1"/>
    <col min="4243" max="4272" width="7.85546875" style="28" customWidth="1"/>
    <col min="4273" max="4497" width="11.42578125" style="28"/>
    <col min="4498" max="4498" width="47.7109375" style="28" customWidth="1"/>
    <col min="4499" max="4528" width="7.85546875" style="28" customWidth="1"/>
    <col min="4529" max="4753" width="11.42578125" style="28"/>
    <col min="4754" max="4754" width="47.7109375" style="28" customWidth="1"/>
    <col min="4755" max="4784" width="7.85546875" style="28" customWidth="1"/>
    <col min="4785" max="5009" width="11.42578125" style="28"/>
    <col min="5010" max="5010" width="47.7109375" style="28" customWidth="1"/>
    <col min="5011" max="5040" width="7.85546875" style="28" customWidth="1"/>
    <col min="5041" max="5265" width="11.42578125" style="28"/>
    <col min="5266" max="5266" width="47.7109375" style="28" customWidth="1"/>
    <col min="5267" max="5296" width="7.85546875" style="28" customWidth="1"/>
    <col min="5297" max="5521" width="11.42578125" style="28"/>
    <col min="5522" max="5522" width="47.7109375" style="28" customWidth="1"/>
    <col min="5523" max="5552" width="7.85546875" style="28" customWidth="1"/>
    <col min="5553" max="5777" width="11.42578125" style="28"/>
    <col min="5778" max="5778" width="47.7109375" style="28" customWidth="1"/>
    <col min="5779" max="5808" width="7.85546875" style="28" customWidth="1"/>
    <col min="5809" max="6033" width="11.42578125" style="28"/>
    <col min="6034" max="6034" width="47.7109375" style="28" customWidth="1"/>
    <col min="6035" max="6064" width="7.85546875" style="28" customWidth="1"/>
    <col min="6065" max="6289" width="11.42578125" style="28"/>
    <col min="6290" max="6290" width="47.7109375" style="28" customWidth="1"/>
    <col min="6291" max="6320" width="7.85546875" style="28" customWidth="1"/>
    <col min="6321" max="6545" width="11.42578125" style="28"/>
    <col min="6546" max="6546" width="47.7109375" style="28" customWidth="1"/>
    <col min="6547" max="6576" width="7.85546875" style="28" customWidth="1"/>
    <col min="6577" max="6801" width="11.42578125" style="28"/>
    <col min="6802" max="6802" width="47.7109375" style="28" customWidth="1"/>
    <col min="6803" max="6832" width="7.85546875" style="28" customWidth="1"/>
    <col min="6833" max="7057" width="11.42578125" style="28"/>
    <col min="7058" max="7058" width="47.7109375" style="28" customWidth="1"/>
    <col min="7059" max="7088" width="7.85546875" style="28" customWidth="1"/>
    <col min="7089" max="7313" width="11.42578125" style="28"/>
    <col min="7314" max="7314" width="47.7109375" style="28" customWidth="1"/>
    <col min="7315" max="7344" width="7.85546875" style="28" customWidth="1"/>
    <col min="7345" max="7569" width="11.42578125" style="28"/>
    <col min="7570" max="7570" width="47.7109375" style="28" customWidth="1"/>
    <col min="7571" max="7600" width="7.85546875" style="28" customWidth="1"/>
    <col min="7601" max="7825" width="11.42578125" style="28"/>
    <col min="7826" max="7826" width="47.7109375" style="28" customWidth="1"/>
    <col min="7827" max="7856" width="7.85546875" style="28" customWidth="1"/>
    <col min="7857" max="8081" width="11.42578125" style="28"/>
    <col min="8082" max="8082" width="47.7109375" style="28" customWidth="1"/>
    <col min="8083" max="8112" width="7.85546875" style="28" customWidth="1"/>
    <col min="8113" max="8337" width="11.42578125" style="28"/>
    <col min="8338" max="8338" width="47.7109375" style="28" customWidth="1"/>
    <col min="8339" max="8368" width="7.85546875" style="28" customWidth="1"/>
    <col min="8369" max="8593" width="11.42578125" style="28"/>
    <col min="8594" max="8594" width="47.7109375" style="28" customWidth="1"/>
    <col min="8595" max="8624" width="7.85546875" style="28" customWidth="1"/>
    <col min="8625" max="8849" width="11.42578125" style="28"/>
    <col min="8850" max="8850" width="47.7109375" style="28" customWidth="1"/>
    <col min="8851" max="8880" width="7.85546875" style="28" customWidth="1"/>
    <col min="8881" max="9105" width="11.42578125" style="28"/>
    <col min="9106" max="9106" width="47.7109375" style="28" customWidth="1"/>
    <col min="9107" max="9136" width="7.85546875" style="28" customWidth="1"/>
    <col min="9137" max="9361" width="11.42578125" style="28"/>
    <col min="9362" max="9362" width="47.7109375" style="28" customWidth="1"/>
    <col min="9363" max="9392" width="7.85546875" style="28" customWidth="1"/>
    <col min="9393" max="9617" width="11.42578125" style="28"/>
    <col min="9618" max="9618" width="47.7109375" style="28" customWidth="1"/>
    <col min="9619" max="9648" width="7.85546875" style="28" customWidth="1"/>
    <col min="9649" max="9873" width="11.42578125" style="28"/>
    <col min="9874" max="9874" width="47.7109375" style="28" customWidth="1"/>
    <col min="9875" max="9904" width="7.85546875" style="28" customWidth="1"/>
    <col min="9905" max="10129" width="11.42578125" style="28"/>
    <col min="10130" max="10130" width="47.7109375" style="28" customWidth="1"/>
    <col min="10131" max="10160" width="7.85546875" style="28" customWidth="1"/>
    <col min="10161" max="10385" width="11.42578125" style="28"/>
    <col min="10386" max="10386" width="47.7109375" style="28" customWidth="1"/>
    <col min="10387" max="10416" width="7.85546875" style="28" customWidth="1"/>
    <col min="10417" max="10641" width="11.42578125" style="28"/>
    <col min="10642" max="10642" width="47.7109375" style="28" customWidth="1"/>
    <col min="10643" max="10672" width="7.85546875" style="28" customWidth="1"/>
    <col min="10673" max="10897" width="11.42578125" style="28"/>
    <col min="10898" max="10898" width="47.7109375" style="28" customWidth="1"/>
    <col min="10899" max="10928" width="7.85546875" style="28" customWidth="1"/>
    <col min="10929" max="11153" width="11.42578125" style="28"/>
    <col min="11154" max="11154" width="47.7109375" style="28" customWidth="1"/>
    <col min="11155" max="11184" width="7.85546875" style="28" customWidth="1"/>
    <col min="11185" max="11409" width="11.42578125" style="28"/>
    <col min="11410" max="11410" width="47.7109375" style="28" customWidth="1"/>
    <col min="11411" max="11440" width="7.85546875" style="28" customWidth="1"/>
    <col min="11441" max="11665" width="11.42578125" style="28"/>
    <col min="11666" max="11666" width="47.7109375" style="28" customWidth="1"/>
    <col min="11667" max="11696" width="7.85546875" style="28" customWidth="1"/>
    <col min="11697" max="11921" width="11.42578125" style="28"/>
    <col min="11922" max="11922" width="47.7109375" style="28" customWidth="1"/>
    <col min="11923" max="11952" width="7.85546875" style="28" customWidth="1"/>
    <col min="11953" max="12177" width="11.42578125" style="28"/>
    <col min="12178" max="12178" width="47.7109375" style="28" customWidth="1"/>
    <col min="12179" max="12208" width="7.85546875" style="28" customWidth="1"/>
    <col min="12209" max="12433" width="11.42578125" style="28"/>
    <col min="12434" max="12434" width="47.7109375" style="28" customWidth="1"/>
    <col min="12435" max="12464" width="7.85546875" style="28" customWidth="1"/>
    <col min="12465" max="12689" width="11.42578125" style="28"/>
    <col min="12690" max="12690" width="47.7109375" style="28" customWidth="1"/>
    <col min="12691" max="12720" width="7.85546875" style="28" customWidth="1"/>
    <col min="12721" max="12945" width="11.42578125" style="28"/>
    <col min="12946" max="12946" width="47.7109375" style="28" customWidth="1"/>
    <col min="12947" max="12976" width="7.85546875" style="28" customWidth="1"/>
    <col min="12977" max="13201" width="11.42578125" style="28"/>
    <col min="13202" max="13202" width="47.7109375" style="28" customWidth="1"/>
    <col min="13203" max="13232" width="7.85546875" style="28" customWidth="1"/>
    <col min="13233" max="13457" width="11.42578125" style="28"/>
    <col min="13458" max="13458" width="47.7109375" style="28" customWidth="1"/>
    <col min="13459" max="13488" width="7.85546875" style="28" customWidth="1"/>
    <col min="13489" max="13713" width="11.42578125" style="28"/>
    <col min="13714" max="13714" width="47.7109375" style="28" customWidth="1"/>
    <col min="13715" max="13744" width="7.85546875" style="28" customWidth="1"/>
    <col min="13745" max="13969" width="11.42578125" style="28"/>
    <col min="13970" max="13970" width="47.7109375" style="28" customWidth="1"/>
    <col min="13971" max="14000" width="7.85546875" style="28" customWidth="1"/>
    <col min="14001" max="14225" width="11.42578125" style="28"/>
    <col min="14226" max="14226" width="47.7109375" style="28" customWidth="1"/>
    <col min="14227" max="14256" width="7.85546875" style="28" customWidth="1"/>
    <col min="14257" max="14481" width="11.42578125" style="28"/>
    <col min="14482" max="14482" width="47.7109375" style="28" customWidth="1"/>
    <col min="14483" max="14512" width="7.85546875" style="28" customWidth="1"/>
    <col min="14513" max="14737" width="11.42578125" style="28"/>
    <col min="14738" max="14738" width="47.7109375" style="28" customWidth="1"/>
    <col min="14739" max="14768" width="7.85546875" style="28" customWidth="1"/>
    <col min="14769" max="14993" width="11.42578125" style="28"/>
    <col min="14994" max="14994" width="47.7109375" style="28" customWidth="1"/>
    <col min="14995" max="15024" width="7.85546875" style="28" customWidth="1"/>
    <col min="15025" max="15249" width="11.42578125" style="28"/>
    <col min="15250" max="15250" width="47.7109375" style="28" customWidth="1"/>
    <col min="15251" max="15280" width="7.85546875" style="28" customWidth="1"/>
    <col min="15281" max="15505" width="11.42578125" style="28"/>
    <col min="15506" max="15506" width="47.7109375" style="28" customWidth="1"/>
    <col min="15507" max="15536" width="7.85546875" style="28" customWidth="1"/>
    <col min="15537" max="15761" width="11.42578125" style="28"/>
    <col min="15762" max="15762" width="47.7109375" style="28" customWidth="1"/>
    <col min="15763" max="15792" width="7.85546875" style="28" customWidth="1"/>
    <col min="15793" max="16017" width="11.42578125" style="28"/>
    <col min="16018" max="16018" width="47.7109375" style="28" customWidth="1"/>
    <col min="16019" max="16048" width="7.85546875" style="28" customWidth="1"/>
    <col min="16049" max="16384" width="11.42578125" style="28"/>
  </cols>
  <sheetData>
    <row r="1" spans="1:9" ht="12" x14ac:dyDescent="0.2"/>
    <row r="2" spans="1:9" ht="21" customHeight="1" x14ac:dyDescent="0.2">
      <c r="A2" s="45" t="s">
        <v>2</v>
      </c>
      <c r="I2" s="224" t="s">
        <v>87</v>
      </c>
    </row>
    <row r="3" spans="1:9" ht="21" customHeight="1" x14ac:dyDescent="0.2">
      <c r="A3" s="45" t="s">
        <v>3</v>
      </c>
      <c r="I3" s="140"/>
    </row>
    <row r="4" spans="1:9" ht="21" customHeight="1" x14ac:dyDescent="0.2">
      <c r="A4" s="137" t="s">
        <v>88</v>
      </c>
    </row>
    <row r="5" spans="1:9" ht="21" customHeight="1" x14ac:dyDescent="0.2">
      <c r="A5" s="45"/>
      <c r="I5" s="211" t="s">
        <v>89</v>
      </c>
    </row>
    <row r="6" spans="1:9" ht="19.5" customHeight="1" x14ac:dyDescent="0.2">
      <c r="A6" s="27"/>
    </row>
    <row r="7" spans="1:9" ht="21.75" customHeight="1" x14ac:dyDescent="0.2">
      <c r="A7" s="374" t="s">
        <v>6</v>
      </c>
      <c r="B7" s="375" t="s">
        <v>25</v>
      </c>
      <c r="C7" s="375"/>
      <c r="D7" s="375"/>
      <c r="E7" s="375"/>
      <c r="F7" s="375"/>
      <c r="G7" s="375"/>
      <c r="H7" s="375"/>
    </row>
    <row r="8" spans="1:9" ht="36" x14ac:dyDescent="0.2">
      <c r="A8" s="374"/>
      <c r="B8" s="212" t="s">
        <v>80</v>
      </c>
      <c r="C8" s="213" t="s">
        <v>89</v>
      </c>
      <c r="D8" s="213" t="s">
        <v>81</v>
      </c>
      <c r="E8" s="213" t="s">
        <v>90</v>
      </c>
      <c r="F8" s="213" t="s">
        <v>87</v>
      </c>
      <c r="G8" s="213" t="s">
        <v>91</v>
      </c>
      <c r="H8" s="213" t="s">
        <v>92</v>
      </c>
    </row>
    <row r="9" spans="1:9" ht="17.25" customHeight="1" x14ac:dyDescent="0.2">
      <c r="A9" s="215" t="s">
        <v>30</v>
      </c>
      <c r="B9" s="216">
        <f>SUM(B10:B12)</f>
        <v>443</v>
      </c>
      <c r="C9" s="220">
        <f>+G9/B9</f>
        <v>0.36117381489841988</v>
      </c>
      <c r="D9" s="216">
        <f t="shared" ref="D9" si="0">SUM(D10:D12)</f>
        <v>357</v>
      </c>
      <c r="E9" s="220">
        <f>+G9/D9</f>
        <v>0.44817927170868349</v>
      </c>
      <c r="F9" s="220">
        <f>+D9/B9</f>
        <v>0.80586907449209932</v>
      </c>
      <c r="G9" s="216">
        <f t="shared" ref="G9:H9" si="1">SUM(G10:G12)</f>
        <v>160</v>
      </c>
      <c r="H9" s="216">
        <f t="shared" si="1"/>
        <v>1731</v>
      </c>
    </row>
    <row r="10" spans="1:9" ht="17.25" customHeight="1" x14ac:dyDescent="0.2">
      <c r="A10" s="35" t="s">
        <v>31</v>
      </c>
      <c r="B10" s="36">
        <v>137</v>
      </c>
      <c r="C10" s="138">
        <f t="shared" ref="C10:C34" si="2">+G10/B10</f>
        <v>0.43065693430656932</v>
      </c>
      <c r="D10" s="36">
        <v>135</v>
      </c>
      <c r="E10" s="138">
        <f t="shared" ref="E10:E54" si="3">+G10/D10</f>
        <v>0.43703703703703706</v>
      </c>
      <c r="F10" s="138">
        <f t="shared" ref="F10:F54" si="4">+D10/B10</f>
        <v>0.98540145985401462</v>
      </c>
      <c r="G10" s="36">
        <v>59</v>
      </c>
      <c r="H10" s="36">
        <v>800</v>
      </c>
    </row>
    <row r="11" spans="1:9" ht="17.25" customHeight="1" x14ac:dyDescent="0.2">
      <c r="A11" s="46" t="s">
        <v>32</v>
      </c>
      <c r="B11" s="47">
        <v>239</v>
      </c>
      <c r="C11" s="139">
        <f t="shared" si="2"/>
        <v>0.31799163179916318</v>
      </c>
      <c r="D11" s="47">
        <v>155</v>
      </c>
      <c r="E11" s="139">
        <f t="shared" si="3"/>
        <v>0.49032258064516127</v>
      </c>
      <c r="F11" s="139">
        <f t="shared" si="4"/>
        <v>0.64853556485355646</v>
      </c>
      <c r="G11" s="47">
        <v>76</v>
      </c>
      <c r="H11" s="47">
        <v>681</v>
      </c>
    </row>
    <row r="12" spans="1:9" ht="17.25" customHeight="1" x14ac:dyDescent="0.2">
      <c r="A12" s="35" t="s">
        <v>33</v>
      </c>
      <c r="B12" s="36">
        <v>67</v>
      </c>
      <c r="C12" s="138">
        <f t="shared" si="2"/>
        <v>0.37313432835820898</v>
      </c>
      <c r="D12" s="36">
        <v>67</v>
      </c>
      <c r="E12" s="138">
        <f t="shared" si="3"/>
        <v>0.37313432835820898</v>
      </c>
      <c r="F12" s="138">
        <f t="shared" si="4"/>
        <v>1</v>
      </c>
      <c r="G12" s="36">
        <v>25</v>
      </c>
      <c r="H12" s="36">
        <v>250</v>
      </c>
    </row>
    <row r="13" spans="1:9" ht="17.25" customHeight="1" x14ac:dyDescent="0.2">
      <c r="A13" s="215" t="s">
        <v>34</v>
      </c>
      <c r="B13" s="216">
        <f t="shared" ref="B13" si="5">+SUM(B14:B16)</f>
        <v>324</v>
      </c>
      <c r="C13" s="220">
        <f t="shared" si="2"/>
        <v>0.34259259259259262</v>
      </c>
      <c r="D13" s="216">
        <f t="shared" ref="D13" si="6">+SUM(D14:D16)</f>
        <v>291</v>
      </c>
      <c r="E13" s="220">
        <f t="shared" si="3"/>
        <v>0.38144329896907214</v>
      </c>
      <c r="F13" s="220">
        <f t="shared" si="4"/>
        <v>0.89814814814814814</v>
      </c>
      <c r="G13" s="216">
        <f t="shared" ref="G13:H13" si="7">+SUM(G14:G16)</f>
        <v>111</v>
      </c>
      <c r="H13" s="216">
        <f t="shared" si="7"/>
        <v>1111</v>
      </c>
    </row>
    <row r="14" spans="1:9" ht="17.25" customHeight="1" x14ac:dyDescent="0.2">
      <c r="A14" s="35" t="s">
        <v>35</v>
      </c>
      <c r="B14" s="36">
        <v>228</v>
      </c>
      <c r="C14" s="138">
        <f t="shared" si="2"/>
        <v>0.34210526315789475</v>
      </c>
      <c r="D14" s="36">
        <v>227</v>
      </c>
      <c r="E14" s="138">
        <f t="shared" si="3"/>
        <v>0.34361233480176212</v>
      </c>
      <c r="F14" s="138">
        <f t="shared" si="4"/>
        <v>0.99561403508771928</v>
      </c>
      <c r="G14" s="36">
        <v>78</v>
      </c>
      <c r="H14" s="36">
        <v>747</v>
      </c>
    </row>
    <row r="15" spans="1:9" ht="17.25" customHeight="1" x14ac:dyDescent="0.2">
      <c r="A15" s="46" t="s">
        <v>36</v>
      </c>
      <c r="B15" s="47">
        <v>28</v>
      </c>
      <c r="C15" s="139">
        <f t="shared" si="2"/>
        <v>0.4642857142857143</v>
      </c>
      <c r="D15" s="47">
        <v>28</v>
      </c>
      <c r="E15" s="139">
        <f t="shared" si="3"/>
        <v>0.4642857142857143</v>
      </c>
      <c r="F15" s="139">
        <f t="shared" si="4"/>
        <v>1</v>
      </c>
      <c r="G15" s="47">
        <v>13</v>
      </c>
      <c r="H15" s="47">
        <v>125</v>
      </c>
    </row>
    <row r="16" spans="1:9" ht="17.25" customHeight="1" x14ac:dyDescent="0.2">
      <c r="A16" s="35" t="s">
        <v>37</v>
      </c>
      <c r="B16" s="36">
        <v>68</v>
      </c>
      <c r="C16" s="138">
        <f t="shared" si="2"/>
        <v>0.29411764705882354</v>
      </c>
      <c r="D16" s="36">
        <v>36</v>
      </c>
      <c r="E16" s="138">
        <f t="shared" si="3"/>
        <v>0.55555555555555558</v>
      </c>
      <c r="F16" s="138">
        <f t="shared" si="4"/>
        <v>0.52941176470588236</v>
      </c>
      <c r="G16" s="36">
        <v>20</v>
      </c>
      <c r="H16" s="36">
        <v>239</v>
      </c>
    </row>
    <row r="17" spans="1:8" ht="17.25" customHeight="1" x14ac:dyDescent="0.2">
      <c r="A17" s="215" t="s">
        <v>38</v>
      </c>
      <c r="B17" s="216">
        <f t="shared" ref="B17" si="8">+SUM(B18:B20)</f>
        <v>684</v>
      </c>
      <c r="C17" s="220">
        <f t="shared" si="2"/>
        <v>0.30409356725146197</v>
      </c>
      <c r="D17" s="216">
        <f t="shared" ref="D17" si="9">+SUM(D18:D20)</f>
        <v>485</v>
      </c>
      <c r="E17" s="220">
        <f t="shared" si="3"/>
        <v>0.42886597938144327</v>
      </c>
      <c r="F17" s="220">
        <f t="shared" si="4"/>
        <v>0.70906432748538006</v>
      </c>
      <c r="G17" s="216">
        <f t="shared" ref="G17:H17" si="10">+SUM(G18:G20)</f>
        <v>208</v>
      </c>
      <c r="H17" s="216">
        <f t="shared" si="10"/>
        <v>1881</v>
      </c>
    </row>
    <row r="18" spans="1:8" ht="17.25" customHeight="1" x14ac:dyDescent="0.2">
      <c r="A18" s="35" t="s">
        <v>39</v>
      </c>
      <c r="B18" s="36">
        <v>515</v>
      </c>
      <c r="C18" s="138">
        <f t="shared" si="2"/>
        <v>0.258252427184466</v>
      </c>
      <c r="D18" s="36">
        <v>316</v>
      </c>
      <c r="E18" s="138">
        <f t="shared" si="3"/>
        <v>0.42088607594936711</v>
      </c>
      <c r="F18" s="138">
        <f t="shared" si="4"/>
        <v>0.61359223300970878</v>
      </c>
      <c r="G18" s="36">
        <v>133</v>
      </c>
      <c r="H18" s="36">
        <v>1467</v>
      </c>
    </row>
    <row r="19" spans="1:8" ht="17.25" customHeight="1" x14ac:dyDescent="0.2">
      <c r="A19" s="46" t="s">
        <v>40</v>
      </c>
      <c r="B19" s="47">
        <v>70</v>
      </c>
      <c r="C19" s="139">
        <f t="shared" si="2"/>
        <v>0.51428571428571423</v>
      </c>
      <c r="D19" s="47">
        <v>70</v>
      </c>
      <c r="E19" s="139">
        <f t="shared" si="3"/>
        <v>0.51428571428571423</v>
      </c>
      <c r="F19" s="139">
        <f t="shared" si="4"/>
        <v>1</v>
      </c>
      <c r="G19" s="47">
        <v>36</v>
      </c>
      <c r="H19" s="47">
        <v>192</v>
      </c>
    </row>
    <row r="20" spans="1:8" ht="17.25" customHeight="1" x14ac:dyDescent="0.2">
      <c r="A20" s="35" t="s">
        <v>41</v>
      </c>
      <c r="B20" s="36">
        <v>99</v>
      </c>
      <c r="C20" s="138">
        <f t="shared" si="2"/>
        <v>0.39393939393939392</v>
      </c>
      <c r="D20" s="36">
        <v>99</v>
      </c>
      <c r="E20" s="138">
        <f t="shared" si="3"/>
        <v>0.39393939393939392</v>
      </c>
      <c r="F20" s="138">
        <f t="shared" si="4"/>
        <v>1</v>
      </c>
      <c r="G20" s="36">
        <v>39</v>
      </c>
      <c r="H20" s="36">
        <v>222</v>
      </c>
    </row>
    <row r="21" spans="1:8" ht="17.25" customHeight="1" x14ac:dyDescent="0.2">
      <c r="A21" s="215" t="s">
        <v>42</v>
      </c>
      <c r="B21" s="216">
        <f t="shared" ref="B21" si="11">+SUM(B22:B27)</f>
        <v>989</v>
      </c>
      <c r="C21" s="220">
        <f t="shared" si="2"/>
        <v>0.37613751263902934</v>
      </c>
      <c r="D21" s="216">
        <f t="shared" ref="D21" si="12">+SUM(D22:D27)</f>
        <v>986</v>
      </c>
      <c r="E21" s="220">
        <f t="shared" si="3"/>
        <v>0.37728194726166331</v>
      </c>
      <c r="F21" s="220">
        <f t="shared" si="4"/>
        <v>0.99696663296258847</v>
      </c>
      <c r="G21" s="216">
        <f t="shared" ref="G21:H21" si="13">+SUM(G22:G27)</f>
        <v>372</v>
      </c>
      <c r="H21" s="216">
        <f t="shared" si="13"/>
        <v>3149</v>
      </c>
    </row>
    <row r="22" spans="1:8" ht="17.25" customHeight="1" x14ac:dyDescent="0.2">
      <c r="A22" s="35" t="s">
        <v>43</v>
      </c>
      <c r="B22" s="36">
        <v>159</v>
      </c>
      <c r="C22" s="138">
        <f t="shared" si="2"/>
        <v>0.41509433962264153</v>
      </c>
      <c r="D22" s="36">
        <v>159</v>
      </c>
      <c r="E22" s="138">
        <f t="shared" si="3"/>
        <v>0.41509433962264153</v>
      </c>
      <c r="F22" s="138">
        <f t="shared" si="4"/>
        <v>1</v>
      </c>
      <c r="G22" s="36">
        <v>66</v>
      </c>
      <c r="H22" s="36">
        <v>682</v>
      </c>
    </row>
    <row r="23" spans="1:8" ht="17.25" customHeight="1" x14ac:dyDescent="0.2">
      <c r="A23" s="46" t="s">
        <v>44</v>
      </c>
      <c r="B23" s="47">
        <v>39</v>
      </c>
      <c r="C23" s="139">
        <f t="shared" si="2"/>
        <v>0.46153846153846156</v>
      </c>
      <c r="D23" s="47">
        <v>39</v>
      </c>
      <c r="E23" s="139">
        <f t="shared" si="3"/>
        <v>0.46153846153846156</v>
      </c>
      <c r="F23" s="139">
        <f t="shared" si="4"/>
        <v>1</v>
      </c>
      <c r="G23" s="47">
        <v>18</v>
      </c>
      <c r="H23" s="47">
        <v>171</v>
      </c>
    </row>
    <row r="24" spans="1:8" ht="17.25" customHeight="1" x14ac:dyDescent="0.2">
      <c r="A24" s="35" t="s">
        <v>45</v>
      </c>
      <c r="B24" s="36">
        <v>93</v>
      </c>
      <c r="C24" s="138">
        <f t="shared" si="2"/>
        <v>0.43010752688172044</v>
      </c>
      <c r="D24" s="36">
        <v>92</v>
      </c>
      <c r="E24" s="138">
        <f t="shared" si="3"/>
        <v>0.43478260869565216</v>
      </c>
      <c r="F24" s="138">
        <f t="shared" si="4"/>
        <v>0.989247311827957</v>
      </c>
      <c r="G24" s="36">
        <v>40</v>
      </c>
      <c r="H24" s="36">
        <v>282</v>
      </c>
    </row>
    <row r="25" spans="1:8" ht="17.25" customHeight="1" x14ac:dyDescent="0.2">
      <c r="A25" s="46" t="s">
        <v>46</v>
      </c>
      <c r="B25" s="47">
        <v>193</v>
      </c>
      <c r="C25" s="139">
        <f t="shared" si="2"/>
        <v>0.32124352331606215</v>
      </c>
      <c r="D25" s="47">
        <v>193</v>
      </c>
      <c r="E25" s="139">
        <f t="shared" si="3"/>
        <v>0.32124352331606215</v>
      </c>
      <c r="F25" s="139">
        <f t="shared" si="4"/>
        <v>1</v>
      </c>
      <c r="G25" s="47">
        <v>62</v>
      </c>
      <c r="H25" s="47">
        <v>826</v>
      </c>
    </row>
    <row r="26" spans="1:8" ht="17.25" customHeight="1" x14ac:dyDescent="0.2">
      <c r="A26" s="35" t="s">
        <v>47</v>
      </c>
      <c r="B26" s="36">
        <v>132</v>
      </c>
      <c r="C26" s="138">
        <f t="shared" si="2"/>
        <v>0.40151515151515149</v>
      </c>
      <c r="D26" s="36">
        <v>131</v>
      </c>
      <c r="E26" s="138">
        <f t="shared" si="3"/>
        <v>0.40458015267175573</v>
      </c>
      <c r="F26" s="138">
        <f t="shared" si="4"/>
        <v>0.99242424242424243</v>
      </c>
      <c r="G26" s="36">
        <v>53</v>
      </c>
      <c r="H26" s="36">
        <v>491</v>
      </c>
    </row>
    <row r="27" spans="1:8" ht="17.25" customHeight="1" x14ac:dyDescent="0.2">
      <c r="A27" s="46" t="s">
        <v>48</v>
      </c>
      <c r="B27" s="47">
        <v>373</v>
      </c>
      <c r="C27" s="139">
        <f t="shared" si="2"/>
        <v>0.35656836461126007</v>
      </c>
      <c r="D27" s="47">
        <v>372</v>
      </c>
      <c r="E27" s="139">
        <f t="shared" si="3"/>
        <v>0.35752688172043012</v>
      </c>
      <c r="F27" s="139">
        <f t="shared" si="4"/>
        <v>0.99731903485254692</v>
      </c>
      <c r="G27" s="47">
        <v>133</v>
      </c>
      <c r="H27" s="47">
        <v>697</v>
      </c>
    </row>
    <row r="28" spans="1:8" ht="17.25" customHeight="1" x14ac:dyDescent="0.2">
      <c r="A28" s="215" t="s">
        <v>49</v>
      </c>
      <c r="B28" s="216">
        <f t="shared" ref="B28" si="14">SUM(B29:B32)</f>
        <v>469</v>
      </c>
      <c r="C28" s="220">
        <f t="shared" si="2"/>
        <v>0.35394456289978676</v>
      </c>
      <c r="D28" s="216">
        <f t="shared" ref="D28" si="15">SUM(D29:D32)</f>
        <v>467</v>
      </c>
      <c r="E28" s="220">
        <f t="shared" si="3"/>
        <v>0.35546038543897218</v>
      </c>
      <c r="F28" s="220">
        <f t="shared" si="4"/>
        <v>0.99573560767590619</v>
      </c>
      <c r="G28" s="216">
        <f t="shared" ref="G28:H28" si="16">SUM(G29:G32)</f>
        <v>166</v>
      </c>
      <c r="H28" s="216">
        <f t="shared" si="16"/>
        <v>1562</v>
      </c>
    </row>
    <row r="29" spans="1:8" ht="17.25" customHeight="1" x14ac:dyDescent="0.2">
      <c r="A29" s="35" t="s">
        <v>50</v>
      </c>
      <c r="B29" s="36">
        <v>258</v>
      </c>
      <c r="C29" s="138">
        <f t="shared" si="2"/>
        <v>0.29457364341085274</v>
      </c>
      <c r="D29" s="36">
        <v>258</v>
      </c>
      <c r="E29" s="138">
        <f t="shared" si="3"/>
        <v>0.29457364341085274</v>
      </c>
      <c r="F29" s="138">
        <f t="shared" si="4"/>
        <v>1</v>
      </c>
      <c r="G29" s="36">
        <v>76</v>
      </c>
      <c r="H29" s="36">
        <v>827</v>
      </c>
    </row>
    <row r="30" spans="1:8" ht="17.25" customHeight="1" x14ac:dyDescent="0.2">
      <c r="A30" s="46" t="s">
        <v>51</v>
      </c>
      <c r="B30" s="47">
        <v>128</v>
      </c>
      <c r="C30" s="139">
        <f t="shared" si="2"/>
        <v>0.3984375</v>
      </c>
      <c r="D30" s="47">
        <v>127</v>
      </c>
      <c r="E30" s="139">
        <f t="shared" si="3"/>
        <v>0.40157480314960631</v>
      </c>
      <c r="F30" s="139">
        <f t="shared" si="4"/>
        <v>0.9921875</v>
      </c>
      <c r="G30" s="47">
        <v>51</v>
      </c>
      <c r="H30" s="47">
        <v>545</v>
      </c>
    </row>
    <row r="31" spans="1:8" ht="17.25" customHeight="1" x14ac:dyDescent="0.2">
      <c r="A31" s="35" t="s">
        <v>52</v>
      </c>
      <c r="B31" s="36">
        <v>13</v>
      </c>
      <c r="C31" s="138">
        <f t="shared" si="2"/>
        <v>0.38461538461538464</v>
      </c>
      <c r="D31" s="36">
        <v>13</v>
      </c>
      <c r="E31" s="138">
        <f t="shared" si="3"/>
        <v>0.38461538461538464</v>
      </c>
      <c r="F31" s="138">
        <f t="shared" si="4"/>
        <v>1</v>
      </c>
      <c r="G31" s="36">
        <v>5</v>
      </c>
      <c r="H31" s="36">
        <v>28</v>
      </c>
    </row>
    <row r="32" spans="1:8" ht="17.25" customHeight="1" x14ac:dyDescent="0.2">
      <c r="A32" s="46" t="s">
        <v>54</v>
      </c>
      <c r="B32" s="47">
        <v>70</v>
      </c>
      <c r="C32" s="139">
        <f t="shared" si="2"/>
        <v>0.48571428571428571</v>
      </c>
      <c r="D32" s="47">
        <v>69</v>
      </c>
      <c r="E32" s="139">
        <f t="shared" si="3"/>
        <v>0.49275362318840582</v>
      </c>
      <c r="F32" s="139">
        <f t="shared" si="4"/>
        <v>0.98571428571428577</v>
      </c>
      <c r="G32" s="47">
        <v>34</v>
      </c>
      <c r="H32" s="47">
        <v>162</v>
      </c>
    </row>
    <row r="33" spans="1:8" ht="17.25" customHeight="1" x14ac:dyDescent="0.2">
      <c r="A33" s="215" t="s">
        <v>55</v>
      </c>
      <c r="B33" s="216">
        <f t="shared" ref="B33" si="17">SUM(B34:B36)</f>
        <v>29</v>
      </c>
      <c r="C33" s="220">
        <f t="shared" si="2"/>
        <v>0.51724137931034486</v>
      </c>
      <c r="D33" s="216">
        <f t="shared" ref="D33" si="18">SUM(D34:D36)</f>
        <v>29</v>
      </c>
      <c r="E33" s="220">
        <f t="shared" si="3"/>
        <v>0.51724137931034486</v>
      </c>
      <c r="F33" s="220">
        <f t="shared" si="4"/>
        <v>1</v>
      </c>
      <c r="G33" s="216">
        <f t="shared" ref="G33:H33" si="19">SUM(G34:G36)</f>
        <v>15</v>
      </c>
      <c r="H33" s="216">
        <f t="shared" si="19"/>
        <v>98</v>
      </c>
    </row>
    <row r="34" spans="1:8" ht="17.25" customHeight="1" x14ac:dyDescent="0.2">
      <c r="A34" s="35" t="s">
        <v>56</v>
      </c>
      <c r="B34" s="36">
        <v>29</v>
      </c>
      <c r="C34" s="138">
        <f t="shared" si="2"/>
        <v>0.51724137931034486</v>
      </c>
      <c r="D34" s="36">
        <v>29</v>
      </c>
      <c r="E34" s="138">
        <f t="shared" si="3"/>
        <v>0.51724137931034486</v>
      </c>
      <c r="F34" s="138">
        <f t="shared" si="4"/>
        <v>1</v>
      </c>
      <c r="G34" s="36">
        <v>15</v>
      </c>
      <c r="H34" s="36">
        <v>97</v>
      </c>
    </row>
    <row r="35" spans="1:8" ht="17.25" customHeight="1" x14ac:dyDescent="0.2">
      <c r="A35" s="46" t="s">
        <v>57</v>
      </c>
      <c r="B35" s="47" t="s">
        <v>53</v>
      </c>
      <c r="C35" s="47" t="s">
        <v>53</v>
      </c>
      <c r="D35" s="47" t="s">
        <v>53</v>
      </c>
      <c r="E35" s="47" t="s">
        <v>53</v>
      </c>
      <c r="F35" s="47" t="s">
        <v>53</v>
      </c>
      <c r="G35" s="47" t="s">
        <v>53</v>
      </c>
      <c r="H35" s="47" t="s">
        <v>53</v>
      </c>
    </row>
    <row r="36" spans="1:8" ht="17.25" customHeight="1" x14ac:dyDescent="0.2">
      <c r="A36" s="35" t="s">
        <v>58</v>
      </c>
      <c r="B36" s="36" t="s">
        <v>53</v>
      </c>
      <c r="C36" s="36" t="s">
        <v>53</v>
      </c>
      <c r="D36" s="36" t="s">
        <v>53</v>
      </c>
      <c r="E36" s="36" t="s">
        <v>53</v>
      </c>
      <c r="F36" s="36" t="s">
        <v>53</v>
      </c>
      <c r="G36" s="36" t="s">
        <v>53</v>
      </c>
      <c r="H36" s="36">
        <v>1</v>
      </c>
    </row>
    <row r="37" spans="1:8" ht="17.25" customHeight="1" x14ac:dyDescent="0.2">
      <c r="A37" s="215" t="s">
        <v>59</v>
      </c>
      <c r="B37" s="216">
        <f>SUM(B38:B40)</f>
        <v>133</v>
      </c>
      <c r="C37" s="220">
        <f t="shared" ref="C37:C50" si="20">+G37/B37</f>
        <v>0.52631578947368418</v>
      </c>
      <c r="D37" s="216">
        <f t="shared" ref="D37" si="21">SUM(D38:D40)</f>
        <v>133</v>
      </c>
      <c r="E37" s="220">
        <f t="shared" si="3"/>
        <v>0.52631578947368418</v>
      </c>
      <c r="F37" s="220">
        <f t="shared" si="4"/>
        <v>1</v>
      </c>
      <c r="G37" s="216">
        <f t="shared" ref="G37:H37" si="22">SUM(G38:G40)</f>
        <v>70</v>
      </c>
      <c r="H37" s="216">
        <f t="shared" si="22"/>
        <v>387</v>
      </c>
    </row>
    <row r="38" spans="1:8" ht="17.25" customHeight="1" x14ac:dyDescent="0.2">
      <c r="A38" s="35" t="s">
        <v>60</v>
      </c>
      <c r="B38" s="36">
        <v>17</v>
      </c>
      <c r="C38" s="138">
        <f t="shared" si="20"/>
        <v>0.47058823529411764</v>
      </c>
      <c r="D38" s="36">
        <v>17</v>
      </c>
      <c r="E38" s="138">
        <f t="shared" si="3"/>
        <v>0.47058823529411764</v>
      </c>
      <c r="F38" s="138">
        <f t="shared" si="4"/>
        <v>1</v>
      </c>
      <c r="G38" s="36">
        <v>8</v>
      </c>
      <c r="H38" s="36">
        <v>47</v>
      </c>
    </row>
    <row r="39" spans="1:8" ht="17.25" customHeight="1" x14ac:dyDescent="0.2">
      <c r="A39" s="46" t="s">
        <v>61</v>
      </c>
      <c r="B39" s="47">
        <v>58</v>
      </c>
      <c r="C39" s="139">
        <f t="shared" si="20"/>
        <v>0.51724137931034486</v>
      </c>
      <c r="D39" s="47">
        <v>58</v>
      </c>
      <c r="E39" s="139">
        <f t="shared" si="3"/>
        <v>0.51724137931034486</v>
      </c>
      <c r="F39" s="139">
        <f t="shared" si="4"/>
        <v>1</v>
      </c>
      <c r="G39" s="47">
        <v>30</v>
      </c>
      <c r="H39" s="47">
        <v>257</v>
      </c>
    </row>
    <row r="40" spans="1:8" ht="17.25" customHeight="1" x14ac:dyDescent="0.2">
      <c r="A40" s="35" t="s">
        <v>62</v>
      </c>
      <c r="B40" s="36">
        <v>58</v>
      </c>
      <c r="C40" s="138">
        <f t="shared" si="20"/>
        <v>0.55172413793103448</v>
      </c>
      <c r="D40" s="36">
        <v>58</v>
      </c>
      <c r="E40" s="138">
        <f t="shared" ref="E40" si="23">+G40/D40</f>
        <v>0.55172413793103448</v>
      </c>
      <c r="F40" s="138">
        <f t="shared" ref="F40" si="24">+D40/B40</f>
        <v>1</v>
      </c>
      <c r="G40" s="36">
        <v>32</v>
      </c>
      <c r="H40" s="36">
        <v>83</v>
      </c>
    </row>
    <row r="41" spans="1:8" ht="17.25" customHeight="1" x14ac:dyDescent="0.2">
      <c r="A41" s="215" t="s">
        <v>63</v>
      </c>
      <c r="B41" s="216">
        <f t="shared" ref="B41" si="25">+SUM(B42:B44)</f>
        <v>333</v>
      </c>
      <c r="C41" s="220">
        <f t="shared" si="20"/>
        <v>0.35435435435435436</v>
      </c>
      <c r="D41" s="216">
        <f t="shared" ref="D41" si="26">+SUM(D42:D44)</f>
        <v>332</v>
      </c>
      <c r="E41" s="220">
        <f t="shared" si="3"/>
        <v>0.35542168674698793</v>
      </c>
      <c r="F41" s="220">
        <f t="shared" si="4"/>
        <v>0.99699699699699695</v>
      </c>
      <c r="G41" s="216">
        <f t="shared" ref="G41:H41" si="27">+SUM(G42:G44)</f>
        <v>118</v>
      </c>
      <c r="H41" s="216">
        <f t="shared" si="27"/>
        <v>882</v>
      </c>
    </row>
    <row r="42" spans="1:8" ht="17.25" customHeight="1" x14ac:dyDescent="0.2">
      <c r="A42" s="35" t="s">
        <v>64</v>
      </c>
      <c r="B42" s="36">
        <v>147</v>
      </c>
      <c r="C42" s="138">
        <f t="shared" si="20"/>
        <v>0.25850340136054423</v>
      </c>
      <c r="D42" s="36">
        <v>146</v>
      </c>
      <c r="E42" s="138">
        <f t="shared" si="3"/>
        <v>0.26027397260273971</v>
      </c>
      <c r="F42" s="138">
        <f t="shared" si="4"/>
        <v>0.99319727891156462</v>
      </c>
      <c r="G42" s="36">
        <v>38</v>
      </c>
      <c r="H42" s="36">
        <v>395</v>
      </c>
    </row>
    <row r="43" spans="1:8" ht="17.25" customHeight="1" x14ac:dyDescent="0.2">
      <c r="A43" s="46" t="s">
        <v>65</v>
      </c>
      <c r="B43" s="47">
        <v>145</v>
      </c>
      <c r="C43" s="139">
        <f t="shared" si="20"/>
        <v>0.39310344827586208</v>
      </c>
      <c r="D43" s="47">
        <v>145</v>
      </c>
      <c r="E43" s="139">
        <f t="shared" si="3"/>
        <v>0.39310344827586208</v>
      </c>
      <c r="F43" s="139">
        <f t="shared" si="4"/>
        <v>1</v>
      </c>
      <c r="G43" s="47">
        <v>57</v>
      </c>
      <c r="H43" s="47">
        <v>380</v>
      </c>
    </row>
    <row r="44" spans="1:8" ht="17.25" customHeight="1" x14ac:dyDescent="0.2">
      <c r="A44" s="35" t="s">
        <v>66</v>
      </c>
      <c r="B44" s="36">
        <v>41</v>
      </c>
      <c r="C44" s="138">
        <f t="shared" si="20"/>
        <v>0.56097560975609762</v>
      </c>
      <c r="D44" s="36">
        <v>41</v>
      </c>
      <c r="E44" s="138">
        <f t="shared" si="3"/>
        <v>0.56097560975609762</v>
      </c>
      <c r="F44" s="138">
        <f t="shared" si="4"/>
        <v>1</v>
      </c>
      <c r="G44" s="36">
        <v>23</v>
      </c>
      <c r="H44" s="36">
        <v>107</v>
      </c>
    </row>
    <row r="45" spans="1:8" ht="17.25" customHeight="1" x14ac:dyDescent="0.2">
      <c r="A45" s="215" t="s">
        <v>67</v>
      </c>
      <c r="B45" s="216">
        <f t="shared" ref="B45" si="28">SUM(B46)</f>
        <v>32</v>
      </c>
      <c r="C45" s="220">
        <f t="shared" si="20"/>
        <v>0.5625</v>
      </c>
      <c r="D45" s="216">
        <f t="shared" ref="D45" si="29">SUM(D46)</f>
        <v>26</v>
      </c>
      <c r="E45" s="220">
        <f t="shared" si="3"/>
        <v>0.69230769230769229</v>
      </c>
      <c r="F45" s="220">
        <f t="shared" si="4"/>
        <v>0.8125</v>
      </c>
      <c r="G45" s="216">
        <f t="shared" ref="G45:H45" si="30">SUM(G46)</f>
        <v>18</v>
      </c>
      <c r="H45" s="216">
        <f t="shared" si="30"/>
        <v>106</v>
      </c>
    </row>
    <row r="46" spans="1:8" ht="17.25" customHeight="1" x14ac:dyDescent="0.2">
      <c r="A46" s="35" t="s">
        <v>67</v>
      </c>
      <c r="B46" s="36">
        <v>32</v>
      </c>
      <c r="C46" s="138">
        <f t="shared" si="20"/>
        <v>0.5625</v>
      </c>
      <c r="D46" s="36">
        <v>26</v>
      </c>
      <c r="E46" s="138">
        <f t="shared" si="3"/>
        <v>0.69230769230769229</v>
      </c>
      <c r="F46" s="138">
        <f t="shared" si="4"/>
        <v>0.8125</v>
      </c>
      <c r="G46" s="36">
        <v>18</v>
      </c>
      <c r="H46" s="36">
        <v>106</v>
      </c>
    </row>
    <row r="47" spans="1:8" ht="17.25" customHeight="1" x14ac:dyDescent="0.2">
      <c r="A47" s="215" t="s">
        <v>68</v>
      </c>
      <c r="B47" s="216">
        <f t="shared" ref="B47" si="31">SUM(B48)</f>
        <v>141</v>
      </c>
      <c r="C47" s="220">
        <f t="shared" si="20"/>
        <v>0.24113475177304963</v>
      </c>
      <c r="D47" s="216">
        <f t="shared" ref="D47" si="32">SUM(D48)</f>
        <v>76</v>
      </c>
      <c r="E47" s="220">
        <f t="shared" si="3"/>
        <v>0.44736842105263158</v>
      </c>
      <c r="F47" s="220">
        <f t="shared" si="4"/>
        <v>0.53900709219858156</v>
      </c>
      <c r="G47" s="216">
        <f t="shared" ref="G47:H47" si="33">SUM(G48)</f>
        <v>34</v>
      </c>
      <c r="H47" s="216">
        <f t="shared" si="33"/>
        <v>295</v>
      </c>
    </row>
    <row r="48" spans="1:8" ht="17.25" customHeight="1" x14ac:dyDescent="0.2">
      <c r="A48" s="35" t="s">
        <v>69</v>
      </c>
      <c r="B48" s="36">
        <v>141</v>
      </c>
      <c r="C48" s="138">
        <f t="shared" si="20"/>
        <v>0.24113475177304963</v>
      </c>
      <c r="D48" s="36">
        <v>76</v>
      </c>
      <c r="E48" s="138">
        <f t="shared" si="3"/>
        <v>0.44736842105263158</v>
      </c>
      <c r="F48" s="138">
        <f t="shared" si="4"/>
        <v>0.53900709219858156</v>
      </c>
      <c r="G48" s="36">
        <v>34</v>
      </c>
      <c r="H48" s="36">
        <v>295</v>
      </c>
    </row>
    <row r="49" spans="1:8" ht="17.25" customHeight="1" x14ac:dyDescent="0.2">
      <c r="A49" s="213" t="s">
        <v>70</v>
      </c>
      <c r="B49" s="217">
        <f t="shared" ref="B49" si="34">+SUM(B45,B41,B37,B33,B28,B21,B17,B13,B9,B47)</f>
        <v>3577</v>
      </c>
      <c r="C49" s="221">
        <f t="shared" si="20"/>
        <v>0.35560525580095054</v>
      </c>
      <c r="D49" s="217">
        <f t="shared" ref="D49" si="35">+SUM(D45,D41,D37,D33,D28,D21,D17,D13,D9,D47)</f>
        <v>3182</v>
      </c>
      <c r="E49" s="221">
        <f t="shared" si="3"/>
        <v>0.39974858579509742</v>
      </c>
      <c r="F49" s="221">
        <f t="shared" si="4"/>
        <v>0.88957226726306959</v>
      </c>
      <c r="G49" s="217">
        <f t="shared" ref="G49:H49" si="36">+SUM(G45,G41,G37,G33,G28,G21,G17,G13,G9,G47)</f>
        <v>1272</v>
      </c>
      <c r="H49" s="217">
        <f t="shared" si="36"/>
        <v>11202</v>
      </c>
    </row>
    <row r="50" spans="1:8" ht="18" customHeight="1" x14ac:dyDescent="0.2">
      <c r="A50" s="214" t="s">
        <v>71</v>
      </c>
      <c r="B50" s="36">
        <v>218</v>
      </c>
      <c r="C50" s="138">
        <f t="shared" si="20"/>
        <v>0.12385321100917432</v>
      </c>
      <c r="D50" s="36">
        <v>216</v>
      </c>
      <c r="E50" s="138">
        <f t="shared" si="3"/>
        <v>0.125</v>
      </c>
      <c r="F50" s="138">
        <f t="shared" si="4"/>
        <v>0.99082568807339455</v>
      </c>
      <c r="G50" s="36">
        <v>27</v>
      </c>
      <c r="H50" s="36">
        <v>54</v>
      </c>
    </row>
    <row r="51" spans="1:8" ht="18" customHeight="1" x14ac:dyDescent="0.2">
      <c r="A51" s="46" t="s">
        <v>72</v>
      </c>
      <c r="B51" s="47">
        <v>23</v>
      </c>
      <c r="C51" s="139">
        <f>+G51/B51</f>
        <v>0.39130434782608697</v>
      </c>
      <c r="D51" s="47">
        <v>23</v>
      </c>
      <c r="E51" s="139">
        <f t="shared" si="3"/>
        <v>0.39130434782608697</v>
      </c>
      <c r="F51" s="139">
        <f t="shared" si="4"/>
        <v>1</v>
      </c>
      <c r="G51" s="47">
        <v>9</v>
      </c>
      <c r="H51" s="47">
        <v>9</v>
      </c>
    </row>
    <row r="52" spans="1:8" ht="21" customHeight="1" x14ac:dyDescent="0.2">
      <c r="A52" s="214" t="s">
        <v>73</v>
      </c>
      <c r="B52" s="36">
        <v>8</v>
      </c>
      <c r="C52" s="36" t="s">
        <v>53</v>
      </c>
      <c r="D52" s="36">
        <v>8</v>
      </c>
      <c r="E52" s="36" t="s">
        <v>53</v>
      </c>
      <c r="F52" s="36" t="s">
        <v>53</v>
      </c>
      <c r="G52" s="36">
        <v>5</v>
      </c>
      <c r="H52" s="36">
        <v>5</v>
      </c>
    </row>
    <row r="53" spans="1:8" ht="21" customHeight="1" x14ac:dyDescent="0.2">
      <c r="A53" s="46" t="s">
        <v>74</v>
      </c>
      <c r="B53" s="47" t="s">
        <v>53</v>
      </c>
      <c r="C53" s="47" t="s">
        <v>53</v>
      </c>
      <c r="D53" s="47" t="s">
        <v>53</v>
      </c>
      <c r="E53" s="47" t="s">
        <v>53</v>
      </c>
      <c r="F53" s="47" t="s">
        <v>53</v>
      </c>
      <c r="G53" s="47" t="s">
        <v>53</v>
      </c>
      <c r="H53" s="47" t="s">
        <v>53</v>
      </c>
    </row>
    <row r="54" spans="1:8" ht="28.5" customHeight="1" x14ac:dyDescent="0.2">
      <c r="A54" s="218" t="s">
        <v>75</v>
      </c>
      <c r="B54" s="219">
        <f>+SUM(B49:B52)</f>
        <v>3826</v>
      </c>
      <c r="C54" s="222">
        <f>+G54/B54</f>
        <v>0.34317825405122843</v>
      </c>
      <c r="D54" s="219">
        <f>+SUM(D49:D52)</f>
        <v>3429</v>
      </c>
      <c r="E54" s="222">
        <f t="shared" si="3"/>
        <v>0.38291046952464275</v>
      </c>
      <c r="F54" s="222">
        <f t="shared" si="4"/>
        <v>0.8962362780972295</v>
      </c>
      <c r="G54" s="219">
        <f>+SUM(G49:G52)</f>
        <v>1313</v>
      </c>
      <c r="H54" s="219">
        <f>+SUM(H49:H52)</f>
        <v>11270</v>
      </c>
    </row>
    <row r="55" spans="1:8" ht="30" customHeight="1" x14ac:dyDescent="0.2">
      <c r="A55" s="48" t="s">
        <v>76</v>
      </c>
    </row>
    <row r="56" spans="1:8" ht="18.75" customHeight="1" x14ac:dyDescent="0.2"/>
    <row r="57" spans="1:8" ht="18.75" customHeight="1" x14ac:dyDescent="0.2"/>
    <row r="58" spans="1:8" ht="18.75" customHeight="1" x14ac:dyDescent="0.2"/>
    <row r="59" spans="1:8" ht="18.75" customHeight="1" x14ac:dyDescent="0.2"/>
    <row r="60" spans="1:8" ht="18.75" customHeight="1" x14ac:dyDescent="0.2"/>
    <row r="61" spans="1:8" ht="18.75" customHeight="1" x14ac:dyDescent="0.2"/>
    <row r="62" spans="1:8" ht="18.75" customHeight="1" x14ac:dyDescent="0.2"/>
    <row r="63" spans="1:8" ht="18.75" customHeight="1" x14ac:dyDescent="0.2"/>
    <row r="64" spans="1:8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271:7271" ht="44.25" customHeight="1" x14ac:dyDescent="0.2">
      <c r="JSQ1999" s="25" t="s">
        <v>1</v>
      </c>
    </row>
  </sheetData>
  <mergeCells count="2">
    <mergeCell ref="B7:H7"/>
    <mergeCell ref="A7:A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U66"/>
  <sheetViews>
    <sheetView zoomScale="70" zoomScaleNormal="70" workbookViewId="0"/>
  </sheetViews>
  <sheetFormatPr baseColWidth="10" defaultColWidth="11.42578125" defaultRowHeight="12.75" x14ac:dyDescent="0.2"/>
  <cols>
    <col min="1" max="1" width="2.28515625" style="14" customWidth="1"/>
    <col min="2" max="2" width="2.42578125" style="14" customWidth="1"/>
    <col min="3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16384" width="11.42578125" style="14"/>
  </cols>
  <sheetData>
    <row r="2" spans="2:21" ht="12.7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21" ht="12.7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21" ht="12.7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21" ht="12.7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21" ht="12.75" customHeight="1" x14ac:dyDescent="0.2">
      <c r="B6" s="207"/>
      <c r="C6" s="380" t="s">
        <v>93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21" ht="12.7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21" ht="12.7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21" ht="12.7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21" ht="12.7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21" ht="12.7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</row>
    <row r="12" spans="2:21" ht="12.7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</row>
    <row r="13" spans="2:21" ht="12.7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</row>
    <row r="14" spans="2:21" ht="12.7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</row>
    <row r="15" spans="2:21" ht="12.7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</row>
    <row r="16" spans="2:21" ht="12.75" customHeight="1" x14ac:dyDescent="0.2">
      <c r="B16" s="207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207"/>
    </row>
    <row r="17" spans="2:21" ht="12.75" customHeight="1" x14ac:dyDescent="0.2">
      <c r="B17" s="207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207"/>
    </row>
    <row r="18" spans="2:21" ht="12.75" customHeight="1" x14ac:dyDescent="0.2">
      <c r="B18" s="207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207"/>
    </row>
    <row r="19" spans="2:21" ht="12.75" customHeight="1" x14ac:dyDescent="0.2">
      <c r="B19" s="207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207"/>
    </row>
    <row r="20" spans="2:21" ht="12.75" customHeight="1" x14ac:dyDescent="0.2">
      <c r="B20" s="207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207"/>
    </row>
    <row r="21" spans="2:21" ht="12.75" customHeight="1" x14ac:dyDescent="0.2">
      <c r="B21" s="207"/>
      <c r="C21" s="383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207"/>
    </row>
    <row r="22" spans="2:21" ht="12.75" customHeight="1" x14ac:dyDescent="0.2">
      <c r="B22" s="207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207"/>
    </row>
    <row r="23" spans="2:21" ht="12.75" customHeight="1" x14ac:dyDescent="0.2">
      <c r="B23" s="207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207"/>
    </row>
    <row r="24" spans="2:21" ht="12.75" customHeight="1" x14ac:dyDescent="0.2">
      <c r="B24" s="207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207"/>
    </row>
    <row r="25" spans="2:21" ht="12.75" customHeight="1" x14ac:dyDescent="0.2">
      <c r="B25" s="207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 t="s">
        <v>94</v>
      </c>
      <c r="R25" s="384"/>
      <c r="S25" s="384"/>
      <c r="T25" s="384"/>
      <c r="U25" s="207"/>
    </row>
    <row r="26" spans="2:21" ht="12.75" customHeight="1" x14ac:dyDescent="0.2">
      <c r="B26" s="207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207"/>
    </row>
    <row r="27" spans="2:21" ht="12.7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</row>
    <row r="28" spans="2:21" ht="12.7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</row>
    <row r="29" spans="2:21" ht="12.7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</row>
    <row r="30" spans="2:21" ht="12.7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</row>
    <row r="31" spans="2:21" ht="12.7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</row>
    <row r="32" spans="2:21" ht="12.7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</row>
    <row r="33" spans="2:21" ht="12.7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</row>
    <row r="34" spans="2:21" ht="12.7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</row>
    <row r="35" spans="2:21" ht="12.7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</row>
    <row r="36" spans="2:21" ht="12.7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</row>
    <row r="37" spans="2:21" ht="12.7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</row>
    <row r="38" spans="2:21" ht="12.7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</row>
    <row r="39" spans="2:21" ht="12.7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</row>
    <row r="40" spans="2:21" ht="12.7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</row>
    <row r="41" spans="2:21" ht="12.7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</row>
    <row r="42" spans="2:21" ht="12.75" customHeight="1" x14ac:dyDescent="0.2">
      <c r="B42" s="207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7"/>
    </row>
    <row r="43" spans="2:21" ht="12.75" customHeight="1" x14ac:dyDescent="0.2">
      <c r="B43" s="207"/>
      <c r="C43" s="373" t="s">
        <v>83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</row>
    <row r="44" spans="2:21" ht="12.7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</row>
    <row r="45" spans="2:21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3">
    <mergeCell ref="C6:T9"/>
    <mergeCell ref="C21:T26"/>
    <mergeCell ref="C43:T43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B2:AI61"/>
  <sheetViews>
    <sheetView topLeftCell="A4" zoomScale="70" zoomScaleNormal="70" workbookViewId="0"/>
  </sheetViews>
  <sheetFormatPr baseColWidth="10" defaultColWidth="11.42578125" defaultRowHeight="12.75" x14ac:dyDescent="0.2"/>
  <cols>
    <col min="1" max="1" width="2.5703125" style="14" customWidth="1"/>
    <col min="2" max="2" width="2.42578125" style="14" customWidth="1"/>
    <col min="3" max="18" width="11.42578125" style="14"/>
    <col min="19" max="19" width="11.42578125" style="14" customWidth="1"/>
    <col min="20" max="20" width="11.42578125" style="14"/>
    <col min="21" max="21" width="2.42578125" style="14" customWidth="1"/>
    <col min="22" max="16384" width="11.42578125" style="14"/>
  </cols>
  <sheetData>
    <row r="2" spans="2:35" ht="13.5" customHeight="1" x14ac:dyDescent="0.5">
      <c r="B2" s="207"/>
      <c r="C2" s="207"/>
      <c r="D2" s="207"/>
      <c r="E2" s="20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7"/>
      <c r="S2" s="207"/>
      <c r="T2" s="207"/>
      <c r="U2" s="207"/>
    </row>
    <row r="3" spans="2:35" ht="13.5" customHeight="1" x14ac:dyDescent="0.2">
      <c r="B3" s="207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7"/>
    </row>
    <row r="4" spans="2:35" ht="13.5" customHeight="1" x14ac:dyDescent="0.2">
      <c r="B4" s="207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7"/>
    </row>
    <row r="5" spans="2:35" ht="13.5" customHeight="1" x14ac:dyDescent="0.2">
      <c r="B5" s="207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7"/>
    </row>
    <row r="6" spans="2:35" ht="13.5" customHeight="1" x14ac:dyDescent="0.2">
      <c r="B6" s="207"/>
      <c r="C6" s="380" t="s">
        <v>109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207"/>
    </row>
    <row r="7" spans="2:35" ht="13.5" customHeight="1" x14ac:dyDescent="0.2">
      <c r="B7" s="207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207"/>
    </row>
    <row r="8" spans="2:35" ht="13.5" customHeight="1" x14ac:dyDescent="0.2">
      <c r="B8" s="207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207"/>
    </row>
    <row r="9" spans="2:35" ht="13.5" customHeight="1" x14ac:dyDescent="0.2">
      <c r="B9" s="207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207"/>
    </row>
    <row r="10" spans="2:35" ht="13.5" customHeight="1" x14ac:dyDescent="0.2">
      <c r="B10" s="207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7"/>
    </row>
    <row r="11" spans="2:35" ht="13.5" customHeight="1" x14ac:dyDescent="0.2">
      <c r="B11" s="207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7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</row>
    <row r="12" spans="2:35" ht="13.5" customHeight="1" x14ac:dyDescent="0.2">
      <c r="B12" s="207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7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</row>
    <row r="13" spans="2:35" ht="13.5" customHeight="1" x14ac:dyDescent="0.2">
      <c r="B13" s="207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7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</row>
    <row r="14" spans="2:35" ht="13.5" customHeight="1" x14ac:dyDescent="0.2">
      <c r="B14" s="207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7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</row>
    <row r="15" spans="2:35" ht="13.5" customHeight="1" x14ac:dyDescent="0.2">
      <c r="B15" s="207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7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</row>
    <row r="16" spans="2:35" ht="13.5" customHeight="1" x14ac:dyDescent="0.2">
      <c r="B16" s="207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7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</row>
    <row r="17" spans="2:35" ht="13.5" customHeight="1" x14ac:dyDescent="0.2">
      <c r="B17" s="20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7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</row>
    <row r="18" spans="2:35" ht="13.5" customHeight="1" x14ac:dyDescent="0.2">
      <c r="B18" s="207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7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</row>
    <row r="19" spans="2:35" ht="13.5" customHeight="1" x14ac:dyDescent="0.2">
      <c r="B19" s="207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7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</row>
    <row r="20" spans="2:35" ht="13.5" customHeight="1" x14ac:dyDescent="0.2">
      <c r="B20" s="207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7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</row>
    <row r="21" spans="2:35" ht="13.5" customHeight="1" x14ac:dyDescent="0.2">
      <c r="B21" s="207"/>
      <c r="C21" s="381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207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</row>
    <row r="22" spans="2:35" ht="13.5" customHeight="1" x14ac:dyDescent="0.2">
      <c r="B22" s="207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207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</row>
    <row r="23" spans="2:35" ht="13.5" customHeight="1" x14ac:dyDescent="0.2">
      <c r="B23" s="207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207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</row>
    <row r="24" spans="2:35" ht="13.5" customHeight="1" x14ac:dyDescent="0.2">
      <c r="B24" s="207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207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</row>
    <row r="25" spans="2:35" ht="13.5" customHeight="1" x14ac:dyDescent="0.2">
      <c r="B25" s="207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 t="s">
        <v>94</v>
      </c>
      <c r="R25" s="382"/>
      <c r="S25" s="382"/>
      <c r="T25" s="382"/>
      <c r="U25" s="207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</row>
    <row r="26" spans="2:35" ht="13.5" customHeight="1" x14ac:dyDescent="0.2">
      <c r="B26" s="207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207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</row>
    <row r="27" spans="2:35" ht="13.5" customHeight="1" x14ac:dyDescent="0.2">
      <c r="B27" s="207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7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</row>
    <row r="28" spans="2:35" ht="13.5" customHeight="1" x14ac:dyDescent="0.2">
      <c r="B28" s="207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7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</row>
    <row r="29" spans="2:35" ht="13.5" customHeight="1" x14ac:dyDescent="0.2">
      <c r="B29" s="207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7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</row>
    <row r="30" spans="2:35" ht="13.5" customHeight="1" x14ac:dyDescent="0.2">
      <c r="B30" s="207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7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</row>
    <row r="31" spans="2:35" ht="13.5" customHeight="1" x14ac:dyDescent="0.2">
      <c r="B31" s="207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7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</row>
    <row r="32" spans="2:35" ht="13.5" customHeight="1" x14ac:dyDescent="0.2">
      <c r="B32" s="207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7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</row>
    <row r="33" spans="2:35" ht="13.5" customHeight="1" x14ac:dyDescent="0.2">
      <c r="B33" s="207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7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</row>
    <row r="34" spans="2:35" ht="13.5" customHeight="1" x14ac:dyDescent="0.2">
      <c r="B34" s="207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7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</row>
    <row r="35" spans="2:35" ht="13.5" customHeight="1" x14ac:dyDescent="0.2">
      <c r="B35" s="207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7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</row>
    <row r="36" spans="2:35" ht="13.5" customHeight="1" x14ac:dyDescent="0.2">
      <c r="B36" s="207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7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</row>
    <row r="37" spans="2:35" ht="13.5" customHeight="1" x14ac:dyDescent="0.2">
      <c r="B37" s="207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7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</row>
    <row r="38" spans="2:35" ht="13.5" customHeight="1" x14ac:dyDescent="0.2">
      <c r="B38" s="207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7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</row>
    <row r="39" spans="2:35" ht="13.5" customHeight="1" x14ac:dyDescent="0.2">
      <c r="B39" s="207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7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</row>
    <row r="40" spans="2:35" ht="13.5" customHeight="1" x14ac:dyDescent="0.2">
      <c r="B40" s="207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7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</row>
    <row r="41" spans="2:35" ht="13.5" customHeight="1" x14ac:dyDescent="0.2">
      <c r="B41" s="207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7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</row>
    <row r="42" spans="2:35" ht="13.5" customHeight="1" x14ac:dyDescent="0.2">
      <c r="B42" s="207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7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</row>
    <row r="43" spans="2:35" ht="13.5" customHeight="1" x14ac:dyDescent="0.2">
      <c r="B43" s="207"/>
      <c r="C43" s="373" t="s">
        <v>83</v>
      </c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207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</row>
    <row r="44" spans="2:35" ht="13.5" customHeight="1" x14ac:dyDescent="0.2">
      <c r="B44" s="207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7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</row>
    <row r="45" spans="2:35" ht="13.5" customHeight="1" x14ac:dyDescent="0.2">
      <c r="B45" s="207"/>
      <c r="C45" s="207"/>
      <c r="D45" s="207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07"/>
      <c r="S45" s="207"/>
      <c r="T45" s="207"/>
      <c r="U45" s="207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</row>
    <row r="46" spans="2:35" x14ac:dyDescent="0.2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</row>
    <row r="47" spans="2:35" x14ac:dyDescent="0.2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</row>
    <row r="48" spans="2:35" ht="12" customHeight="1" x14ac:dyDescent="0.2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</row>
    <row r="49" spans="8:10" x14ac:dyDescent="0.2">
      <c r="H49" s="16"/>
      <c r="I49" s="16"/>
      <c r="J49" s="16"/>
    </row>
    <row r="50" spans="8:10" x14ac:dyDescent="0.2">
      <c r="H50" s="16"/>
      <c r="I50" s="16" t="s">
        <v>99</v>
      </c>
      <c r="J50" s="16" t="s">
        <v>100</v>
      </c>
    </row>
    <row r="51" spans="8:10" x14ac:dyDescent="0.2">
      <c r="H51" s="16" t="s">
        <v>30</v>
      </c>
      <c r="I51" s="365">
        <v>0.57336343115124155</v>
      </c>
      <c r="J51" s="365">
        <v>0.42663656884875845</v>
      </c>
    </row>
    <row r="52" spans="8:10" x14ac:dyDescent="0.2">
      <c r="H52" s="16" t="s">
        <v>101</v>
      </c>
      <c r="I52" s="365">
        <v>0.62345679012345678</v>
      </c>
      <c r="J52" s="365">
        <v>0.37654320987654322</v>
      </c>
    </row>
    <row r="53" spans="8:10" x14ac:dyDescent="0.2">
      <c r="H53" s="16" t="s">
        <v>102</v>
      </c>
      <c r="I53" s="365">
        <v>0.63742690058479534</v>
      </c>
      <c r="J53" s="365">
        <v>0.36257309941520466</v>
      </c>
    </row>
    <row r="54" spans="8:10" x14ac:dyDescent="0.2">
      <c r="H54" s="16" t="s">
        <v>103</v>
      </c>
      <c r="I54" s="365">
        <v>0.2608695652173913</v>
      </c>
      <c r="J54" s="365">
        <v>0.73913043478260865</v>
      </c>
    </row>
    <row r="55" spans="8:10" x14ac:dyDescent="0.2">
      <c r="H55" s="16" t="s">
        <v>105</v>
      </c>
      <c r="I55" s="365">
        <v>0.72494669509594878</v>
      </c>
      <c r="J55" s="365">
        <v>0.27505330490405117</v>
      </c>
    </row>
    <row r="56" spans="8:10" x14ac:dyDescent="0.2">
      <c r="H56" s="16" t="s">
        <v>55</v>
      </c>
      <c r="I56" s="365">
        <v>0.89655172413793105</v>
      </c>
      <c r="J56" s="365">
        <v>0.10344827586206896</v>
      </c>
    </row>
    <row r="57" spans="8:10" x14ac:dyDescent="0.2">
      <c r="H57" s="16" t="s">
        <v>63</v>
      </c>
      <c r="I57" s="365">
        <v>0.66966966966966968</v>
      </c>
      <c r="J57" s="365">
        <v>0.33033033033033032</v>
      </c>
    </row>
    <row r="58" spans="8:10" x14ac:dyDescent="0.2">
      <c r="H58" s="16" t="s">
        <v>107</v>
      </c>
      <c r="I58" s="365">
        <v>0.35338345864661652</v>
      </c>
      <c r="J58" s="365">
        <v>0.64661654135338342</v>
      </c>
    </row>
    <row r="59" spans="8:10" x14ac:dyDescent="0.2">
      <c r="H59" s="16" t="s">
        <v>67</v>
      </c>
      <c r="I59" s="365">
        <v>0.3125</v>
      </c>
      <c r="J59" s="365">
        <v>0.6875</v>
      </c>
    </row>
    <row r="60" spans="8:10" x14ac:dyDescent="0.2">
      <c r="H60" s="16" t="s">
        <v>68</v>
      </c>
      <c r="I60" s="365">
        <v>0.75886524822695034</v>
      </c>
      <c r="J60" s="365">
        <v>0.24113475177304963</v>
      </c>
    </row>
    <row r="61" spans="8:10" x14ac:dyDescent="0.2">
      <c r="H61" s="16"/>
      <c r="I61" s="16"/>
      <c r="J61" s="16"/>
    </row>
  </sheetData>
  <mergeCells count="3">
    <mergeCell ref="C6:T9"/>
    <mergeCell ref="C21:T26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B1:O72"/>
  <sheetViews>
    <sheetView showGridLines="0" zoomScale="80" zoomScaleNormal="80" workbookViewId="0"/>
  </sheetViews>
  <sheetFormatPr baseColWidth="10" defaultColWidth="11.42578125" defaultRowHeight="12.75" x14ac:dyDescent="0.2"/>
  <cols>
    <col min="1" max="1" width="6.5703125" style="6" customWidth="1"/>
    <col min="2" max="2" width="2.28515625" style="6" customWidth="1"/>
    <col min="3" max="4" width="15.7109375" style="6" customWidth="1"/>
    <col min="5" max="5" width="46.42578125" customWidth="1"/>
    <col min="6" max="7" width="15.7109375" customWidth="1"/>
    <col min="8" max="8" width="13.85546875" customWidth="1"/>
    <col min="9" max="9" width="14.140625" customWidth="1"/>
    <col min="10" max="10" width="15.7109375" customWidth="1"/>
    <col min="11" max="12" width="15.7109375" style="23" customWidth="1"/>
    <col min="13" max="13" width="2.42578125" style="23" customWidth="1"/>
    <col min="14" max="16384" width="11.42578125" style="6"/>
  </cols>
  <sheetData>
    <row r="1" spans="2:13" ht="5.25" customHeight="1" x14ac:dyDescent="0.2"/>
    <row r="2" spans="2:13" ht="12" customHeight="1" x14ac:dyDescent="0.2">
      <c r="B2" s="194"/>
      <c r="C2" s="194"/>
      <c r="D2" s="194"/>
      <c r="E2" s="194"/>
      <c r="F2" s="194"/>
      <c r="G2" s="194"/>
      <c r="H2" s="194"/>
      <c r="I2" s="194"/>
      <c r="J2" s="194"/>
      <c r="K2" s="195"/>
      <c r="L2" s="195"/>
      <c r="M2" s="195"/>
    </row>
    <row r="3" spans="2:13" ht="14.25" customHeight="1" x14ac:dyDescent="0.25">
      <c r="B3" s="194"/>
      <c r="C3" s="54"/>
      <c r="D3" s="54"/>
      <c r="E3" s="64"/>
      <c r="F3" s="64"/>
      <c r="G3" s="64"/>
      <c r="H3" s="64"/>
      <c r="I3" s="64"/>
      <c r="J3" s="64"/>
      <c r="K3" s="55"/>
      <c r="L3" s="55"/>
      <c r="M3" s="195"/>
    </row>
    <row r="4" spans="2:13" ht="14.25" customHeight="1" x14ac:dyDescent="0.25">
      <c r="B4" s="194"/>
      <c r="C4" s="54"/>
      <c r="D4" s="54"/>
      <c r="E4" s="64"/>
      <c r="F4" s="64"/>
      <c r="G4" s="64"/>
      <c r="H4" s="64"/>
      <c r="I4" s="64"/>
      <c r="J4" s="64"/>
      <c r="K4" s="55"/>
      <c r="L4" s="55"/>
      <c r="M4" s="195"/>
    </row>
    <row r="5" spans="2:13" ht="14.25" customHeight="1" x14ac:dyDescent="0.25">
      <c r="B5" s="194"/>
      <c r="C5" s="54"/>
      <c r="D5" s="54"/>
      <c r="E5" s="64"/>
      <c r="F5" s="64"/>
      <c r="G5" s="64"/>
      <c r="H5" s="64"/>
      <c r="I5" s="64"/>
      <c r="J5" s="64"/>
      <c r="K5" s="55"/>
      <c r="L5" s="55"/>
      <c r="M5" s="195"/>
    </row>
    <row r="6" spans="2:13" ht="14.25" customHeight="1" x14ac:dyDescent="0.2">
      <c r="B6" s="194"/>
      <c r="C6" s="388" t="s">
        <v>95</v>
      </c>
      <c r="D6" s="388"/>
      <c r="E6" s="388"/>
      <c r="F6" s="388"/>
      <c r="G6" s="388"/>
      <c r="H6" s="388"/>
      <c r="I6" s="388"/>
      <c r="J6" s="388"/>
      <c r="K6" s="388"/>
      <c r="L6" s="388"/>
      <c r="M6" s="195"/>
    </row>
    <row r="7" spans="2:13" ht="14.25" customHeight="1" x14ac:dyDescent="0.2">
      <c r="B7" s="194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195"/>
    </row>
    <row r="8" spans="2:13" ht="14.25" customHeight="1" x14ac:dyDescent="0.2">
      <c r="B8" s="194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195"/>
    </row>
    <row r="9" spans="2:13" ht="14.25" customHeight="1" x14ac:dyDescent="0.2">
      <c r="B9" s="194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195"/>
    </row>
    <row r="10" spans="2:13" ht="14.25" customHeight="1" x14ac:dyDescent="0.25">
      <c r="B10" s="194"/>
      <c r="C10" s="54"/>
      <c r="D10" s="54"/>
      <c r="E10" s="57"/>
      <c r="F10" s="57"/>
      <c r="G10" s="57"/>
      <c r="H10" s="57"/>
      <c r="I10" s="57"/>
      <c r="J10" s="57"/>
      <c r="K10" s="55"/>
      <c r="L10" s="55"/>
      <c r="M10" s="195"/>
    </row>
    <row r="11" spans="2:13" ht="14.25" customHeight="1" x14ac:dyDescent="0.25">
      <c r="B11" s="194"/>
      <c r="C11" s="54"/>
      <c r="D11" s="54"/>
      <c r="E11" s="57"/>
      <c r="F11" s="57"/>
      <c r="G11" s="57"/>
      <c r="H11" s="57"/>
      <c r="I11" s="57"/>
      <c r="J11" s="57"/>
      <c r="K11" s="320"/>
      <c r="L11" s="320"/>
      <c r="M11" s="195"/>
    </row>
    <row r="12" spans="2:13" ht="14.25" customHeight="1" x14ac:dyDescent="0.2">
      <c r="B12" s="194"/>
      <c r="C12" s="54"/>
      <c r="D12" s="54"/>
      <c r="E12" s="386" t="s">
        <v>96</v>
      </c>
      <c r="F12" s="386" t="s">
        <v>97</v>
      </c>
      <c r="G12" s="386"/>
      <c r="H12" s="389" t="s">
        <v>98</v>
      </c>
      <c r="I12" s="390"/>
      <c r="J12" s="386" t="s">
        <v>70</v>
      </c>
      <c r="K12" s="362"/>
      <c r="L12" s="362"/>
      <c r="M12" s="195"/>
    </row>
    <row r="13" spans="2:13" ht="14.25" customHeight="1" x14ac:dyDescent="0.2">
      <c r="B13" s="194"/>
      <c r="C13" s="54"/>
      <c r="D13" s="54"/>
      <c r="E13" s="387"/>
      <c r="F13" s="193" t="s">
        <v>99</v>
      </c>
      <c r="G13" s="193" t="s">
        <v>100</v>
      </c>
      <c r="H13" s="193" t="s">
        <v>99</v>
      </c>
      <c r="I13" s="193" t="s">
        <v>100</v>
      </c>
      <c r="J13" s="387"/>
      <c r="K13" s="175"/>
      <c r="L13" s="175"/>
      <c r="M13" s="195"/>
    </row>
    <row r="14" spans="2:13" ht="14.25" customHeight="1" x14ac:dyDescent="0.2">
      <c r="B14" s="194"/>
      <c r="C14" s="54"/>
      <c r="D14" s="54"/>
      <c r="E14" s="199" t="s">
        <v>30</v>
      </c>
      <c r="F14" s="200">
        <f>+F15+F16+F17</f>
        <v>254</v>
      </c>
      <c r="G14" s="200">
        <f>+G15+G16+G17</f>
        <v>189</v>
      </c>
      <c r="H14" s="326">
        <f>+F14/J14</f>
        <v>0.57336343115124155</v>
      </c>
      <c r="I14" s="326">
        <f>+G14/J14</f>
        <v>0.42663656884875845</v>
      </c>
      <c r="J14" s="200">
        <f t="shared" ref="J14:J55" si="0">+SUM(F14:G14)</f>
        <v>443</v>
      </c>
      <c r="K14" s="65">
        <f>+F14/J14</f>
        <v>0.57336343115124155</v>
      </c>
      <c r="L14" s="65">
        <f>+G14/J14</f>
        <v>0.42663656884875845</v>
      </c>
      <c r="M14" s="195"/>
    </row>
    <row r="15" spans="2:13" ht="14.25" customHeight="1" x14ac:dyDescent="0.2">
      <c r="B15" s="194"/>
      <c r="C15" s="54"/>
      <c r="D15" s="54"/>
      <c r="E15" s="58" t="s">
        <v>31</v>
      </c>
      <c r="F15" s="345">
        <v>74</v>
      </c>
      <c r="G15" s="345">
        <v>63</v>
      </c>
      <c r="H15" s="312">
        <f t="shared" ref="H15:H57" si="1">+F15/J15</f>
        <v>0.54014598540145986</v>
      </c>
      <c r="I15" s="312">
        <f t="shared" ref="I15:I57" si="2">+G15/J15</f>
        <v>0.45985401459854014</v>
      </c>
      <c r="J15" s="60">
        <f t="shared" si="0"/>
        <v>137</v>
      </c>
      <c r="K15" s="65"/>
      <c r="L15" s="65"/>
      <c r="M15" s="195"/>
    </row>
    <row r="16" spans="2:13" ht="14.25" customHeight="1" x14ac:dyDescent="0.2">
      <c r="B16" s="194"/>
      <c r="C16" s="54"/>
      <c r="D16" s="54"/>
      <c r="E16" s="61" t="s">
        <v>32</v>
      </c>
      <c r="F16" s="346">
        <v>156</v>
      </c>
      <c r="G16" s="346">
        <v>83</v>
      </c>
      <c r="H16" s="313">
        <f t="shared" si="1"/>
        <v>0.65271966527196656</v>
      </c>
      <c r="I16" s="313">
        <f t="shared" si="2"/>
        <v>0.34728033472803349</v>
      </c>
      <c r="J16" s="63">
        <f t="shared" si="0"/>
        <v>239</v>
      </c>
      <c r="K16" s="65"/>
      <c r="L16" s="65"/>
      <c r="M16" s="195"/>
    </row>
    <row r="17" spans="2:13" ht="14.25" customHeight="1" x14ac:dyDescent="0.2">
      <c r="B17" s="194"/>
      <c r="C17" s="54"/>
      <c r="D17" s="54"/>
      <c r="E17" s="58" t="s">
        <v>33</v>
      </c>
      <c r="F17" s="345">
        <v>24</v>
      </c>
      <c r="G17" s="345">
        <v>43</v>
      </c>
      <c r="H17" s="312">
        <f t="shared" si="1"/>
        <v>0.35820895522388058</v>
      </c>
      <c r="I17" s="312">
        <f t="shared" si="2"/>
        <v>0.64179104477611937</v>
      </c>
      <c r="J17" s="60">
        <f t="shared" si="0"/>
        <v>67</v>
      </c>
      <c r="K17" s="65"/>
      <c r="L17" s="65"/>
      <c r="M17" s="195"/>
    </row>
    <row r="18" spans="2:13" ht="14.25" customHeight="1" x14ac:dyDescent="0.2">
      <c r="B18" s="194"/>
      <c r="C18" s="54"/>
      <c r="D18" s="54"/>
      <c r="E18" s="201" t="s">
        <v>101</v>
      </c>
      <c r="F18" s="347">
        <f>+F19+F20+F21</f>
        <v>202</v>
      </c>
      <c r="G18" s="347">
        <f>+G19+G20+G21</f>
        <v>122</v>
      </c>
      <c r="H18" s="326">
        <f t="shared" si="1"/>
        <v>0.62345679012345678</v>
      </c>
      <c r="I18" s="326">
        <f t="shared" si="2"/>
        <v>0.37654320987654322</v>
      </c>
      <c r="J18" s="200">
        <f t="shared" si="0"/>
        <v>324</v>
      </c>
      <c r="K18" s="65">
        <f>+F18/J18</f>
        <v>0.62345679012345678</v>
      </c>
      <c r="L18" s="65">
        <f>+G18/J18</f>
        <v>0.37654320987654322</v>
      </c>
      <c r="M18" s="195"/>
    </row>
    <row r="19" spans="2:13" ht="14.25" customHeight="1" x14ac:dyDescent="0.2">
      <c r="B19" s="194"/>
      <c r="C19" s="54"/>
      <c r="D19" s="54"/>
      <c r="E19" s="58" t="s">
        <v>35</v>
      </c>
      <c r="F19" s="345">
        <v>135</v>
      </c>
      <c r="G19" s="345">
        <v>93</v>
      </c>
      <c r="H19" s="312">
        <f t="shared" si="1"/>
        <v>0.59210526315789469</v>
      </c>
      <c r="I19" s="312">
        <f t="shared" si="2"/>
        <v>0.40789473684210525</v>
      </c>
      <c r="J19" s="60">
        <f t="shared" si="0"/>
        <v>228</v>
      </c>
      <c r="K19" s="65"/>
      <c r="L19" s="65"/>
      <c r="M19" s="195"/>
    </row>
    <row r="20" spans="2:13" ht="14.25" customHeight="1" x14ac:dyDescent="0.2">
      <c r="B20" s="194"/>
      <c r="C20" s="54"/>
      <c r="D20" s="54"/>
      <c r="E20" s="61" t="s">
        <v>36</v>
      </c>
      <c r="F20" s="346">
        <v>17</v>
      </c>
      <c r="G20" s="346">
        <v>11</v>
      </c>
      <c r="H20" s="313">
        <f t="shared" si="1"/>
        <v>0.6071428571428571</v>
      </c>
      <c r="I20" s="313">
        <f t="shared" si="2"/>
        <v>0.39285714285714285</v>
      </c>
      <c r="J20" s="63">
        <f t="shared" si="0"/>
        <v>28</v>
      </c>
      <c r="K20" s="65"/>
      <c r="L20" s="65"/>
      <c r="M20" s="195"/>
    </row>
    <row r="21" spans="2:13" ht="14.25" customHeight="1" x14ac:dyDescent="0.2">
      <c r="B21" s="194"/>
      <c r="C21" s="54"/>
      <c r="D21" s="54"/>
      <c r="E21" s="58" t="s">
        <v>37</v>
      </c>
      <c r="F21" s="345">
        <v>50</v>
      </c>
      <c r="G21" s="345">
        <v>18</v>
      </c>
      <c r="H21" s="312">
        <f t="shared" si="1"/>
        <v>0.73529411764705888</v>
      </c>
      <c r="I21" s="312">
        <f t="shared" si="2"/>
        <v>0.26470588235294118</v>
      </c>
      <c r="J21" s="60">
        <f t="shared" si="0"/>
        <v>68</v>
      </c>
      <c r="K21" s="65"/>
      <c r="L21" s="65"/>
      <c r="M21" s="195"/>
    </row>
    <row r="22" spans="2:13" ht="14.25" customHeight="1" x14ac:dyDescent="0.2">
      <c r="B22" s="194"/>
      <c r="C22" s="54"/>
      <c r="D22" s="54"/>
      <c r="E22" s="201" t="s">
        <v>102</v>
      </c>
      <c r="F22" s="347">
        <f>+F23+F24+F25</f>
        <v>436</v>
      </c>
      <c r="G22" s="347">
        <f>+G23+G24+G25</f>
        <v>248</v>
      </c>
      <c r="H22" s="326">
        <f t="shared" si="1"/>
        <v>0.63742690058479534</v>
      </c>
      <c r="I22" s="326">
        <f t="shared" si="2"/>
        <v>0.36257309941520466</v>
      </c>
      <c r="J22" s="200">
        <f t="shared" si="0"/>
        <v>684</v>
      </c>
      <c r="K22" s="65">
        <f>+F22/J22</f>
        <v>0.63742690058479534</v>
      </c>
      <c r="L22" s="65">
        <f>+G22/J22</f>
        <v>0.36257309941520466</v>
      </c>
      <c r="M22" s="195"/>
    </row>
    <row r="23" spans="2:13" ht="14.25" customHeight="1" x14ac:dyDescent="0.2">
      <c r="B23" s="194"/>
      <c r="C23" s="54"/>
      <c r="D23" s="54"/>
      <c r="E23" s="58" t="s">
        <v>40</v>
      </c>
      <c r="F23" s="345">
        <v>60</v>
      </c>
      <c r="G23" s="345">
        <v>10</v>
      </c>
      <c r="H23" s="312">
        <f t="shared" si="1"/>
        <v>0.8571428571428571</v>
      </c>
      <c r="I23" s="312">
        <f t="shared" si="2"/>
        <v>0.14285714285714285</v>
      </c>
      <c r="J23" s="60">
        <f t="shared" si="0"/>
        <v>70</v>
      </c>
      <c r="K23" s="65"/>
      <c r="L23" s="65"/>
      <c r="M23" s="195"/>
    </row>
    <row r="24" spans="2:13" ht="14.25" customHeight="1" x14ac:dyDescent="0.2">
      <c r="B24" s="194"/>
      <c r="C24" s="54"/>
      <c r="D24" s="54"/>
      <c r="E24" s="61" t="s">
        <v>39</v>
      </c>
      <c r="F24" s="346">
        <v>307</v>
      </c>
      <c r="G24" s="346">
        <v>208</v>
      </c>
      <c r="H24" s="313">
        <f t="shared" si="1"/>
        <v>0.59611650485436896</v>
      </c>
      <c r="I24" s="313">
        <f t="shared" si="2"/>
        <v>0.40388349514563104</v>
      </c>
      <c r="J24" s="63">
        <f t="shared" si="0"/>
        <v>515</v>
      </c>
      <c r="K24" s="65"/>
      <c r="L24" s="65"/>
      <c r="M24" s="195"/>
    </row>
    <row r="25" spans="2:13" ht="14.25" customHeight="1" x14ac:dyDescent="0.2">
      <c r="B25" s="194"/>
      <c r="C25" s="54"/>
      <c r="D25" s="54"/>
      <c r="E25" s="58" t="s">
        <v>41</v>
      </c>
      <c r="F25" s="345">
        <v>69</v>
      </c>
      <c r="G25" s="345">
        <v>30</v>
      </c>
      <c r="H25" s="312">
        <f t="shared" si="1"/>
        <v>0.69696969696969702</v>
      </c>
      <c r="I25" s="312">
        <f t="shared" si="2"/>
        <v>0.30303030303030304</v>
      </c>
      <c r="J25" s="60">
        <f t="shared" si="0"/>
        <v>99</v>
      </c>
      <c r="K25" s="65"/>
      <c r="L25" s="65"/>
      <c r="M25" s="195"/>
    </row>
    <row r="26" spans="2:13" ht="14.25" customHeight="1" x14ac:dyDescent="0.2">
      <c r="B26" s="194"/>
      <c r="C26" s="54"/>
      <c r="D26" s="54"/>
      <c r="E26" s="201" t="s">
        <v>103</v>
      </c>
      <c r="F26" s="347">
        <f>+SUM(F27:F32)</f>
        <v>258</v>
      </c>
      <c r="G26" s="347">
        <f>+SUM(G27:G32)</f>
        <v>731</v>
      </c>
      <c r="H26" s="326">
        <f t="shared" si="1"/>
        <v>0.2608695652173913</v>
      </c>
      <c r="I26" s="326">
        <f t="shared" si="2"/>
        <v>0.73913043478260865</v>
      </c>
      <c r="J26" s="200">
        <f t="shared" si="0"/>
        <v>989</v>
      </c>
      <c r="K26" s="65">
        <f>+F26/J26</f>
        <v>0.2608695652173913</v>
      </c>
      <c r="L26" s="65">
        <f>+G26/J26</f>
        <v>0.73913043478260865</v>
      </c>
      <c r="M26" s="195"/>
    </row>
    <row r="27" spans="2:13" ht="14.25" customHeight="1" x14ac:dyDescent="0.2">
      <c r="B27" s="194"/>
      <c r="C27" s="54"/>
      <c r="D27" s="54"/>
      <c r="E27" s="58" t="s">
        <v>43</v>
      </c>
      <c r="F27" s="345">
        <v>51</v>
      </c>
      <c r="G27" s="345">
        <v>108</v>
      </c>
      <c r="H27" s="312">
        <f t="shared" si="1"/>
        <v>0.32075471698113206</v>
      </c>
      <c r="I27" s="312">
        <f t="shared" si="2"/>
        <v>0.67924528301886788</v>
      </c>
      <c r="J27" s="60">
        <f t="shared" si="0"/>
        <v>159</v>
      </c>
      <c r="K27" s="65"/>
      <c r="L27" s="65"/>
      <c r="M27" s="195"/>
    </row>
    <row r="28" spans="2:13" ht="14.25" customHeight="1" x14ac:dyDescent="0.2">
      <c r="B28" s="194"/>
      <c r="C28" s="54"/>
      <c r="D28" s="54"/>
      <c r="E28" s="61" t="s">
        <v>48</v>
      </c>
      <c r="F28" s="346">
        <v>69</v>
      </c>
      <c r="G28" s="346">
        <v>304</v>
      </c>
      <c r="H28" s="313">
        <f t="shared" si="1"/>
        <v>0.18498659517426275</v>
      </c>
      <c r="I28" s="313">
        <f t="shared" si="2"/>
        <v>0.81501340482573725</v>
      </c>
      <c r="J28" s="63">
        <f t="shared" si="0"/>
        <v>373</v>
      </c>
      <c r="K28" s="65"/>
      <c r="L28" s="65"/>
      <c r="M28" s="195"/>
    </row>
    <row r="29" spans="2:13" ht="14.25" customHeight="1" x14ac:dyDescent="0.2">
      <c r="B29" s="194"/>
      <c r="C29" s="54"/>
      <c r="D29" s="54"/>
      <c r="E29" s="58" t="s">
        <v>44</v>
      </c>
      <c r="F29" s="345">
        <v>11</v>
      </c>
      <c r="G29" s="345">
        <v>28</v>
      </c>
      <c r="H29" s="312">
        <f t="shared" si="1"/>
        <v>0.28205128205128205</v>
      </c>
      <c r="I29" s="312">
        <f t="shared" si="2"/>
        <v>0.71794871794871795</v>
      </c>
      <c r="J29" s="60">
        <f t="shared" si="0"/>
        <v>39</v>
      </c>
      <c r="K29" s="65"/>
      <c r="L29" s="65"/>
      <c r="M29" s="195"/>
    </row>
    <row r="30" spans="2:13" ht="14.25" customHeight="1" x14ac:dyDescent="0.2">
      <c r="B30" s="194"/>
      <c r="C30" s="54"/>
      <c r="D30" s="54"/>
      <c r="E30" s="61" t="s">
        <v>104</v>
      </c>
      <c r="F30" s="346">
        <v>17</v>
      </c>
      <c r="G30" s="346">
        <v>76</v>
      </c>
      <c r="H30" s="313">
        <f t="shared" si="1"/>
        <v>0.18279569892473119</v>
      </c>
      <c r="I30" s="313">
        <f t="shared" si="2"/>
        <v>0.81720430107526887</v>
      </c>
      <c r="J30" s="63">
        <f t="shared" si="0"/>
        <v>93</v>
      </c>
      <c r="K30" s="65"/>
      <c r="L30" s="65"/>
      <c r="M30" s="195"/>
    </row>
    <row r="31" spans="2:13" ht="14.25" customHeight="1" x14ac:dyDescent="0.2">
      <c r="B31" s="194"/>
      <c r="C31" s="54"/>
      <c r="D31" s="54"/>
      <c r="E31" s="58" t="s">
        <v>46</v>
      </c>
      <c r="F31" s="345">
        <v>88</v>
      </c>
      <c r="G31" s="345">
        <v>105</v>
      </c>
      <c r="H31" s="312">
        <f t="shared" si="1"/>
        <v>0.45595854922279794</v>
      </c>
      <c r="I31" s="312">
        <f t="shared" si="2"/>
        <v>0.54404145077720212</v>
      </c>
      <c r="J31" s="60">
        <f t="shared" si="0"/>
        <v>193</v>
      </c>
      <c r="K31" s="65"/>
      <c r="L31" s="65"/>
      <c r="M31" s="195"/>
    </row>
    <row r="32" spans="2:13" ht="14.25" customHeight="1" x14ac:dyDescent="0.2">
      <c r="B32" s="194"/>
      <c r="C32" s="54"/>
      <c r="D32" s="54"/>
      <c r="E32" s="61" t="s">
        <v>47</v>
      </c>
      <c r="F32" s="346">
        <v>22</v>
      </c>
      <c r="G32" s="346">
        <v>110</v>
      </c>
      <c r="H32" s="313">
        <f t="shared" si="1"/>
        <v>0.16666666666666666</v>
      </c>
      <c r="I32" s="313">
        <f t="shared" si="2"/>
        <v>0.83333333333333337</v>
      </c>
      <c r="J32" s="63">
        <f t="shared" si="0"/>
        <v>132</v>
      </c>
      <c r="K32" s="65"/>
      <c r="L32" s="65"/>
      <c r="M32" s="195"/>
    </row>
    <row r="33" spans="2:13" ht="14.25" customHeight="1" x14ac:dyDescent="0.2">
      <c r="B33" s="194"/>
      <c r="C33" s="54"/>
      <c r="D33" s="54"/>
      <c r="E33" s="201" t="s">
        <v>105</v>
      </c>
      <c r="F33" s="347">
        <f>+SUM(F34:F37)</f>
        <v>340</v>
      </c>
      <c r="G33" s="347">
        <f>+SUM(G34:G37)</f>
        <v>129</v>
      </c>
      <c r="H33" s="326">
        <f t="shared" si="1"/>
        <v>0.72494669509594878</v>
      </c>
      <c r="I33" s="326">
        <f t="shared" si="2"/>
        <v>0.27505330490405117</v>
      </c>
      <c r="J33" s="200">
        <f t="shared" si="0"/>
        <v>469</v>
      </c>
      <c r="K33" s="65">
        <f>+F33/J33</f>
        <v>0.72494669509594878</v>
      </c>
      <c r="L33" s="65">
        <f>+G33/J33</f>
        <v>0.27505330490405117</v>
      </c>
      <c r="M33" s="195"/>
    </row>
    <row r="34" spans="2:13" ht="14.25" customHeight="1" x14ac:dyDescent="0.2">
      <c r="B34" s="194"/>
      <c r="C34" s="54"/>
      <c r="D34" s="54"/>
      <c r="E34" s="58" t="s">
        <v>51</v>
      </c>
      <c r="F34" s="345">
        <v>103</v>
      </c>
      <c r="G34" s="345">
        <v>25</v>
      </c>
      <c r="H34" s="312">
        <f t="shared" si="1"/>
        <v>0.8046875</v>
      </c>
      <c r="I34" s="312">
        <f t="shared" si="2"/>
        <v>0.1953125</v>
      </c>
      <c r="J34" s="60">
        <f t="shared" si="0"/>
        <v>128</v>
      </c>
      <c r="K34" s="65"/>
      <c r="L34" s="65"/>
      <c r="M34" s="195"/>
    </row>
    <row r="35" spans="2:13" ht="14.25" customHeight="1" x14ac:dyDescent="0.2">
      <c r="B35" s="194"/>
      <c r="C35" s="54"/>
      <c r="D35" s="54"/>
      <c r="E35" s="61" t="s">
        <v>50</v>
      </c>
      <c r="F35" s="346">
        <v>216</v>
      </c>
      <c r="G35" s="346">
        <v>42</v>
      </c>
      <c r="H35" s="313">
        <f t="shared" si="1"/>
        <v>0.83720930232558144</v>
      </c>
      <c r="I35" s="313">
        <f t="shared" si="2"/>
        <v>0.16279069767441862</v>
      </c>
      <c r="J35" s="63">
        <f t="shared" si="0"/>
        <v>258</v>
      </c>
      <c r="K35" s="65"/>
      <c r="L35" s="65"/>
      <c r="M35" s="195"/>
    </row>
    <row r="36" spans="2:13" ht="14.25" customHeight="1" x14ac:dyDescent="0.2">
      <c r="B36" s="194"/>
      <c r="C36" s="54"/>
      <c r="D36" s="54"/>
      <c r="E36" s="58" t="s">
        <v>52</v>
      </c>
      <c r="F36" s="345">
        <v>4</v>
      </c>
      <c r="G36" s="345">
        <v>9</v>
      </c>
      <c r="H36" s="312">
        <f t="shared" si="1"/>
        <v>0.30769230769230771</v>
      </c>
      <c r="I36" s="312">
        <f t="shared" si="2"/>
        <v>0.69230769230769229</v>
      </c>
      <c r="J36" s="63">
        <f t="shared" si="0"/>
        <v>13</v>
      </c>
      <c r="K36" s="65"/>
      <c r="L36" s="65"/>
      <c r="M36" s="195"/>
    </row>
    <row r="37" spans="2:13" ht="14.25" customHeight="1" x14ac:dyDescent="0.2">
      <c r="B37" s="194"/>
      <c r="C37" s="54"/>
      <c r="D37" s="54"/>
      <c r="E37" s="61" t="s">
        <v>54</v>
      </c>
      <c r="F37" s="346">
        <v>17</v>
      </c>
      <c r="G37" s="346">
        <v>53</v>
      </c>
      <c r="H37" s="313">
        <f t="shared" si="1"/>
        <v>0.24285714285714285</v>
      </c>
      <c r="I37" s="313">
        <f t="shared" si="2"/>
        <v>0.75714285714285712</v>
      </c>
      <c r="J37" s="63">
        <f t="shared" si="0"/>
        <v>70</v>
      </c>
      <c r="K37" s="65"/>
      <c r="L37" s="65"/>
      <c r="M37" s="195"/>
    </row>
    <row r="38" spans="2:13" ht="14.25" customHeight="1" x14ac:dyDescent="0.2">
      <c r="B38" s="194"/>
      <c r="C38" s="54"/>
      <c r="D38" s="54"/>
      <c r="E38" s="201" t="s">
        <v>55</v>
      </c>
      <c r="F38" s="347">
        <f>+SUM(F39:F39)</f>
        <v>26</v>
      </c>
      <c r="G38" s="347">
        <f>+SUM(G39:G39)</f>
        <v>3</v>
      </c>
      <c r="H38" s="326">
        <f t="shared" si="1"/>
        <v>0.89655172413793105</v>
      </c>
      <c r="I38" s="326">
        <f t="shared" si="2"/>
        <v>0.10344827586206896</v>
      </c>
      <c r="J38" s="200">
        <f t="shared" si="0"/>
        <v>29</v>
      </c>
      <c r="K38" s="65">
        <f>+F38/J38</f>
        <v>0.89655172413793105</v>
      </c>
      <c r="L38" s="65">
        <f>+G38/J38</f>
        <v>0.10344827586206896</v>
      </c>
      <c r="M38" s="195"/>
    </row>
    <row r="39" spans="2:13" ht="14.25" customHeight="1" x14ac:dyDescent="0.2">
      <c r="B39" s="194"/>
      <c r="C39" s="54"/>
      <c r="D39" s="54"/>
      <c r="E39" s="58" t="s">
        <v>56</v>
      </c>
      <c r="F39" s="345">
        <v>26</v>
      </c>
      <c r="G39" s="345">
        <v>3</v>
      </c>
      <c r="H39" s="312">
        <f t="shared" si="1"/>
        <v>0.89655172413793105</v>
      </c>
      <c r="I39" s="312">
        <f t="shared" si="2"/>
        <v>0.10344827586206896</v>
      </c>
      <c r="J39" s="60">
        <f t="shared" si="0"/>
        <v>29</v>
      </c>
      <c r="K39" s="65"/>
      <c r="L39" s="65"/>
      <c r="M39" s="195"/>
    </row>
    <row r="40" spans="2:13" ht="14.25" customHeight="1" x14ac:dyDescent="0.2">
      <c r="B40" s="194"/>
      <c r="C40" s="54"/>
      <c r="D40" s="54"/>
      <c r="E40" s="201" t="s">
        <v>63</v>
      </c>
      <c r="F40" s="347">
        <f>+SUM(F41:F43)</f>
        <v>223</v>
      </c>
      <c r="G40" s="347">
        <f>+SUM(G41:G43)</f>
        <v>110</v>
      </c>
      <c r="H40" s="326">
        <f t="shared" si="1"/>
        <v>0.66966966966966968</v>
      </c>
      <c r="I40" s="326">
        <f t="shared" si="2"/>
        <v>0.33033033033033032</v>
      </c>
      <c r="J40" s="200">
        <f t="shared" si="0"/>
        <v>333</v>
      </c>
      <c r="K40" s="65">
        <f>+F40/J40</f>
        <v>0.66966966966966968</v>
      </c>
      <c r="L40" s="65">
        <f>+G40/J40</f>
        <v>0.33033033033033032</v>
      </c>
      <c r="M40" s="195"/>
    </row>
    <row r="41" spans="2:13" ht="14.25" customHeight="1" x14ac:dyDescent="0.2">
      <c r="B41" s="194"/>
      <c r="C41" s="54"/>
      <c r="D41" s="54"/>
      <c r="E41" s="58" t="s">
        <v>64</v>
      </c>
      <c r="F41" s="345">
        <v>88</v>
      </c>
      <c r="G41" s="345">
        <v>59</v>
      </c>
      <c r="H41" s="312">
        <f t="shared" si="1"/>
        <v>0.59863945578231292</v>
      </c>
      <c r="I41" s="312">
        <f t="shared" si="2"/>
        <v>0.40136054421768708</v>
      </c>
      <c r="J41" s="60">
        <f t="shared" si="0"/>
        <v>147</v>
      </c>
      <c r="K41" s="65"/>
      <c r="L41" s="65"/>
      <c r="M41" s="195"/>
    </row>
    <row r="42" spans="2:13" ht="14.25" customHeight="1" x14ac:dyDescent="0.2">
      <c r="B42" s="194"/>
      <c r="C42" s="54"/>
      <c r="D42" s="54"/>
      <c r="E42" s="61" t="s">
        <v>65</v>
      </c>
      <c r="F42" s="346">
        <v>107</v>
      </c>
      <c r="G42" s="346">
        <v>38</v>
      </c>
      <c r="H42" s="313">
        <f t="shared" si="1"/>
        <v>0.73793103448275865</v>
      </c>
      <c r="I42" s="313">
        <f t="shared" si="2"/>
        <v>0.2620689655172414</v>
      </c>
      <c r="J42" s="63">
        <f t="shared" si="0"/>
        <v>145</v>
      </c>
      <c r="K42" s="65"/>
      <c r="L42" s="65"/>
      <c r="M42" s="195"/>
    </row>
    <row r="43" spans="2:13" ht="14.25" customHeight="1" x14ac:dyDescent="0.2">
      <c r="B43" s="194"/>
      <c r="C43" s="54"/>
      <c r="D43" s="54"/>
      <c r="E43" s="58" t="s">
        <v>106</v>
      </c>
      <c r="F43" s="345">
        <v>28</v>
      </c>
      <c r="G43" s="345">
        <v>13</v>
      </c>
      <c r="H43" s="312">
        <f t="shared" si="1"/>
        <v>0.68292682926829273</v>
      </c>
      <c r="I43" s="312">
        <f t="shared" si="2"/>
        <v>0.31707317073170732</v>
      </c>
      <c r="J43" s="60">
        <f t="shared" si="0"/>
        <v>41</v>
      </c>
      <c r="K43" s="65"/>
      <c r="L43" s="65"/>
      <c r="M43" s="195"/>
    </row>
    <row r="44" spans="2:13" ht="14.25" customHeight="1" x14ac:dyDescent="0.2">
      <c r="B44" s="194"/>
      <c r="C44" s="54"/>
      <c r="D44" s="54"/>
      <c r="E44" s="201" t="s">
        <v>107</v>
      </c>
      <c r="F44" s="347">
        <f>+SUM(F45:F47)</f>
        <v>47</v>
      </c>
      <c r="G44" s="347">
        <f>+SUM(G45:G47)</f>
        <v>86</v>
      </c>
      <c r="H44" s="326">
        <f t="shared" si="1"/>
        <v>0.35338345864661652</v>
      </c>
      <c r="I44" s="326">
        <f t="shared" si="2"/>
        <v>0.64661654135338342</v>
      </c>
      <c r="J44" s="200">
        <f t="shared" si="0"/>
        <v>133</v>
      </c>
      <c r="K44" s="65">
        <f>+F44/J44</f>
        <v>0.35338345864661652</v>
      </c>
      <c r="L44" s="65">
        <f>+G44/J44</f>
        <v>0.64661654135338342</v>
      </c>
      <c r="M44" s="195"/>
    </row>
    <row r="45" spans="2:13" ht="14.25" customHeight="1" x14ac:dyDescent="0.2">
      <c r="B45" s="194"/>
      <c r="C45" s="54"/>
      <c r="D45" s="54"/>
      <c r="E45" s="58" t="s">
        <v>60</v>
      </c>
      <c r="F45" s="345">
        <v>7</v>
      </c>
      <c r="G45" s="345">
        <v>10</v>
      </c>
      <c r="H45" s="312">
        <f t="shared" si="1"/>
        <v>0.41176470588235292</v>
      </c>
      <c r="I45" s="312">
        <f t="shared" si="2"/>
        <v>0.58823529411764708</v>
      </c>
      <c r="J45" s="60">
        <f t="shared" si="0"/>
        <v>17</v>
      </c>
      <c r="K45" s="65"/>
      <c r="L45" s="65"/>
      <c r="M45" s="195"/>
    </row>
    <row r="46" spans="2:13" ht="14.25" customHeight="1" x14ac:dyDescent="0.2">
      <c r="B46" s="194"/>
      <c r="C46" s="54"/>
      <c r="D46" s="54"/>
      <c r="E46" s="61" t="s">
        <v>61</v>
      </c>
      <c r="F46" s="346">
        <v>27</v>
      </c>
      <c r="G46" s="346">
        <v>31</v>
      </c>
      <c r="H46" s="313">
        <f t="shared" si="1"/>
        <v>0.46551724137931033</v>
      </c>
      <c r="I46" s="313">
        <f t="shared" si="2"/>
        <v>0.53448275862068961</v>
      </c>
      <c r="J46" s="63">
        <f t="shared" si="0"/>
        <v>58</v>
      </c>
      <c r="K46" s="65"/>
      <c r="L46" s="65"/>
      <c r="M46" s="195"/>
    </row>
    <row r="47" spans="2:13" ht="14.25" customHeight="1" x14ac:dyDescent="0.2">
      <c r="B47" s="194"/>
      <c r="C47" s="54"/>
      <c r="D47" s="54"/>
      <c r="E47" s="58" t="s">
        <v>62</v>
      </c>
      <c r="F47" s="345">
        <v>13</v>
      </c>
      <c r="G47" s="345">
        <v>45</v>
      </c>
      <c r="H47" s="312">
        <f t="shared" si="1"/>
        <v>0.22413793103448276</v>
      </c>
      <c r="I47" s="312">
        <f t="shared" si="2"/>
        <v>0.77586206896551724</v>
      </c>
      <c r="J47" s="63">
        <f t="shared" si="0"/>
        <v>58</v>
      </c>
      <c r="K47" s="65"/>
      <c r="L47" s="65"/>
      <c r="M47" s="195"/>
    </row>
    <row r="48" spans="2:13" ht="14.25" customHeight="1" x14ac:dyDescent="0.2">
      <c r="B48" s="194"/>
      <c r="C48" s="54"/>
      <c r="D48" s="54"/>
      <c r="E48" s="201" t="s">
        <v>67</v>
      </c>
      <c r="F48" s="200">
        <f>+SUM(F49)</f>
        <v>10</v>
      </c>
      <c r="G48" s="200">
        <f>+SUM(G49)</f>
        <v>22</v>
      </c>
      <c r="H48" s="326">
        <f t="shared" si="1"/>
        <v>0.3125</v>
      </c>
      <c r="I48" s="326">
        <f t="shared" si="2"/>
        <v>0.6875</v>
      </c>
      <c r="J48" s="200">
        <f t="shared" si="0"/>
        <v>32</v>
      </c>
      <c r="K48" s="65">
        <f>+F48/J48</f>
        <v>0.3125</v>
      </c>
      <c r="L48" s="65">
        <f>+G48/J48</f>
        <v>0.6875</v>
      </c>
      <c r="M48" s="195"/>
    </row>
    <row r="49" spans="2:15" ht="14.25" customHeight="1" x14ac:dyDescent="0.2">
      <c r="B49" s="194"/>
      <c r="C49" s="54"/>
      <c r="D49" s="54"/>
      <c r="E49" s="58" t="s">
        <v>67</v>
      </c>
      <c r="F49" s="59">
        <v>10</v>
      </c>
      <c r="G49" s="59">
        <v>22</v>
      </c>
      <c r="H49" s="312">
        <f t="shared" si="1"/>
        <v>0.3125</v>
      </c>
      <c r="I49" s="312">
        <f t="shared" si="2"/>
        <v>0.6875</v>
      </c>
      <c r="J49" s="60">
        <f t="shared" si="0"/>
        <v>32</v>
      </c>
      <c r="K49" s="65"/>
      <c r="L49" s="65"/>
      <c r="M49" s="195"/>
    </row>
    <row r="50" spans="2:15" ht="14.25" customHeight="1" x14ac:dyDescent="0.2">
      <c r="B50" s="194"/>
      <c r="C50" s="54"/>
      <c r="D50" s="54"/>
      <c r="E50" s="201" t="s">
        <v>68</v>
      </c>
      <c r="F50" s="200">
        <f>+SUM(F51)</f>
        <v>107</v>
      </c>
      <c r="G50" s="200">
        <f>+SUM(G51)</f>
        <v>34</v>
      </c>
      <c r="H50" s="326">
        <f t="shared" si="1"/>
        <v>0.75886524822695034</v>
      </c>
      <c r="I50" s="326">
        <f t="shared" si="2"/>
        <v>0.24113475177304963</v>
      </c>
      <c r="J50" s="200">
        <f t="shared" si="0"/>
        <v>141</v>
      </c>
      <c r="K50" s="65">
        <f>+F50/J50</f>
        <v>0.75886524822695034</v>
      </c>
      <c r="L50" s="65">
        <f>+G50/J50</f>
        <v>0.24113475177304963</v>
      </c>
      <c r="M50" s="195"/>
    </row>
    <row r="51" spans="2:15" ht="14.25" customHeight="1" x14ac:dyDescent="0.2">
      <c r="B51" s="194"/>
      <c r="C51" s="54"/>
      <c r="D51" s="54"/>
      <c r="E51" s="58" t="s">
        <v>69</v>
      </c>
      <c r="F51" s="59">
        <v>107</v>
      </c>
      <c r="G51" s="59">
        <v>34</v>
      </c>
      <c r="H51" s="312">
        <f t="shared" si="1"/>
        <v>0.75886524822695034</v>
      </c>
      <c r="I51" s="312">
        <f t="shared" si="2"/>
        <v>0.24113475177304963</v>
      </c>
      <c r="J51" s="60">
        <f t="shared" si="0"/>
        <v>141</v>
      </c>
      <c r="K51" s="65"/>
      <c r="L51" s="65"/>
      <c r="M51" s="195"/>
    </row>
    <row r="52" spans="2:15" ht="14.25" customHeight="1" x14ac:dyDescent="0.2">
      <c r="B52" s="194"/>
      <c r="C52" s="54"/>
      <c r="D52" s="54"/>
      <c r="E52" s="193" t="s">
        <v>70</v>
      </c>
      <c r="F52" s="202">
        <f>+F48+F50+F44+F40+F38+F33+F26+F22+F18+F14</f>
        <v>1903</v>
      </c>
      <c r="G52" s="202">
        <f>+G48+G50+G44+G40+G38+G33+G26+G22+G18+G14</f>
        <v>1674</v>
      </c>
      <c r="H52" s="314">
        <f t="shared" si="1"/>
        <v>0.53201006429969244</v>
      </c>
      <c r="I52" s="314">
        <f t="shared" si="2"/>
        <v>0.4679899357003075</v>
      </c>
      <c r="J52" s="202">
        <f t="shared" si="0"/>
        <v>3577</v>
      </c>
      <c r="K52" s="65"/>
      <c r="L52" s="65"/>
      <c r="M52" s="195"/>
    </row>
    <row r="53" spans="2:15" ht="14.25" customHeight="1" x14ac:dyDescent="0.2">
      <c r="B53" s="194"/>
      <c r="C53" s="54"/>
      <c r="D53" s="54"/>
      <c r="E53" s="58" t="s">
        <v>71</v>
      </c>
      <c r="F53" s="59">
        <v>130</v>
      </c>
      <c r="G53" s="59">
        <v>88</v>
      </c>
      <c r="H53" s="312">
        <f t="shared" si="1"/>
        <v>0.59633027522935778</v>
      </c>
      <c r="I53" s="312">
        <f t="shared" si="2"/>
        <v>0.40366972477064222</v>
      </c>
      <c r="J53" s="60">
        <f t="shared" si="0"/>
        <v>218</v>
      </c>
      <c r="K53" s="65">
        <f>+F53/J53</f>
        <v>0.59633027522935778</v>
      </c>
      <c r="L53" s="65">
        <f>+G53/J53</f>
        <v>0.40366972477064222</v>
      </c>
      <c r="M53" s="195"/>
    </row>
    <row r="54" spans="2:15" ht="14.25" customHeight="1" x14ac:dyDescent="0.2">
      <c r="B54" s="194"/>
      <c r="C54" s="54"/>
      <c r="D54" s="54"/>
      <c r="E54" s="58" t="s">
        <v>72</v>
      </c>
      <c r="F54" s="59">
        <v>14</v>
      </c>
      <c r="G54" s="59">
        <v>9</v>
      </c>
      <c r="H54" s="312">
        <f t="shared" si="1"/>
        <v>0.60869565217391308</v>
      </c>
      <c r="I54" s="312">
        <f t="shared" si="2"/>
        <v>0.39130434782608697</v>
      </c>
      <c r="J54" s="60">
        <f t="shared" si="0"/>
        <v>23</v>
      </c>
      <c r="K54" s="65">
        <f>+F54/J54</f>
        <v>0.60869565217391308</v>
      </c>
      <c r="L54" s="65">
        <f>+G54/J54</f>
        <v>0.39130434782608697</v>
      </c>
      <c r="M54" s="195"/>
    </row>
    <row r="55" spans="2:15" ht="14.25" customHeight="1" x14ac:dyDescent="0.2">
      <c r="B55" s="194"/>
      <c r="C55" s="54"/>
      <c r="D55" s="54"/>
      <c r="E55" s="58" t="s">
        <v>73</v>
      </c>
      <c r="F55" s="59">
        <v>2</v>
      </c>
      <c r="G55" s="59">
        <v>6</v>
      </c>
      <c r="H55" s="312">
        <f t="shared" ref="H55" si="3">+F55/J55</f>
        <v>0.25</v>
      </c>
      <c r="I55" s="312">
        <f t="shared" ref="I55" si="4">+G55/J55</f>
        <v>0.75</v>
      </c>
      <c r="J55" s="60">
        <f t="shared" si="0"/>
        <v>8</v>
      </c>
      <c r="K55" s="370">
        <f>+F55/J55</f>
        <v>0.25</v>
      </c>
      <c r="L55" s="65">
        <f>+G55/J55</f>
        <v>0.75</v>
      </c>
      <c r="M55" s="195"/>
    </row>
    <row r="56" spans="2:15" ht="14.25" customHeight="1" x14ac:dyDescent="0.2">
      <c r="B56" s="194"/>
      <c r="C56" s="54"/>
      <c r="D56" s="54"/>
      <c r="E56" s="58" t="s">
        <v>74</v>
      </c>
      <c r="F56" s="59"/>
      <c r="G56" s="59"/>
      <c r="H56" s="59" t="s">
        <v>53</v>
      </c>
      <c r="I56" s="59" t="s">
        <v>53</v>
      </c>
      <c r="J56" s="60" t="s">
        <v>53</v>
      </c>
      <c r="K56" s="65" t="e">
        <f>+F56/J56</f>
        <v>#VALUE!</v>
      </c>
      <c r="L56" s="65" t="e">
        <f>+G56/J56</f>
        <v>#VALUE!</v>
      </c>
      <c r="M56" s="195"/>
      <c r="N56" s="363"/>
      <c r="O56" s="363"/>
    </row>
    <row r="57" spans="2:15" ht="14.25" customHeight="1" x14ac:dyDescent="0.2">
      <c r="B57" s="194"/>
      <c r="C57" s="54"/>
      <c r="D57" s="54"/>
      <c r="E57" s="204" t="s">
        <v>108</v>
      </c>
      <c r="F57" s="205">
        <f>+SUM(F52:F55)</f>
        <v>2049</v>
      </c>
      <c r="G57" s="205">
        <f>+SUM(G52:G55)</f>
        <v>1777</v>
      </c>
      <c r="H57" s="271">
        <f t="shared" si="1"/>
        <v>0.53554626241505487</v>
      </c>
      <c r="I57" s="271">
        <f t="shared" si="2"/>
        <v>0.46445373758494513</v>
      </c>
      <c r="J57" s="205">
        <f>SUM(J52:J56)</f>
        <v>3826</v>
      </c>
      <c r="K57" s="65">
        <f>+F57/J57</f>
        <v>0.53554626241505487</v>
      </c>
      <c r="L57" s="65">
        <f>+G57/J57</f>
        <v>0.46445373758494513</v>
      </c>
      <c r="M57" s="195"/>
      <c r="N57" s="364"/>
      <c r="O57" s="364"/>
    </row>
    <row r="58" spans="2:15" ht="14.25" customHeight="1" x14ac:dyDescent="0.2">
      <c r="B58" s="194"/>
      <c r="C58" s="54"/>
      <c r="D58" s="54"/>
      <c r="E58" s="54"/>
      <c r="F58" s="54"/>
      <c r="G58" s="54"/>
      <c r="H58" s="54"/>
      <c r="I58" s="54"/>
      <c r="J58" s="54"/>
      <c r="K58" s="344"/>
      <c r="L58" s="344"/>
      <c r="M58" s="195"/>
    </row>
    <row r="59" spans="2:15" ht="19.5" x14ac:dyDescent="0.35">
      <c r="B59" s="194"/>
      <c r="C59" s="385" t="s">
        <v>83</v>
      </c>
      <c r="D59" s="385"/>
      <c r="E59" s="385"/>
      <c r="F59" s="385"/>
      <c r="G59" s="385"/>
      <c r="H59" s="385"/>
      <c r="I59" s="385"/>
      <c r="J59" s="385"/>
      <c r="K59" s="385"/>
      <c r="L59" s="385"/>
      <c r="M59" s="195"/>
    </row>
    <row r="60" spans="2:15" ht="14.25" customHeight="1" x14ac:dyDescent="0.2">
      <c r="B60" s="194"/>
      <c r="C60" s="54"/>
      <c r="D60" s="54"/>
      <c r="E60" s="54"/>
      <c r="F60" s="54"/>
      <c r="G60" s="54"/>
      <c r="H60" s="54"/>
      <c r="I60" s="54"/>
      <c r="J60" s="54"/>
      <c r="K60" s="56"/>
      <c r="L60" s="56"/>
      <c r="M60" s="195"/>
    </row>
    <row r="61" spans="2:15" ht="12" customHeight="1" x14ac:dyDescent="0.2">
      <c r="B61" s="194"/>
      <c r="C61" s="194"/>
      <c r="D61" s="194"/>
      <c r="E61" s="197"/>
      <c r="F61" s="198"/>
      <c r="G61" s="196"/>
      <c r="H61" s="196"/>
      <c r="I61" s="196"/>
      <c r="J61" s="196"/>
      <c r="K61" s="196"/>
      <c r="L61" s="196"/>
      <c r="M61" s="196"/>
    </row>
    <row r="63" spans="2:15" x14ac:dyDescent="0.2">
      <c r="K63" s="148"/>
      <c r="L63" s="181"/>
      <c r="M63" s="148"/>
      <c r="N63" s="148"/>
    </row>
    <row r="64" spans="2:15" x14ac:dyDescent="0.2">
      <c r="K64" s="181"/>
      <c r="L64" s="181"/>
      <c r="M64" s="181"/>
      <c r="N64" s="148"/>
    </row>
    <row r="65" spans="10:14" x14ac:dyDescent="0.2">
      <c r="J65" s="91"/>
      <c r="K65" s="89" t="s">
        <v>100</v>
      </c>
      <c r="L65" s="90">
        <f>+G57/J57</f>
        <v>0.46445373758494513</v>
      </c>
      <c r="M65" s="89"/>
      <c r="N65" s="147"/>
    </row>
    <row r="66" spans="10:14" x14ac:dyDescent="0.2">
      <c r="J66" s="91"/>
      <c r="K66" s="89" t="s">
        <v>99</v>
      </c>
      <c r="L66" s="182">
        <f>+F57/J57</f>
        <v>0.53554626241505487</v>
      </c>
      <c r="M66" s="89"/>
      <c r="N66" s="147"/>
    </row>
    <row r="67" spans="10:14" x14ac:dyDescent="0.2">
      <c r="J67" s="91"/>
      <c r="K67" s="89"/>
      <c r="L67" s="89"/>
      <c r="M67" s="89"/>
      <c r="N67" s="147"/>
    </row>
    <row r="68" spans="10:14" x14ac:dyDescent="0.2">
      <c r="J68" s="91"/>
      <c r="K68" s="147"/>
      <c r="L68" s="147"/>
      <c r="M68" s="147"/>
      <c r="N68" s="147"/>
    </row>
    <row r="69" spans="10:14" x14ac:dyDescent="0.2">
      <c r="J69" s="91"/>
      <c r="K69" s="147"/>
      <c r="L69" s="147"/>
      <c r="M69" s="147"/>
      <c r="N69" s="147"/>
    </row>
    <row r="70" spans="10:14" x14ac:dyDescent="0.2">
      <c r="J70" s="91"/>
      <c r="K70" s="147"/>
      <c r="L70" s="147"/>
      <c r="M70" s="147"/>
      <c r="N70" s="147"/>
    </row>
    <row r="71" spans="10:14" x14ac:dyDescent="0.2">
      <c r="J71" s="91"/>
      <c r="K71" s="147"/>
      <c r="L71" s="147"/>
      <c r="M71" s="147"/>
      <c r="N71" s="147"/>
    </row>
    <row r="72" spans="10:14" x14ac:dyDescent="0.2">
      <c r="J72" s="91"/>
      <c r="K72" s="148"/>
      <c r="L72" s="148"/>
      <c r="M72" s="148"/>
      <c r="N72" s="148"/>
    </row>
  </sheetData>
  <mergeCells count="6">
    <mergeCell ref="C59:L59"/>
    <mergeCell ref="E12:E13"/>
    <mergeCell ref="F12:G12"/>
    <mergeCell ref="J12:J13"/>
    <mergeCell ref="C6:L9"/>
    <mergeCell ref="H12:I12"/>
  </mergeCells>
  <phoneticPr fontId="5" type="noConversion"/>
  <pageMargins left="0.75" right="0.75" top="1" bottom="1" header="0" footer="0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BD29576B307945B511547DBF3D7A7C" ma:contentTypeVersion="13" ma:contentTypeDescription="Crear nuevo documento." ma:contentTypeScope="" ma:versionID="1e5003f7d1de44958ad2365e8ae1469f">
  <xsd:schema xmlns:xsd="http://www.w3.org/2001/XMLSchema" xmlns:xs="http://www.w3.org/2001/XMLSchema" xmlns:p="http://schemas.microsoft.com/office/2006/metadata/properties" xmlns:ns2="8bb9ef3e-e5d8-4286-a184-37b59a3f5353" xmlns:ns3="a3dfa4bf-ec92-4da8-8fc8-cf32bcb843bb" targetNamespace="http://schemas.microsoft.com/office/2006/metadata/properties" ma:root="true" ma:fieldsID="434b04d6e820187dee3a4038da165cc7" ns2:_="" ns3:_="">
    <xsd:import namespace="8bb9ef3e-e5d8-4286-a184-37b59a3f5353"/>
    <xsd:import namespace="a3dfa4bf-ec92-4da8-8fc8-cf32bcb843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b9ef3e-e5d8-4286-a184-37b59a3f53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deba3-8e6c-435e-977e-8b3dc5b5a0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fa4bf-ec92-4da8-8fc8-cf32bcb843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006d9c-7844-4d2f-8820-e9b1ba77940f}" ma:internalName="TaxCatchAll" ma:showField="CatchAllData" ma:web="a3dfa4bf-ec92-4da8-8fc8-cf32bcb843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dfa4bf-ec92-4da8-8fc8-cf32bcb843bb" xsi:nil="true"/>
    <lcf76f155ced4ddcb4097134ff3c332f xmlns="8bb9ef3e-e5d8-4286-a184-37b59a3f535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E59C8D2-F323-4F99-8829-AC16C390F7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b9ef3e-e5d8-4286-a184-37b59a3f5353"/>
    <ds:schemaRef ds:uri="a3dfa4bf-ec92-4da8-8fc8-cf32bcb843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57278B-1EBD-495D-917A-A4949079DE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0CB27D-7178-478B-895C-61C74E5B56C4}">
  <ds:schemaRefs>
    <ds:schemaRef ds:uri="a3dfa4bf-ec92-4da8-8fc8-cf32bcb843bb"/>
    <ds:schemaRef ds:uri="8bb9ef3e-e5d8-4286-a184-37b59a3f5353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16</vt:i4>
      </vt:variant>
    </vt:vector>
  </HeadingPairs>
  <TitlesOfParts>
    <vt:vector size="70" baseType="lpstr">
      <vt:lpstr>Inicio</vt:lpstr>
      <vt:lpstr>Serie 2014-2023</vt:lpstr>
      <vt:lpstr>Serie de Inscritos</vt:lpstr>
      <vt:lpstr>Inscritos y Admitidos</vt:lpstr>
      <vt:lpstr>Inscritos y matriculados nuevos</vt:lpstr>
      <vt:lpstr>TA Ins, Adm, MN y MT</vt:lpstr>
      <vt:lpstr>Inscritos por género</vt:lpstr>
      <vt:lpstr>Inscritos por género y división</vt:lpstr>
      <vt:lpstr>Inscritos por género y div-prog</vt:lpstr>
      <vt:lpstr>Inscritos por Edades</vt:lpstr>
      <vt:lpstr>Inscritos por Estrato</vt:lpstr>
      <vt:lpstr>Detalle Inscritos Estrato</vt:lpstr>
      <vt:lpstr>Comparativo Inscritos</vt:lpstr>
      <vt:lpstr>Detalle Comp. Inscritos</vt:lpstr>
      <vt:lpstr>Dist Geog Inscritos</vt:lpstr>
      <vt:lpstr>Detalle Insc Depto</vt:lpstr>
      <vt:lpstr>Serie 2014-2023-1</vt:lpstr>
      <vt:lpstr>Serie de Admitidos</vt:lpstr>
      <vt:lpstr>Tasa absorción nuevos_Adm</vt:lpstr>
      <vt:lpstr>TA Ins, Adm, MN y MT (2)</vt:lpstr>
      <vt:lpstr>Admitidos por Género Uni</vt:lpstr>
      <vt:lpstr>Adm por División Genero</vt:lpstr>
      <vt:lpstr>Detalles Admitidos</vt:lpstr>
      <vt:lpstr>Serie de Nuevos</vt:lpstr>
      <vt:lpstr>Mat Nuevos Genero U</vt:lpstr>
      <vt:lpstr>Mat Nuevos Género División</vt:lpstr>
      <vt:lpstr>Detalle Mat Nuevos</vt:lpstr>
      <vt:lpstr>Mat nuevos por Estrato </vt:lpstr>
      <vt:lpstr>Detalle Mat Nuevos Estrato </vt:lpstr>
      <vt:lpstr>Mat Nuevo Por DPTO</vt:lpstr>
      <vt:lpstr>Detalle Mat Nuevo Por Dpto</vt:lpstr>
      <vt:lpstr>Mat Nuevo por edades</vt:lpstr>
      <vt:lpstr>Comparativo Mat Nuevo</vt:lpstr>
      <vt:lpstr>Detalle Comparativo Mat Nuevos</vt:lpstr>
      <vt:lpstr>Serie de Matriculados</vt:lpstr>
      <vt:lpstr>Comparativo Mat Totales</vt:lpstr>
      <vt:lpstr>Detalle Comparativo Mat Totales</vt:lpstr>
      <vt:lpstr>Mat Totales Uni por género</vt:lpstr>
      <vt:lpstr>Mat Totales por División</vt:lpstr>
      <vt:lpstr>Detalle Mat Totales Por Género</vt:lpstr>
      <vt:lpstr>Mat totales por Estrato</vt:lpstr>
      <vt:lpstr>Detalle Mat Totales Estrato</vt:lpstr>
      <vt:lpstr>Mat Tot Por DPTO</vt:lpstr>
      <vt:lpstr>Detalle tot Por Dpto</vt:lpstr>
      <vt:lpstr>Mat Totales por Tipo Estudiante</vt:lpstr>
      <vt:lpstr>Detalle Desc Tipo de Estudiante</vt:lpstr>
      <vt:lpstr>Graduados Totales</vt:lpstr>
      <vt:lpstr>Graduados Semestre</vt:lpstr>
      <vt:lpstr>Graduados Pregrado</vt:lpstr>
      <vt:lpstr>Graduados Posgrado</vt:lpstr>
      <vt:lpstr>Egresados Totales</vt:lpstr>
      <vt:lpstr>Distribución de Prog Registrado</vt:lpstr>
      <vt:lpstr>Programas Registrados</vt:lpstr>
      <vt:lpstr>Programas en Funcionamiento</vt:lpstr>
      <vt:lpstr>'Detalle Comparativo Mat Totales'!Área_de_impresión</vt:lpstr>
      <vt:lpstr>'Detalle Desc Tipo de Estudiante'!Área_de_impresión</vt:lpstr>
      <vt:lpstr>'Detalle Insc Depto'!Área_de_impresión</vt:lpstr>
      <vt:lpstr>'Detalle Mat Nuevo Por Dpto'!Área_de_impresión</vt:lpstr>
      <vt:lpstr>'Detalle Mat Nuevos'!Área_de_impresión</vt:lpstr>
      <vt:lpstr>'Detalle tot Por Dpto'!Área_de_impresión</vt:lpstr>
      <vt:lpstr>'Detalles Admitidos'!Área_de_impresión</vt:lpstr>
      <vt:lpstr>'Inscritos por Estrato'!Área_de_impresión</vt:lpstr>
      <vt:lpstr>'Inscritos por género y div-prog'!Área_de_impresión</vt:lpstr>
      <vt:lpstr>'Mat Nuevo por edades'!Área_de_impresión</vt:lpstr>
      <vt:lpstr>'Mat nuevos por Estrato '!Área_de_impresión</vt:lpstr>
      <vt:lpstr>'Mat totales por Estrato'!Área_de_impresión</vt:lpstr>
      <vt:lpstr>'Serie de Admitidos'!Área_de_impresión</vt:lpstr>
      <vt:lpstr>'Serie de Inscritos'!Área_de_impresión</vt:lpstr>
      <vt:lpstr>'Serie de Matriculados'!Área_de_impresión</vt:lpstr>
      <vt:lpstr>'Serie de Nuevos'!Área_de_impresión</vt:lpstr>
    </vt:vector>
  </TitlesOfParts>
  <Manager/>
  <Company>UNIVERSIDAD DEL NORTE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auxadministrativo1</dc:creator>
  <cp:keywords/>
  <dc:description/>
  <cp:lastModifiedBy>WENDY LINEY GALVIS LARIOS</cp:lastModifiedBy>
  <cp:revision/>
  <dcterms:created xsi:type="dcterms:W3CDTF">2002-07-27T13:31:15Z</dcterms:created>
  <dcterms:modified xsi:type="dcterms:W3CDTF">2023-03-27T17:20:39Z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0x01010081BD29576B307945B511547DBF3D7A7C</vt:lpwstr>
  </property>
  <property fmtid="{D5CDD505-2E9C-101B-9397-08002B2CF9AE}" pid="3" name="MediaServiceImageTags">
    <vt:lpwstr/>
  </property>
</Properties>
</file>