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 codeName="ThisWorkbook"/>
  <xr:revisionPtr revIDLastSave="4" documentId="14_{FDCF55F7-D702-4CB6-8413-F439BD007070}" xr6:coauthVersionLast="36" xr6:coauthVersionMax="36" xr10:uidLastSave="{BD4D33EA-4C10-48C3-B170-319912666354}"/>
  <bookViews>
    <workbookView xWindow="0" yWindow="0" windowWidth="19200" windowHeight="10860" tabRatio="817" xr2:uid="{00000000-000D-0000-FFFF-FFFF00000000}"/>
  </bookViews>
  <sheets>
    <sheet name="Planeación" sheetId="17" r:id="rId1"/>
    <sheet name="Índice" sheetId="2" r:id="rId2"/>
    <sheet name="Notas" sheetId="16" state="hidden" r:id="rId3"/>
    <sheet name="Informe General" sheetId="1" r:id="rId4"/>
    <sheet name="Deserción 2022-2 vs 2023-2" sheetId="14" r:id="rId5"/>
    <sheet name="Gráfico histórico" sheetId="15" r:id="rId6"/>
    <sheet name="D, E, G por Programa" sheetId="3" r:id="rId7"/>
    <sheet name="No Matriculados por Programa" sheetId="4" r:id="rId8"/>
    <sheet name="DNA por Promedio" sheetId="5" r:id="rId9"/>
    <sheet name="DA por Promedio" sheetId="6" r:id="rId10"/>
    <sheet name="No matriculados tipo Reingreso" sheetId="7" r:id="rId11"/>
    <sheet name="Tasa de Deserción de Reingreso" sheetId="8" r:id="rId12"/>
    <sheet name="No matriculados tipo Readmisión" sheetId="9" r:id="rId13"/>
    <sheet name="Tasa de Deserción de Readmitido" sheetId="10" r:id="rId14"/>
    <sheet name="Solo Inglés" sheetId="11" r:id="rId15"/>
  </sheets>
  <externalReferences>
    <externalReference r:id="rId16"/>
    <externalReference r:id="rId17"/>
  </externalReferences>
  <definedNames>
    <definedName name="_xlnm._FilterDatabase" localSheetId="3" hidden="1">'Informe General'!$B$3:$H$44</definedName>
    <definedName name="DA">'DA por Promedio'!$B$3:$G$4</definedName>
    <definedName name="DIXPROG">'D, E, G por Programa'!$B$2:$H$37</definedName>
    <definedName name="DIXPROGVA">'No Matriculados por Programa'!$B$3:$G$32</definedName>
    <definedName name="DNA">'DNA por Promedio'!$B$2:$K$29</definedName>
    <definedName name="DREAD">'No matriculados tipo Readmisión'!$B$2:$I$30</definedName>
    <definedName name="DREING">'No matriculados tipo Reingreso'!$B$2:$I$33</definedName>
    <definedName name="Perdidos_Retirados_201130">[1]BD!#REF!</definedName>
    <definedName name="TDIREINGXP">'Tasa de Deserción de Reingreso'!$B$2:$H$2</definedName>
    <definedName name="TDIXPROG">'Informe General'!$B$3:$H$39</definedName>
  </definedNames>
  <calcPr calcId="191028"/>
</workbook>
</file>

<file path=xl/calcChain.xml><?xml version="1.0" encoding="utf-8"?>
<calcChain xmlns="http://schemas.openxmlformats.org/spreadsheetml/2006/main">
  <c r="D36" i="4" l="1"/>
  <c r="D41" i="3" l="1"/>
  <c r="E41" i="3"/>
  <c r="F41" i="3"/>
  <c r="C41" i="3"/>
  <c r="D44" i="10" l="1"/>
  <c r="D43" i="10" s="1"/>
  <c r="C44" i="10"/>
  <c r="C43" i="10" s="1"/>
  <c r="B44" i="10"/>
  <c r="G44" i="10" s="1"/>
  <c r="D42" i="10"/>
  <c r="D41" i="10" s="1"/>
  <c r="C42" i="10"/>
  <c r="C41" i="10" s="1"/>
  <c r="B42" i="10"/>
  <c r="D40" i="10"/>
  <c r="C40" i="10"/>
  <c r="B40" i="10"/>
  <c r="G40" i="10" s="1"/>
  <c r="D39" i="10"/>
  <c r="C39" i="10"/>
  <c r="B39" i="10"/>
  <c r="D38" i="10"/>
  <c r="C38" i="10"/>
  <c r="B38" i="10"/>
  <c r="G38" i="10" s="1"/>
  <c r="D36" i="10"/>
  <c r="C36" i="10"/>
  <c r="B36" i="10"/>
  <c r="D35" i="10"/>
  <c r="C35" i="10"/>
  <c r="B35" i="10"/>
  <c r="G35" i="10" s="1"/>
  <c r="D33" i="10"/>
  <c r="C33" i="10"/>
  <c r="B33" i="10"/>
  <c r="D32" i="10"/>
  <c r="C32" i="10"/>
  <c r="B32" i="10"/>
  <c r="D31" i="10"/>
  <c r="C31" i="10"/>
  <c r="B31" i="10"/>
  <c r="G31" i="10" s="1"/>
  <c r="D30" i="10"/>
  <c r="C30" i="10"/>
  <c r="B30" i="10"/>
  <c r="D28" i="10"/>
  <c r="C28" i="10"/>
  <c r="B28" i="10"/>
  <c r="D27" i="10"/>
  <c r="C27" i="10"/>
  <c r="B27" i="10"/>
  <c r="G27" i="10" s="1"/>
  <c r="D26" i="10"/>
  <c r="C26" i="10"/>
  <c r="B26" i="10"/>
  <c r="G26" i="10" s="1"/>
  <c r="D24" i="10"/>
  <c r="C24" i="10"/>
  <c r="B24" i="10"/>
  <c r="E24" i="10" s="1"/>
  <c r="D23" i="10"/>
  <c r="C23" i="10"/>
  <c r="B23" i="10"/>
  <c r="D22" i="10"/>
  <c r="C22" i="10"/>
  <c r="B22" i="10"/>
  <c r="D21" i="10"/>
  <c r="C21" i="10"/>
  <c r="B21" i="10"/>
  <c r="F21" i="10" s="1"/>
  <c r="D20" i="10"/>
  <c r="C20" i="10"/>
  <c r="B20" i="10"/>
  <c r="E20" i="10" s="1"/>
  <c r="D19" i="10"/>
  <c r="C19" i="10"/>
  <c r="B19" i="10"/>
  <c r="D17" i="10"/>
  <c r="C17" i="10"/>
  <c r="B17" i="10"/>
  <c r="G17" i="10" s="1"/>
  <c r="D16" i="10"/>
  <c r="C16" i="10"/>
  <c r="B16" i="10"/>
  <c r="D15" i="10"/>
  <c r="C15" i="10"/>
  <c r="B15" i="10"/>
  <c r="D13" i="10"/>
  <c r="C13" i="10"/>
  <c r="B13" i="10"/>
  <c r="G13" i="10" s="1"/>
  <c r="D12" i="10"/>
  <c r="C12" i="10"/>
  <c r="B12" i="10"/>
  <c r="D11" i="10"/>
  <c r="C11" i="10"/>
  <c r="B11" i="10"/>
  <c r="G11" i="10" s="1"/>
  <c r="D9" i="10"/>
  <c r="C9" i="10"/>
  <c r="B9" i="10"/>
  <c r="D8" i="10"/>
  <c r="C8" i="10"/>
  <c r="B8" i="10"/>
  <c r="D7" i="10"/>
  <c r="C7" i="10"/>
  <c r="B7" i="10"/>
  <c r="F8" i="10" l="1"/>
  <c r="F9" i="10"/>
  <c r="E12" i="10"/>
  <c r="F12" i="10"/>
  <c r="F16" i="10"/>
  <c r="F24" i="10"/>
  <c r="G28" i="10"/>
  <c r="E28" i="10"/>
  <c r="G33" i="10"/>
  <c r="F33" i="10"/>
  <c r="G36" i="10"/>
  <c r="E36" i="10"/>
  <c r="B43" i="10"/>
  <c r="G43" i="10" s="1"/>
  <c r="E16" i="10"/>
  <c r="B34" i="10"/>
  <c r="G34" i="10" s="1"/>
  <c r="F36" i="10"/>
  <c r="E40" i="10"/>
  <c r="F20" i="10"/>
  <c r="F40" i="10"/>
  <c r="E8" i="10"/>
  <c r="F13" i="10"/>
  <c r="G21" i="10"/>
  <c r="F28" i="10"/>
  <c r="E32" i="10"/>
  <c r="E44" i="10"/>
  <c r="D6" i="10"/>
  <c r="G15" i="10"/>
  <c r="F17" i="10"/>
  <c r="F32" i="10"/>
  <c r="F44" i="10"/>
  <c r="D25" i="10"/>
  <c r="G7" i="10"/>
  <c r="C18" i="10"/>
  <c r="D29" i="10"/>
  <c r="G39" i="10"/>
  <c r="G42" i="10"/>
  <c r="D10" i="10"/>
  <c r="C6" i="10"/>
  <c r="D18" i="10"/>
  <c r="G22" i="10"/>
  <c r="G23" i="10"/>
  <c r="C25" i="10"/>
  <c r="G32" i="10"/>
  <c r="G9" i="10"/>
  <c r="C14" i="10"/>
  <c r="G30" i="10"/>
  <c r="C34" i="10"/>
  <c r="C37" i="10"/>
  <c r="C10" i="10"/>
  <c r="D14" i="10"/>
  <c r="G19" i="10"/>
  <c r="G24" i="10"/>
  <c r="C29" i="10"/>
  <c r="C45" i="10" s="1"/>
  <c r="D34" i="10"/>
  <c r="D37" i="10"/>
  <c r="D45" i="10" s="1"/>
  <c r="E7" i="10"/>
  <c r="G8" i="10"/>
  <c r="E11" i="10"/>
  <c r="G12" i="10"/>
  <c r="E15" i="10"/>
  <c r="G16" i="10"/>
  <c r="E19" i="10"/>
  <c r="G20" i="10"/>
  <c r="E23" i="10"/>
  <c r="E27" i="10"/>
  <c r="E31" i="10"/>
  <c r="E35" i="10"/>
  <c r="E39" i="10"/>
  <c r="E43" i="10"/>
  <c r="B6" i="10"/>
  <c r="B14" i="10"/>
  <c r="B18" i="10"/>
  <c r="F11" i="10"/>
  <c r="F15" i="10"/>
  <c r="F23" i="10"/>
  <c r="F27" i="10"/>
  <c r="B29" i="10"/>
  <c r="F35" i="10"/>
  <c r="B37" i="10"/>
  <c r="F39" i="10"/>
  <c r="B41" i="10"/>
  <c r="F43" i="10"/>
  <c r="B10" i="10"/>
  <c r="F7" i="10"/>
  <c r="F19" i="10"/>
  <c r="B25" i="10"/>
  <c r="F31" i="10"/>
  <c r="E22" i="10"/>
  <c r="E26" i="10"/>
  <c r="E30" i="10"/>
  <c r="E34" i="10"/>
  <c r="E38" i="10"/>
  <c r="E42" i="10"/>
  <c r="F22" i="10"/>
  <c r="F26" i="10"/>
  <c r="F30" i="10"/>
  <c r="F34" i="10"/>
  <c r="F38" i="10"/>
  <c r="F42" i="10"/>
  <c r="E9" i="10"/>
  <c r="E13" i="10"/>
  <c r="E17" i="10"/>
  <c r="E21" i="10"/>
  <c r="E33" i="10"/>
  <c r="G25" i="10" l="1"/>
  <c r="F25" i="10"/>
  <c r="E25" i="10"/>
  <c r="G6" i="10"/>
  <c r="F6" i="10"/>
  <c r="E6" i="10"/>
  <c r="G29" i="10"/>
  <c r="F29" i="10"/>
  <c r="E29" i="10"/>
  <c r="G10" i="10"/>
  <c r="F10" i="10"/>
  <c r="E10" i="10"/>
  <c r="G41" i="10"/>
  <c r="F41" i="10"/>
  <c r="E41" i="10"/>
  <c r="B45" i="10"/>
  <c r="G18" i="10"/>
  <c r="F18" i="10"/>
  <c r="E18" i="10"/>
  <c r="G37" i="10"/>
  <c r="F37" i="10"/>
  <c r="E37" i="10"/>
  <c r="G14" i="10"/>
  <c r="F14" i="10"/>
  <c r="E14" i="10"/>
  <c r="F21" i="6"/>
  <c r="E21" i="6"/>
  <c r="D21" i="6"/>
  <c r="C21" i="6"/>
  <c r="B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4" i="5"/>
  <c r="G45" i="10" l="1"/>
  <c r="F45" i="10"/>
  <c r="E45" i="10"/>
  <c r="G21" i="6"/>
  <c r="H21" i="6" l="1"/>
  <c r="H11" i="6"/>
  <c r="H18" i="6"/>
  <c r="H7" i="6"/>
  <c r="H13" i="6"/>
  <c r="H16" i="6"/>
  <c r="H6" i="6"/>
  <c r="H8" i="6"/>
  <c r="H9" i="6"/>
  <c r="H19" i="6"/>
  <c r="H20" i="6"/>
  <c r="H10" i="6"/>
  <c r="H15" i="6"/>
  <c r="H5" i="6"/>
  <c r="H12" i="6"/>
  <c r="H17" i="6"/>
  <c r="H14" i="6"/>
  <c r="H4" i="6"/>
  <c r="G35" i="4" l="1"/>
  <c r="E35" i="4"/>
  <c r="C35" i="4"/>
  <c r="D35" i="4" l="1"/>
  <c r="F35" i="4"/>
  <c r="C17" i="17"/>
  <c r="J23" i="7" l="1"/>
  <c r="F40" i="14" l="1"/>
  <c r="F8" i="14" l="1"/>
  <c r="J6" i="7" l="1"/>
  <c r="J7" i="7"/>
  <c r="J8" i="7"/>
  <c r="J13" i="7"/>
  <c r="J14" i="7"/>
  <c r="J21" i="7"/>
  <c r="J22" i="7"/>
  <c r="J27" i="7"/>
  <c r="J28" i="7"/>
  <c r="J29" i="7"/>
  <c r="J30" i="7"/>
  <c r="J31" i="7"/>
  <c r="J9" i="7"/>
  <c r="J10" i="7"/>
  <c r="J11" i="7"/>
  <c r="J12" i="7"/>
  <c r="J15" i="7"/>
  <c r="J16" i="7"/>
  <c r="J17" i="7"/>
  <c r="J18" i="7"/>
  <c r="J19" i="7"/>
  <c r="J20" i="7"/>
  <c r="J24" i="7"/>
  <c r="J25" i="7"/>
  <c r="J26" i="7"/>
  <c r="J32" i="7"/>
  <c r="J33" i="7" l="1"/>
  <c r="J5" i="7"/>
  <c r="J4" i="7"/>
  <c r="F10" i="14" l="1"/>
  <c r="F41" i="14" l="1"/>
  <c r="F42" i="14" l="1"/>
  <c r="F6" i="14" l="1"/>
  <c r="F44" i="14" l="1"/>
  <c r="F43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9" i="14"/>
  <c r="F7" i="14"/>
</calcChain>
</file>

<file path=xl/sharedStrings.xml><?xml version="1.0" encoding="utf-8"?>
<sst xmlns="http://schemas.openxmlformats.org/spreadsheetml/2006/main" count="630" uniqueCount="148">
  <si>
    <t>2023-2</t>
  </si>
  <si>
    <t>OFICINA DE PLANEACIÓN</t>
  </si>
  <si>
    <t>INFORMACIÓN Y ESTADÍSTICA</t>
  </si>
  <si>
    <t>Elaborado: 25 de Septiembre de 2023</t>
  </si>
  <si>
    <r>
      <rPr>
        <sz val="20"/>
        <color theme="5" tint="-0.499984740745262"/>
        <rFont val="Arial Rounded MT Bold"/>
        <family val="2"/>
      </rPr>
      <t>INFORME DE</t>
    </r>
    <r>
      <rPr>
        <sz val="20"/>
        <color theme="6" tint="-0.249977111117893"/>
        <rFont val="Arial Rounded MT Bold"/>
        <family val="2"/>
      </rPr>
      <t xml:space="preserve"> </t>
    </r>
    <r>
      <rPr>
        <b/>
        <sz val="20"/>
        <color theme="6" tint="-0.249977111117893"/>
        <rFont val="Arial Rounded MT Bold"/>
        <family val="2"/>
      </rPr>
      <t>DESERCIÓN INTERSEMESTRAL</t>
    </r>
    <r>
      <rPr>
        <sz val="20"/>
        <color theme="1"/>
        <rFont val="Arial Rounded MT Bold"/>
        <family val="2"/>
      </rPr>
      <t xml:space="preserve"> </t>
    </r>
    <r>
      <rPr>
        <sz val="20"/>
        <color theme="5" tint="-0.499984740745262"/>
        <rFont val="Arial Rounded MT Bold"/>
        <family val="2"/>
      </rPr>
      <t>2023-2</t>
    </r>
  </si>
  <si>
    <t>Índice</t>
  </si>
  <si>
    <t>Tasa de Deserción intersemestral por programa académico</t>
  </si>
  <si>
    <t>Gráfica de Deserción Intersemestral Institucional Serie 2010-2 a 2023-2</t>
  </si>
  <si>
    <t>Tasa de Deserción Intersemestral Comparativo 2022-2 vs 2023-2</t>
  </si>
  <si>
    <t>Desertores No Académicos por Promedio Acumulado</t>
  </si>
  <si>
    <t>Desertores, Graduados y Egresados por Programa entre 2023-1 y 2023-2</t>
  </si>
  <si>
    <t>Dejados de matricular por Programa</t>
  </si>
  <si>
    <t>Tasa de Deserción intersemestral Reingreso por programa académico</t>
  </si>
  <si>
    <t>Desertores Académicos por Promedio Acumulado</t>
  </si>
  <si>
    <t>Desertores, Egresados y Graduados tipo Reingreso</t>
  </si>
  <si>
    <t>Tasa de estudiantes de sólo Idiomas que regresan al programa</t>
  </si>
  <si>
    <t>Desertores, Egresados y Graduados tipo Readmisión</t>
  </si>
  <si>
    <t xml:space="preserve">Tasa de Deserción intersemestral Readmisión por programa académico </t>
  </si>
  <si>
    <t>Oficina de Planeación - Información y Estadística.</t>
  </si>
  <si>
    <t>Nota 1</t>
  </si>
  <si>
    <t>Tasa de Deserción intersemestral por programa académico 2023-2</t>
  </si>
  <si>
    <t>Programas Académicos</t>
  </si>
  <si>
    <t>Población Base para el Cálculo de la Deserción</t>
  </si>
  <si>
    <t>Deserción No Académica</t>
  </si>
  <si>
    <t>Deserción Académica</t>
  </si>
  <si>
    <t>Total Deserción</t>
  </si>
  <si>
    <t>%</t>
  </si>
  <si>
    <t>Escuela de Negocios</t>
  </si>
  <si>
    <t>Administración de Empresas</t>
  </si>
  <si>
    <t>Contaduría Pública</t>
  </si>
  <si>
    <t>Negocios Internacionales</t>
  </si>
  <si>
    <t>División de Derecho, Cs. Pol. Y Rel. Int.</t>
  </si>
  <si>
    <t>Derecho</t>
  </si>
  <si>
    <t>Ciencia Política y Gobierno</t>
  </si>
  <si>
    <t>Relaciones Internacionales</t>
  </si>
  <si>
    <t>División Ciencias de la Salud</t>
  </si>
  <si>
    <t>Enfermería</t>
  </si>
  <si>
    <t>Medicina</t>
  </si>
  <si>
    <t>Odontología</t>
  </si>
  <si>
    <t>División de Ingenierías</t>
  </si>
  <si>
    <t>Ingeniería Civil</t>
  </si>
  <si>
    <t>Ingeniería de Sistemas</t>
  </si>
  <si>
    <t>Ingeniería Eléctrica</t>
  </si>
  <si>
    <t>Ingeniería Electrónica</t>
  </si>
  <si>
    <t>Ingeniería Industrial</t>
  </si>
  <si>
    <t>Ingeniería Mecánica</t>
  </si>
  <si>
    <t>Escuela de Arquitectura, Urbanismo y Diseño</t>
  </si>
  <si>
    <t>Arquitectura</t>
  </si>
  <si>
    <t>Diseño Industrial</t>
  </si>
  <si>
    <t>Diseño Gráfico</t>
  </si>
  <si>
    <t>División Hum. y Cs. Sociales</t>
  </si>
  <si>
    <t>Comunicación Social y Period.</t>
  </si>
  <si>
    <t>Psicología</t>
  </si>
  <si>
    <t>Filosofía y Humanidades</t>
  </si>
  <si>
    <t>Economía</t>
  </si>
  <si>
    <t>Instituto de Estudios en Educación</t>
  </si>
  <si>
    <t>Lic. en Educación Infantil</t>
  </si>
  <si>
    <t>Lic. Matemáticas</t>
  </si>
  <si>
    <t>División de Ciencias Básicas</t>
  </si>
  <si>
    <t>Matemáticas</t>
  </si>
  <si>
    <t>Geología</t>
  </si>
  <si>
    <t>Ciencia de Datos</t>
  </si>
  <si>
    <t>Instituto de Idiomas</t>
  </si>
  <si>
    <t>Lenguas Modernas y Cultura</t>
  </si>
  <si>
    <t>Música</t>
  </si>
  <si>
    <t>Total</t>
  </si>
  <si>
    <t>Tasa de Deserción intersemestral por programa académico 2022-2 vs 2023-2</t>
  </si>
  <si>
    <t>Total Deserción 2022-2</t>
  </si>
  <si>
    <t>Total Deserción 2023-2</t>
  </si>
  <si>
    <t>Diferencia en puntos porcentuales</t>
  </si>
  <si>
    <t>IESE-Inst.de Estudios en Educ.</t>
  </si>
  <si>
    <t xml:space="preserve"> </t>
  </si>
  <si>
    <r>
      <t xml:space="preserve">          </t>
    </r>
    <r>
      <rPr>
        <sz val="12"/>
        <color theme="3" tint="-0.249977111117893"/>
        <rFont val="Arial Rounded MT Bold"/>
        <family val="2"/>
      </rPr>
      <t>DESERTORES, EGRESADOS Y GRADUADOS POR PROGRAMA</t>
    </r>
    <r>
      <rPr>
        <sz val="12"/>
        <color rgb="FF000000"/>
        <rFont val="Arial Rounded MT Bold"/>
        <family val="2"/>
      </rPr>
      <t xml:space="preserve">
</t>
    </r>
    <r>
      <rPr>
        <sz val="12"/>
        <color theme="9" tint="-0.249977111117893"/>
        <rFont val="Arial Rounded MT Bold"/>
        <family val="2"/>
      </rPr>
      <t>2023-I</t>
    </r>
    <r>
      <rPr>
        <sz val="12"/>
        <color rgb="FF000000"/>
        <rFont val="Arial Rounded MT Bold"/>
        <family val="2"/>
      </rPr>
      <t xml:space="preserve"> </t>
    </r>
    <r>
      <rPr>
        <sz val="12"/>
        <color theme="3" tint="-0.249977111117893"/>
        <rFont val="Arial Rounded MT Bold"/>
        <family val="2"/>
      </rPr>
      <t>a</t>
    </r>
    <r>
      <rPr>
        <sz val="12"/>
        <color rgb="FF000000"/>
        <rFont val="Arial Rounded MT Bold"/>
        <family val="2"/>
      </rPr>
      <t xml:space="preserve"> </t>
    </r>
    <r>
      <rPr>
        <sz val="12"/>
        <color theme="9" tint="-0.249977111117893"/>
        <rFont val="Arial Rounded MT Bold"/>
        <family val="2"/>
      </rPr>
      <t>2023-II</t>
    </r>
  </si>
  <si>
    <t>PROGRAMA</t>
  </si>
  <si>
    <t>TOTAL DA</t>
  </si>
  <si>
    <t>TOTAL DNA</t>
  </si>
  <si>
    <t>TOTAL E</t>
  </si>
  <si>
    <t>TOTAL G</t>
  </si>
  <si>
    <t>TOTAL</t>
  </si>
  <si>
    <t>PORCENTAJE</t>
  </si>
  <si>
    <t>Total general</t>
  </si>
  <si>
    <t xml:space="preserve">  DA: Deserción Académica - DNA: Deserción No Académica   G: Graduados E: Egresados</t>
  </si>
  <si>
    <t>MATRICULADOS Y NO MATRICULADOS POR PROGRAMA EN EL 2023-2</t>
  </si>
  <si>
    <t>Pob. Mat 
2023-1</t>
  </si>
  <si>
    <t>Pob. del 2023-1 matriculada en el 2023-2</t>
  </si>
  <si>
    <t>Pob. Del 2023-1 matriculados sólo en Idiomas en el 2023-2</t>
  </si>
  <si>
    <t>Pob. Del 2023-1 matriculados en 2023-2 + matriculados sólo inglés</t>
  </si>
  <si>
    <t>Dejados de Matricular</t>
  </si>
  <si>
    <t>Desertores No Académicos por Promedio Acumulado 2023-2</t>
  </si>
  <si>
    <t>Estado Académico</t>
  </si>
  <si>
    <t>Promedio acumulado</t>
  </si>
  <si>
    <t>Distinguido</t>
  </si>
  <si>
    <t>Normal</t>
  </si>
  <si>
    <t>Normal Recuperado</t>
  </si>
  <si>
    <t>Período de Prueba</t>
  </si>
  <si>
    <t>Periodo de Prueba Transitorio</t>
  </si>
  <si>
    <t>Sin Estado</t>
  </si>
  <si>
    <t>%Total</t>
  </si>
  <si>
    <t>Desertores Académicos por Promedio Acumulado 2023-2</t>
  </si>
  <si>
    <t>PROMEDIO</t>
  </si>
  <si>
    <t>Fuera de 
Programa</t>
  </si>
  <si>
    <t>FP2</t>
  </si>
  <si>
    <t>FP3</t>
  </si>
  <si>
    <t>FP4</t>
  </si>
  <si>
    <t>FP5</t>
  </si>
  <si>
    <t>DESERTORES, EGRESADOS Y GRADUADOS TIPO REINGRESO</t>
  </si>
  <si>
    <t>Total Matriculados tipo Reingreso en el 2023-1</t>
  </si>
  <si>
    <t>Total de Dejados de Matricular en 2023-2</t>
  </si>
  <si>
    <t>Total Desertores en 2023-2</t>
  </si>
  <si>
    <t>Tasa de deserción intersemestral de estudiantes tipo reingreso</t>
  </si>
  <si>
    <t/>
  </si>
  <si>
    <t>DA: Desertores Académicos     DNA: Desertores No Académicos     E: Egresados   G: Graduados</t>
  </si>
  <si>
    <t>Tasa de Deserción intersemestral de estudiantes tipo Reingreso por programa académico 2023-2</t>
  </si>
  <si>
    <t xml:space="preserve">Lic. en Educación Infantil </t>
  </si>
  <si>
    <t>DESERTORES, EGRESADOS Y GRADUADOS TIPO READMISIÓN</t>
  </si>
  <si>
    <t>Total Matriculados tipo Readmisión en el 2023-1</t>
  </si>
  <si>
    <t>Total de Dejados de matricular en el 2023-2</t>
  </si>
  <si>
    <t>Total Desertores en el 2023-2</t>
  </si>
  <si>
    <t>Tasa de deserción intersemestral de estudiantes tipo readmisión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</si>
  <si>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</si>
  <si>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</si>
  <si>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</si>
  <si>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</si>
  <si>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</si>
  <si>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</si>
  <si>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</si>
  <si>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</si>
  <si>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</si>
  <si>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</si>
  <si>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</si>
  <si>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</si>
  <si>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</si>
  <si>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</si>
  <si>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</si>
  <si>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</si>
  <si>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2023-1</t>
  </si>
  <si>
    <t>-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</si>
  <si>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</si>
  <si>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</si>
  <si>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</si>
  <si>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</si>
  <si>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</si>
  <si>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</si>
  <si>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</si>
  <si>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</si>
  <si>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</si>
  <si>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 xml:space="preserve">                     Informe de                      </t>
  </si>
  <si>
    <t>Deserción Intersemestral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</si>
</sst>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0.000000%"/>
  </numFmts>
  <fonts count="85">
    <font>
      <sz val="11"/>
      <color theme="1"/>
      <name val="Leelawadee UI"/>
      <family val="2"/>
      <scheme val="minor"/>
    </font>
    <font>
      <sz val="11"/>
      <color theme="1"/>
      <name val="Leelawadee UI"/>
      <family val="2"/>
      <scheme val="minor"/>
    </font>
    <font>
      <b/>
      <sz val="11"/>
      <color theme="1"/>
      <name val="Leelawadee U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Leelawadee UI"/>
      <family val="2"/>
      <scheme val="minor"/>
    </font>
    <font>
      <b/>
      <sz val="14"/>
      <color theme="0"/>
      <name val="Leelawadee UI"/>
      <family val="2"/>
      <scheme val="minor"/>
    </font>
    <font>
      <b/>
      <sz val="14"/>
      <color theme="1"/>
      <name val="Leelawadee UI"/>
      <family val="2"/>
      <scheme val="minor"/>
    </font>
    <font>
      <sz val="11"/>
      <color theme="0"/>
      <name val="Leelawadee U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Leelawadee UI"/>
      <family val="2"/>
      <scheme val="minor"/>
    </font>
    <font>
      <sz val="11"/>
      <color theme="1" tint="4.9989318521683403E-2"/>
      <name val="Leelawadee UI"/>
      <family val="2"/>
      <scheme val="minor"/>
    </font>
    <font>
      <b/>
      <sz val="11"/>
      <color theme="1" tint="4.9989318521683403E-2"/>
      <name val="Leelawadee UI"/>
      <family val="2"/>
      <scheme val="minor"/>
    </font>
    <font>
      <sz val="11"/>
      <color rgb="FFFF0000"/>
      <name val="Leelawadee UI"/>
      <family val="2"/>
      <scheme val="minor"/>
    </font>
    <font>
      <sz val="11"/>
      <name val="Leelawadee UI"/>
      <family val="2"/>
      <scheme val="minor"/>
    </font>
    <font>
      <b/>
      <sz val="11"/>
      <name val="Leelawadee UI"/>
      <family val="2"/>
      <scheme val="minor"/>
    </font>
    <font>
      <b/>
      <sz val="14"/>
      <color theme="1" tint="4.9989318521683403E-2"/>
      <name val="Leelawadee UI"/>
      <family val="2"/>
      <scheme val="minor"/>
    </font>
    <font>
      <b/>
      <sz val="14"/>
      <color theme="1" tint="4.9989318521683403E-2"/>
      <name val="Calibri"/>
      <family val="2"/>
    </font>
    <font>
      <b/>
      <sz val="12"/>
      <color theme="0"/>
      <name val="Leelawadee UI"/>
      <family val="2"/>
      <scheme val="minor"/>
    </font>
    <font>
      <sz val="18"/>
      <color theme="3"/>
      <name val="Leelawadee "/>
      <family val="2"/>
      <scheme val="major"/>
    </font>
    <font>
      <b/>
      <sz val="15"/>
      <color theme="3"/>
      <name val="Leelawadee UI"/>
      <family val="2"/>
      <scheme val="minor"/>
    </font>
    <font>
      <b/>
      <sz val="13"/>
      <color theme="3"/>
      <name val="Leelawadee UI"/>
      <family val="2"/>
      <scheme val="minor"/>
    </font>
    <font>
      <b/>
      <sz val="11"/>
      <color theme="3"/>
      <name val="Leelawadee UI"/>
      <family val="2"/>
      <scheme val="minor"/>
    </font>
    <font>
      <sz val="11"/>
      <color rgb="FF006100"/>
      <name val="Leelawadee UI"/>
      <family val="2"/>
      <scheme val="minor"/>
    </font>
    <font>
      <sz val="11"/>
      <color rgb="FF9C0006"/>
      <name val="Leelawadee UI"/>
      <family val="2"/>
      <scheme val="minor"/>
    </font>
    <font>
      <sz val="11"/>
      <color rgb="FF3F3F76"/>
      <name val="Leelawadee UI"/>
      <family val="2"/>
      <scheme val="minor"/>
    </font>
    <font>
      <b/>
      <sz val="11"/>
      <color rgb="FF3F3F3F"/>
      <name val="Leelawadee UI"/>
      <family val="2"/>
      <scheme val="minor"/>
    </font>
    <font>
      <b/>
      <sz val="11"/>
      <color rgb="FFFA7D00"/>
      <name val="Leelawadee UI"/>
      <family val="2"/>
      <scheme val="minor"/>
    </font>
    <font>
      <sz val="11"/>
      <color rgb="FFFA7D00"/>
      <name val="Leelawadee UI"/>
      <family val="2"/>
      <scheme val="minor"/>
    </font>
    <font>
      <i/>
      <sz val="11"/>
      <color rgb="FF7F7F7F"/>
      <name val="Leelawadee UI"/>
      <family val="2"/>
      <scheme val="minor"/>
    </font>
    <font>
      <sz val="11"/>
      <color rgb="FF9C6500"/>
      <name val="Leelawadee UI"/>
      <family val="2"/>
      <scheme val="minor"/>
    </font>
    <font>
      <b/>
      <sz val="28"/>
      <color theme="0"/>
      <name val="Leelawadee UI"/>
      <family val="2"/>
      <scheme val="minor"/>
    </font>
    <font>
      <b/>
      <sz val="12"/>
      <color theme="1" tint="4.9989318521683403E-2"/>
      <name val="Leelawadee UI"/>
      <family val="2"/>
      <scheme val="minor"/>
    </font>
    <font>
      <b/>
      <sz val="26"/>
      <color theme="0"/>
      <name val="Leelawadee "/>
      <family val="2"/>
      <scheme val="major"/>
    </font>
    <font>
      <b/>
      <sz val="24"/>
      <color theme="9" tint="-0.499984740745262"/>
      <name val="Arial Rounded MT Bold"/>
      <family val="2"/>
    </font>
    <font>
      <b/>
      <sz val="20"/>
      <color rgb="FFF1F7ED"/>
      <name val="Leelawadee "/>
      <family val="2"/>
      <scheme val="major"/>
    </font>
    <font>
      <b/>
      <sz val="16"/>
      <color theme="0"/>
      <name val="Leelawadee "/>
      <family val="2"/>
      <scheme val="major"/>
    </font>
    <font>
      <sz val="16"/>
      <color theme="0"/>
      <name val="Leelawadee "/>
      <family val="2"/>
      <scheme val="major"/>
    </font>
    <font>
      <b/>
      <sz val="22"/>
      <color theme="9" tint="-0.249977111117893"/>
      <name val="Arial Rounded MT Bold"/>
      <family val="2"/>
    </font>
    <font>
      <sz val="20"/>
      <color theme="9" tint="-0.499984740745262"/>
      <name val="Arial Rounded MT Bold"/>
      <family val="2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i/>
      <sz val="16"/>
      <color theme="0"/>
      <name val="Arial Rounded MT Bold"/>
      <family val="2"/>
    </font>
    <font>
      <sz val="18"/>
      <color theme="9" tint="-0.499984740745262"/>
      <name val="Arial Rounded MT Bold"/>
      <family val="2"/>
    </font>
    <font>
      <sz val="16"/>
      <color theme="1"/>
      <name val="Leelawadee UI"/>
      <family val="2"/>
      <scheme val="minor"/>
    </font>
    <font>
      <sz val="20"/>
      <color theme="1"/>
      <name val="Arial Rounded MT Bold"/>
      <family val="2"/>
    </font>
    <font>
      <sz val="20"/>
      <color theme="6" tint="-0.249977111117893"/>
      <name val="Arial Rounded MT Bold"/>
      <family val="2"/>
    </font>
    <font>
      <sz val="20"/>
      <color theme="5" tint="-0.499984740745262"/>
      <name val="Arial Rounded MT Bold"/>
      <family val="2"/>
    </font>
    <font>
      <b/>
      <sz val="20"/>
      <color theme="6" tint="-0.249977111117893"/>
      <name val="Arial Rounded MT Bold"/>
      <family val="2"/>
    </font>
    <font>
      <b/>
      <sz val="28"/>
      <color theme="5" tint="-0.499984740745262"/>
      <name val="Arial Rounded MT Bold"/>
      <family val="2"/>
    </font>
    <font>
      <b/>
      <sz val="28"/>
      <color theme="6" tint="0.59999389629810485"/>
      <name val="Leelawadee UI"/>
      <family val="2"/>
      <scheme val="minor"/>
    </font>
    <font>
      <b/>
      <sz val="18"/>
      <color theme="5" tint="-0.499984740745262"/>
      <name val="Leelawadee "/>
      <scheme val="major"/>
    </font>
    <font>
      <b/>
      <sz val="11"/>
      <color theme="6" tint="-0.249977111117893"/>
      <name val="Leelawadee UI"/>
      <family val="2"/>
      <scheme val="minor"/>
    </font>
    <font>
      <b/>
      <sz val="14"/>
      <color theme="9" tint="-0.249977111117893"/>
      <name val="Leelawadee UI"/>
      <family val="2"/>
      <scheme val="minor"/>
    </font>
    <font>
      <sz val="14"/>
      <color theme="9" tint="-0.249977111117893"/>
      <name val="Leelawadee UI"/>
      <family val="2"/>
      <scheme val="minor"/>
    </font>
    <font>
      <b/>
      <sz val="12"/>
      <color theme="9" tint="-0.249977111117893"/>
      <name val="Leelawadee UI"/>
      <family val="2"/>
      <scheme val="minor"/>
    </font>
    <font>
      <sz val="12"/>
      <color theme="9" tint="-0.249977111117893"/>
      <name val="Leelawadee UI"/>
      <family val="2"/>
      <scheme val="minor"/>
    </font>
    <font>
      <b/>
      <sz val="14"/>
      <color theme="5" tint="-0.499984740745262"/>
      <name val="Leelawadee UI"/>
      <family val="2"/>
      <scheme val="minor"/>
    </font>
    <font>
      <sz val="12"/>
      <color rgb="FF00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3" tint="-0.249977111117893"/>
      <name val="Arial Rounded MT Bold"/>
      <family val="2"/>
    </font>
    <font>
      <b/>
      <sz val="9"/>
      <color theme="3" tint="-0.249977111117893"/>
      <name val="Leelawadee "/>
      <scheme val="major"/>
    </font>
    <font>
      <sz val="11"/>
      <color theme="3" tint="-0.249977111117893"/>
      <name val="Leelawadee "/>
      <scheme val="major"/>
    </font>
    <font>
      <b/>
      <sz val="11"/>
      <color theme="3" tint="-0.249977111117893"/>
      <name val="Leelawadee "/>
      <scheme val="major"/>
    </font>
    <font>
      <b/>
      <sz val="11"/>
      <color theme="3" tint="-0.249977111117893"/>
      <name val="Calibri"/>
      <family val="2"/>
    </font>
    <font>
      <b/>
      <sz val="16"/>
      <color theme="6" tint="-0.499984740745262"/>
      <name val="Leelawadee UI"/>
      <family val="2"/>
      <scheme val="minor"/>
    </font>
    <font>
      <sz val="11"/>
      <color theme="6" tint="-0.249977111117893"/>
      <name val="Leelawadee UI"/>
      <family val="2"/>
      <scheme val="minor"/>
    </font>
    <font>
      <b/>
      <sz val="16"/>
      <color theme="3"/>
      <name val="Leelawadee UI"/>
      <family val="2"/>
      <scheme val="minor"/>
    </font>
    <font>
      <b/>
      <sz val="14"/>
      <color theme="3"/>
      <name val="Leelawadee UI"/>
      <family val="2"/>
      <scheme val="minor"/>
    </font>
    <font>
      <b/>
      <sz val="18"/>
      <color theme="3" tint="-0.249977111117893"/>
      <name val="Leelawadee UI"/>
      <family val="2"/>
      <scheme val="minor"/>
    </font>
    <font>
      <b/>
      <sz val="12"/>
      <color rgb="FF3D6F8B"/>
      <name val="Leelawadee UI"/>
      <family val="2"/>
      <scheme val="minor"/>
    </font>
    <font>
      <sz val="12"/>
      <color rgb="FF3D6F8B"/>
      <name val="Leelawadee UI"/>
      <family val="2"/>
      <scheme val="minor"/>
    </font>
    <font>
      <b/>
      <sz val="11"/>
      <color rgb="FF3D6F8B"/>
      <name val="Leelawadee UI"/>
      <family val="2"/>
      <scheme val="minor"/>
    </font>
    <font>
      <sz val="11"/>
      <color rgb="FF3D6F8B"/>
      <name val="Leelawadee UI"/>
      <family val="2"/>
      <scheme val="minor"/>
    </font>
    <font>
      <b/>
      <sz val="12"/>
      <color theme="0"/>
      <name val="Leelawadee"/>
      <family val="2"/>
    </font>
    <font>
      <b/>
      <sz val="12"/>
      <color theme="4" tint="-0.499984740745262"/>
      <name val="Leelawadee"/>
      <family val="2"/>
    </font>
    <font>
      <b/>
      <sz val="11"/>
      <color theme="4" tint="-0.499984740745262"/>
      <name val="Leelawadee"/>
      <family val="2"/>
    </font>
    <font>
      <sz val="11"/>
      <color theme="4" tint="-0.499984740745262"/>
      <name val="Leelawadee"/>
      <family val="2"/>
    </font>
    <font>
      <b/>
      <sz val="11"/>
      <color theme="0"/>
      <name val="Leelawadee"/>
      <family val="2"/>
    </font>
    <font>
      <sz val="14"/>
      <color theme="5" tint="-0.499984740745262"/>
      <name val="Leelawadee UI"/>
      <family val="2"/>
      <scheme val="minor"/>
    </font>
    <font>
      <b/>
      <sz val="16"/>
      <color theme="5" tint="-0.499984740745262"/>
      <name val="Leelawadee UI"/>
      <family val="2"/>
      <scheme val="minor"/>
    </font>
    <font>
      <b/>
      <sz val="18"/>
      <color theme="5" tint="-0.499984740745262"/>
      <name val="Leelawadee UI"/>
      <family val="2"/>
      <scheme val="minor"/>
    </font>
    <font>
      <sz val="12"/>
      <color theme="4" tint="-0.499984740745262"/>
      <name val="Leelawadee"/>
      <family val="2"/>
    </font>
    <font>
      <sz val="12"/>
      <color theme="5" tint="-0.499984740745262"/>
      <name val="Leelawadee UI"/>
      <family val="2"/>
      <scheme val="minor"/>
    </font>
    <font>
      <i/>
      <u/>
      <sz val="24"/>
      <color theme="8" tint="-0.249977111117893"/>
      <name val="Arial Rounded MT Bold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0EF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theme="5"/>
      </patternFill>
    </fill>
    <fill>
      <patternFill patternType="solid">
        <fgColor theme="3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/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/>
      <diagonal/>
    </border>
    <border>
      <left/>
      <right/>
      <top style="double">
        <color theme="5" tint="-0.499984740745262"/>
      </top>
      <bottom/>
      <diagonal/>
    </border>
    <border>
      <left/>
      <right style="double">
        <color theme="5" tint="-0.499984740745262"/>
      </right>
      <top style="double">
        <color theme="5" tint="-0.499984740745262"/>
      </top>
      <bottom/>
      <diagonal/>
    </border>
    <border>
      <left style="double">
        <color theme="5" tint="-0.499984740745262"/>
      </left>
      <right/>
      <top/>
      <bottom/>
      <diagonal/>
    </border>
    <border>
      <left/>
      <right style="double">
        <color theme="5" tint="-0.499984740745262"/>
      </right>
      <top/>
      <bottom/>
      <diagonal/>
    </border>
    <border>
      <left style="double">
        <color theme="5" tint="-0.499984740745262"/>
      </left>
      <right/>
      <top/>
      <bottom style="double">
        <color theme="5" tint="-0.499984740745262"/>
      </bottom>
      <diagonal/>
    </border>
    <border>
      <left/>
      <right/>
      <top/>
      <bottom style="double">
        <color theme="5" tint="-0.499984740745262"/>
      </bottom>
      <diagonal/>
    </border>
    <border>
      <left/>
      <right style="double">
        <color theme="5" tint="-0.499984740745262"/>
      </right>
      <top/>
      <bottom style="double">
        <color theme="5" tint="-0.499984740745262"/>
      </bottom>
      <diagonal/>
    </border>
    <border>
      <left style="medium">
        <color theme="6" tint="-0.249977111117893"/>
      </left>
      <right style="medium">
        <color theme="6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6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dotted">
        <color theme="6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6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/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3" tint="-0.249977111117893"/>
      </left>
      <right style="thin">
        <color indexed="64"/>
      </right>
      <top style="medium">
        <color theme="3" tint="-0.249977111117893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hair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hair">
        <color theme="5" tint="-0.499984740745262"/>
      </top>
      <bottom/>
      <diagonal/>
    </border>
    <border>
      <left style="medium">
        <color theme="6" tint="-0.249977111117893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3" tint="-0.249977111117893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/>
      <right style="medium">
        <color theme="4" tint="-0.499984740745262"/>
      </right>
      <top/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medium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/>
      <diagonal/>
    </border>
    <border>
      <left/>
      <right style="medium">
        <color theme="4" tint="-0.499984740745262"/>
      </right>
      <top style="dashed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dashed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indexed="64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dashed">
        <color theme="4" tint="-0.499984740745262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dashed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4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medium">
        <color theme="5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 style="medium">
        <color theme="4" tint="-0.499984740745262"/>
      </right>
      <top style="medium">
        <color theme="5" tint="-0.499984740745262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5" tint="-0.499984740745262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5" tint="-0.499984740745262"/>
      </right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medium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5" tint="-0.499984740745262"/>
      </right>
      <top style="thin">
        <color indexed="64"/>
      </top>
      <bottom style="medium">
        <color theme="4" tint="-0.499984740745262"/>
      </bottom>
      <diagonal/>
    </border>
    <border>
      <left style="medium">
        <color theme="5" tint="-0.499984740745262"/>
      </left>
      <right style="thin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/>
      <right style="medium">
        <color theme="5" tint="-0.499984740745262"/>
      </right>
      <top/>
      <bottom style="dashed">
        <color theme="4" tint="-0.499984740745262"/>
      </bottom>
      <diagonal/>
    </border>
    <border>
      <left style="medium">
        <color theme="5" tint="-0.499984740745262"/>
      </left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medium">
        <color theme="5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5" tint="-0.499984740745262"/>
      </left>
      <right style="thin">
        <color theme="4" tint="-0.499984740745262"/>
      </right>
      <top style="dashed">
        <color theme="4" tint="-0.499984740745262"/>
      </top>
      <bottom/>
      <diagonal/>
    </border>
    <border>
      <left/>
      <right style="medium">
        <color theme="5" tint="-0.499984740745262"/>
      </right>
      <top style="dashed">
        <color theme="4" tint="-0.499984740745262"/>
      </top>
      <bottom/>
      <diagonal/>
    </border>
    <border>
      <left style="medium">
        <color theme="5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5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5" tint="-0.499984740745262"/>
      </left>
      <right style="thin">
        <color theme="4" tint="-0.499984740745262"/>
      </right>
      <top/>
      <bottom style="dashed">
        <color theme="4" tint="-0.499984740745262"/>
      </bottom>
      <diagonal/>
    </border>
    <border>
      <left style="medium">
        <color theme="5" tint="-0.499984740745262"/>
      </left>
      <right style="thin">
        <color theme="4" tint="-0.499984740745262"/>
      </right>
      <top/>
      <bottom/>
      <diagonal/>
    </border>
    <border>
      <left style="medium">
        <color theme="5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5" tint="-0.499984740745262"/>
      </right>
      <top style="medium">
        <color theme="4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medium">
        <color theme="5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medium">
        <color theme="5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medium">
        <color theme="5" tint="-0.499984740745262"/>
      </right>
      <top style="dashed">
        <color theme="4" tint="-0.499984740745262"/>
      </top>
      <bottom/>
      <diagonal/>
    </border>
    <border>
      <left style="thin">
        <color theme="4" tint="-0.499984740745262"/>
      </left>
      <right style="medium">
        <color theme="5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5" tint="-0.499984740745262"/>
      </right>
      <top/>
      <bottom style="dashed">
        <color theme="4" tint="-0.499984740745262"/>
      </bottom>
      <diagonal/>
    </border>
    <border>
      <left style="thin">
        <color theme="4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4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5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thin">
        <color indexed="64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4" tint="-0.499984740745262"/>
      </right>
      <top style="thin">
        <color indexed="64"/>
      </top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5" tint="-0.499984740745262"/>
      </right>
      <top style="thin">
        <color indexed="64"/>
      </top>
      <bottom style="medium">
        <color theme="5" tint="-0.499984740745262"/>
      </bottom>
      <diagonal/>
    </border>
    <border>
      <left style="hair">
        <color theme="3" tint="-0.249977111117893"/>
      </left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 style="medium">
        <color theme="3" tint="-0.249977111117893"/>
      </left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 style="hair">
        <color theme="3" tint="-0.249977111117893"/>
      </left>
      <right style="medium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 style="medium">
        <color theme="3" tint="-0.249977111117893"/>
      </left>
      <right style="hair">
        <color theme="3" tint="-0.249977111117893"/>
      </right>
      <top style="hair">
        <color theme="3" tint="-0.249977111117893"/>
      </top>
      <bottom style="medium">
        <color theme="3" tint="-0.249977111117893"/>
      </bottom>
      <diagonal/>
    </border>
    <border>
      <left style="hair">
        <color theme="3" tint="-0.249977111117893"/>
      </left>
      <right style="hair">
        <color theme="3" tint="-0.249977111117893"/>
      </right>
      <top style="hair">
        <color theme="3" tint="-0.249977111117893"/>
      </top>
      <bottom style="medium">
        <color theme="3" tint="-0.249977111117893"/>
      </bottom>
      <diagonal/>
    </border>
    <border>
      <left style="hair">
        <color theme="3" tint="-0.249977111117893"/>
      </left>
      <right style="medium">
        <color theme="3" tint="-0.249977111117893"/>
      </right>
      <top style="hair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hair">
        <color theme="3" tint="-0.249977111117893"/>
      </right>
      <top style="medium">
        <color theme="3" tint="-0.249977111117893"/>
      </top>
      <bottom style="hair">
        <color theme="3" tint="-0.249977111117893"/>
      </bottom>
      <diagonal/>
    </border>
    <border>
      <left style="hair">
        <color theme="3" tint="-0.249977111117893"/>
      </left>
      <right style="hair">
        <color theme="3" tint="-0.249977111117893"/>
      </right>
      <top style="medium">
        <color theme="3" tint="-0.249977111117893"/>
      </top>
      <bottom style="hair">
        <color theme="3" tint="-0.249977111117893"/>
      </bottom>
      <diagonal/>
    </border>
    <border>
      <left style="hair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hair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5" fillId="11" borderId="15" applyNumberFormat="0" applyAlignment="0" applyProtection="0"/>
    <xf numFmtId="0" fontId="13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</cellStyleXfs>
  <cellXfs count="418">
    <xf numFmtId="0" fontId="0" fillId="0" borderId="0" xfId="0"/>
    <xf numFmtId="0" fontId="0" fillId="2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4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 applyAlignment="1">
      <alignment horizontal="left"/>
    </xf>
    <xf numFmtId="164" fontId="8" fillId="2" borderId="0" xfId="0" applyNumberFormat="1" applyFont="1" applyFill="1"/>
    <xf numFmtId="164" fontId="0" fillId="2" borderId="0" xfId="1" applyNumberFormat="1" applyFont="1" applyFill="1"/>
    <xf numFmtId="0" fontId="14" fillId="2" borderId="0" xfId="0" applyFont="1" applyFill="1"/>
    <xf numFmtId="9" fontId="0" fillId="2" borderId="0" xfId="1" applyFont="1" applyFill="1"/>
    <xf numFmtId="1" fontId="0" fillId="2" borderId="0" xfId="1" applyNumberFormat="1" applyFont="1" applyFill="1"/>
    <xf numFmtId="1" fontId="0" fillId="2" borderId="0" xfId="0" applyNumberFormat="1" applyFill="1"/>
    <xf numFmtId="164" fontId="0" fillId="0" borderId="0" xfId="1" applyNumberFormat="1" applyFont="1"/>
    <xf numFmtId="165" fontId="10" fillId="0" borderId="0" xfId="1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0" fillId="38" borderId="18" xfId="0" applyFill="1" applyBorder="1"/>
    <xf numFmtId="0" fontId="0" fillId="38" borderId="19" xfId="0" applyFill="1" applyBorder="1"/>
    <xf numFmtId="0" fontId="0" fillId="38" borderId="20" xfId="0" applyFill="1" applyBorder="1"/>
    <xf numFmtId="0" fontId="0" fillId="38" borderId="21" xfId="0" applyFill="1" applyBorder="1"/>
    <xf numFmtId="0" fontId="0" fillId="38" borderId="0" xfId="0" applyFill="1"/>
    <xf numFmtId="0" fontId="0" fillId="38" borderId="22" xfId="0" applyFill="1" applyBorder="1"/>
    <xf numFmtId="0" fontId="33" fillId="38" borderId="21" xfId="0" applyFont="1" applyFill="1" applyBorder="1" applyAlignment="1">
      <alignment horizontal="center"/>
    </xf>
    <xf numFmtId="0" fontId="33" fillId="38" borderId="0" xfId="0" applyFont="1" applyFill="1" applyAlignment="1">
      <alignment horizontal="center"/>
    </xf>
    <xf numFmtId="0" fontId="34" fillId="38" borderId="0" xfId="0" applyFont="1" applyFill="1" applyAlignment="1">
      <alignment horizontal="left"/>
    </xf>
    <xf numFmtId="0" fontId="33" fillId="38" borderId="22" xfId="0" applyFont="1" applyFill="1" applyBorder="1" applyAlignment="1">
      <alignment horizontal="center"/>
    </xf>
    <xf numFmtId="0" fontId="35" fillId="38" borderId="21" xfId="0" applyFont="1" applyFill="1" applyBorder="1"/>
    <xf numFmtId="0" fontId="35" fillId="38" borderId="0" xfId="0" applyFont="1" applyFill="1"/>
    <xf numFmtId="0" fontId="35" fillId="38" borderId="22" xfId="0" applyFont="1" applyFill="1" applyBorder="1"/>
    <xf numFmtId="0" fontId="36" fillId="38" borderId="21" xfId="0" applyFont="1" applyFill="1" applyBorder="1" applyAlignment="1">
      <alignment horizontal="center"/>
    </xf>
    <xf numFmtId="0" fontId="36" fillId="38" borderId="0" xfId="0" applyFont="1" applyFill="1" applyAlignment="1">
      <alignment horizontal="center"/>
    </xf>
    <xf numFmtId="0" fontId="36" fillId="38" borderId="22" xfId="0" applyFont="1" applyFill="1" applyBorder="1" applyAlignment="1">
      <alignment horizontal="center"/>
    </xf>
    <xf numFmtId="0" fontId="36" fillId="38" borderId="21" xfId="0" applyFont="1" applyFill="1" applyBorder="1"/>
    <xf numFmtId="0" fontId="37" fillId="38" borderId="0" xfId="0" applyFont="1" applyFill="1"/>
    <xf numFmtId="0" fontId="37" fillId="38" borderId="22" xfId="0" applyFont="1" applyFill="1" applyBorder="1"/>
    <xf numFmtId="0" fontId="37" fillId="38" borderId="21" xfId="0" applyFont="1" applyFill="1" applyBorder="1"/>
    <xf numFmtId="0" fontId="40" fillId="38" borderId="21" xfId="0" applyFont="1" applyFill="1" applyBorder="1" applyAlignment="1">
      <alignment horizontal="center"/>
    </xf>
    <xf numFmtId="0" fontId="40" fillId="38" borderId="0" xfId="0" applyFont="1" applyFill="1" applyAlignment="1">
      <alignment horizontal="center"/>
    </xf>
    <xf numFmtId="0" fontId="41" fillId="38" borderId="0" xfId="0" applyFont="1" applyFill="1"/>
    <xf numFmtId="0" fontId="42" fillId="38" borderId="0" xfId="0" applyFont="1" applyFill="1" applyAlignment="1">
      <alignment horizontal="center"/>
    </xf>
    <xf numFmtId="0" fontId="40" fillId="38" borderId="22" xfId="0" applyFont="1" applyFill="1" applyBorder="1" applyAlignment="1">
      <alignment horizontal="center"/>
    </xf>
    <xf numFmtId="0" fontId="44" fillId="38" borderId="21" xfId="0" applyFont="1" applyFill="1" applyBorder="1"/>
    <xf numFmtId="0" fontId="44" fillId="38" borderId="0" xfId="0" applyFont="1" applyFill="1"/>
    <xf numFmtId="0" fontId="44" fillId="38" borderId="22" xfId="0" applyFont="1" applyFill="1" applyBorder="1"/>
    <xf numFmtId="0" fontId="0" fillId="38" borderId="23" xfId="0" applyFill="1" applyBorder="1"/>
    <xf numFmtId="0" fontId="0" fillId="38" borderId="24" xfId="0" applyFill="1" applyBorder="1"/>
    <xf numFmtId="0" fontId="0" fillId="38" borderId="25" xfId="0" applyFill="1" applyBorder="1"/>
    <xf numFmtId="0" fontId="16" fillId="41" borderId="0" xfId="0" applyFont="1" applyFill="1" applyAlignment="1">
      <alignment horizontal="center" vertical="center"/>
    </xf>
    <xf numFmtId="0" fontId="17" fillId="41" borderId="0" xfId="2" applyFont="1" applyFill="1" applyBorder="1" applyAlignment="1" applyProtection="1">
      <alignment horizontal="center" vertical="center"/>
    </xf>
    <xf numFmtId="0" fontId="17" fillId="41" borderId="0" xfId="2" applyFont="1" applyFill="1" applyBorder="1" applyAlignment="1" applyProtection="1">
      <alignment horizontal="center" vertical="center" wrapText="1"/>
    </xf>
    <xf numFmtId="0" fontId="12" fillId="41" borderId="30" xfId="0" applyFont="1" applyFill="1" applyBorder="1" applyAlignment="1">
      <alignment horizontal="center" vertical="center"/>
    </xf>
    <xf numFmtId="0" fontId="16" fillId="41" borderId="29" xfId="0" applyFont="1" applyFill="1" applyBorder="1" applyAlignment="1">
      <alignment horizontal="center" vertical="center"/>
    </xf>
    <xf numFmtId="0" fontId="0" fillId="41" borderId="0" xfId="0" applyFill="1"/>
    <xf numFmtId="0" fontId="16" fillId="41" borderId="31" xfId="0" applyFont="1" applyFill="1" applyBorder="1" applyAlignment="1">
      <alignment horizontal="center" vertical="center"/>
    </xf>
    <xf numFmtId="0" fontId="17" fillId="41" borderId="32" xfId="2" applyFont="1" applyFill="1" applyBorder="1" applyAlignment="1" applyProtection="1">
      <alignment horizontal="center" vertical="center"/>
    </xf>
    <xf numFmtId="0" fontId="16" fillId="41" borderId="32" xfId="0" applyFont="1" applyFill="1" applyBorder="1" applyAlignment="1">
      <alignment horizontal="center" vertical="center"/>
    </xf>
    <xf numFmtId="0" fontId="12" fillId="41" borderId="33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1" fillId="2" borderId="0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vertical="center" wrapText="1"/>
    </xf>
    <xf numFmtId="166" fontId="0" fillId="2" borderId="0" xfId="1" applyNumberFormat="1" applyFont="1" applyFill="1" applyAlignment="1">
      <alignment vertical="center"/>
    </xf>
    <xf numFmtId="0" fontId="54" fillId="0" borderId="46" xfId="0" applyFont="1" applyBorder="1" applyAlignment="1">
      <alignment vertical="center"/>
    </xf>
    <xf numFmtId="0" fontId="54" fillId="0" borderId="47" xfId="0" applyFont="1" applyBorder="1" applyAlignment="1">
      <alignment vertical="center"/>
    </xf>
    <xf numFmtId="0" fontId="54" fillId="0" borderId="48" xfId="0" applyFont="1" applyBorder="1" applyAlignment="1">
      <alignment vertical="center"/>
    </xf>
    <xf numFmtId="3" fontId="54" fillId="0" borderId="46" xfId="0" applyNumberFormat="1" applyFont="1" applyBorder="1" applyAlignment="1">
      <alignment horizontal="center" vertical="center"/>
    </xf>
    <xf numFmtId="3" fontId="54" fillId="0" borderId="47" xfId="0" applyNumberFormat="1" applyFont="1" applyBorder="1" applyAlignment="1">
      <alignment horizontal="center" vertical="center"/>
    </xf>
    <xf numFmtId="3" fontId="54" fillId="0" borderId="48" xfId="0" applyNumberFormat="1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164" fontId="54" fillId="0" borderId="46" xfId="1" applyNumberFormat="1" applyFont="1" applyBorder="1" applyAlignment="1">
      <alignment horizontal="center" vertical="center"/>
    </xf>
    <xf numFmtId="164" fontId="54" fillId="0" borderId="47" xfId="1" applyNumberFormat="1" applyFont="1" applyBorder="1" applyAlignment="1">
      <alignment horizontal="center" vertical="center"/>
    </xf>
    <xf numFmtId="164" fontId="54" fillId="0" borderId="48" xfId="1" applyNumberFormat="1" applyFont="1" applyBorder="1" applyAlignment="1">
      <alignment horizontal="center" vertical="center"/>
    </xf>
    <xf numFmtId="0" fontId="53" fillId="43" borderId="50" xfId="0" applyFont="1" applyFill="1" applyBorder="1" applyAlignment="1">
      <alignment horizontal="center" vertical="center"/>
    </xf>
    <xf numFmtId="0" fontId="53" fillId="42" borderId="43" xfId="0" applyFont="1" applyFill="1" applyBorder="1" applyAlignment="1">
      <alignment vertical="center"/>
    </xf>
    <xf numFmtId="3" fontId="53" fillId="42" borderId="43" xfId="0" applyNumberFormat="1" applyFont="1" applyFill="1" applyBorder="1" applyAlignment="1">
      <alignment horizontal="center" vertical="center"/>
    </xf>
    <xf numFmtId="0" fontId="53" fillId="42" borderId="43" xfId="0" applyFont="1" applyFill="1" applyBorder="1" applyAlignment="1">
      <alignment horizontal="center" vertical="center"/>
    </xf>
    <xf numFmtId="164" fontId="53" fillId="42" borderId="43" xfId="1" applyNumberFormat="1" applyFont="1" applyFill="1" applyBorder="1" applyAlignment="1">
      <alignment horizontal="center" vertical="center"/>
    </xf>
    <xf numFmtId="0" fontId="6" fillId="44" borderId="43" xfId="0" applyFont="1" applyFill="1" applyBorder="1" applyAlignment="1">
      <alignment horizontal="center" vertical="center"/>
    </xf>
    <xf numFmtId="3" fontId="6" fillId="44" borderId="43" xfId="0" applyNumberFormat="1" applyFont="1" applyFill="1" applyBorder="1" applyAlignment="1">
      <alignment horizontal="center" vertical="center"/>
    </xf>
    <xf numFmtId="164" fontId="6" fillId="44" borderId="43" xfId="1" applyNumberFormat="1" applyFont="1" applyFill="1" applyBorder="1" applyAlignment="1">
      <alignment horizontal="center" vertical="center"/>
    </xf>
    <xf numFmtId="0" fontId="55" fillId="42" borderId="43" xfId="0" applyFont="1" applyFill="1" applyBorder="1" applyAlignment="1">
      <alignment vertical="center"/>
    </xf>
    <xf numFmtId="0" fontId="56" fillId="0" borderId="46" xfId="0" applyFont="1" applyBorder="1" applyAlignment="1">
      <alignment vertical="center"/>
    </xf>
    <xf numFmtId="0" fontId="56" fillId="0" borderId="47" xfId="0" applyFont="1" applyBorder="1" applyAlignment="1">
      <alignment vertical="center"/>
    </xf>
    <xf numFmtId="0" fontId="56" fillId="0" borderId="48" xfId="0" applyFont="1" applyBorder="1" applyAlignment="1">
      <alignment vertical="center"/>
    </xf>
    <xf numFmtId="0" fontId="18" fillId="44" borderId="43" xfId="0" applyFont="1" applyFill="1" applyBorder="1" applyAlignment="1">
      <alignment horizontal="center" vertical="center"/>
    </xf>
    <xf numFmtId="0" fontId="55" fillId="43" borderId="50" xfId="0" applyFont="1" applyFill="1" applyBorder="1" applyAlignment="1">
      <alignment horizontal="center" vertical="center"/>
    </xf>
    <xf numFmtId="164" fontId="55" fillId="42" borderId="43" xfId="1" applyNumberFormat="1" applyFont="1" applyFill="1" applyBorder="1" applyAlignment="1">
      <alignment horizontal="center" vertical="center"/>
    </xf>
    <xf numFmtId="164" fontId="56" fillId="0" borderId="46" xfId="1" applyNumberFormat="1" applyFont="1" applyBorder="1" applyAlignment="1">
      <alignment horizontal="center" vertical="center"/>
    </xf>
    <xf numFmtId="164" fontId="56" fillId="0" borderId="47" xfId="1" applyNumberFormat="1" applyFont="1" applyBorder="1" applyAlignment="1">
      <alignment horizontal="center" vertical="center"/>
    </xf>
    <xf numFmtId="164" fontId="56" fillId="0" borderId="48" xfId="1" applyNumberFormat="1" applyFont="1" applyBorder="1" applyAlignment="1">
      <alignment horizontal="center" vertical="center"/>
    </xf>
    <xf numFmtId="164" fontId="18" fillId="44" borderId="43" xfId="1" applyNumberFormat="1" applyFont="1" applyFill="1" applyBorder="1" applyAlignment="1">
      <alignment horizontal="center" vertical="center"/>
    </xf>
    <xf numFmtId="3" fontId="18" fillId="44" borderId="43" xfId="0" applyNumberFormat="1" applyFont="1" applyFill="1" applyBorder="1" applyAlignment="1">
      <alignment horizontal="center" vertical="center"/>
    </xf>
    <xf numFmtId="165" fontId="55" fillId="42" borderId="43" xfId="0" applyNumberFormat="1" applyFont="1" applyFill="1" applyBorder="1" applyAlignment="1">
      <alignment horizontal="center" vertical="center"/>
    </xf>
    <xf numFmtId="165" fontId="56" fillId="0" borderId="46" xfId="0" applyNumberFormat="1" applyFont="1" applyBorder="1" applyAlignment="1">
      <alignment horizontal="center" vertical="center"/>
    </xf>
    <xf numFmtId="165" fontId="56" fillId="0" borderId="47" xfId="0" applyNumberFormat="1" applyFont="1" applyBorder="1" applyAlignment="1">
      <alignment horizontal="center" vertical="center"/>
    </xf>
    <xf numFmtId="165" fontId="56" fillId="0" borderId="48" xfId="0" applyNumberFormat="1" applyFont="1" applyBorder="1" applyAlignment="1">
      <alignment horizontal="center" vertical="center"/>
    </xf>
    <xf numFmtId="0" fontId="61" fillId="3" borderId="51" xfId="0" applyFont="1" applyFill="1" applyBorder="1" applyAlignment="1">
      <alignment horizontal="center" vertical="center"/>
    </xf>
    <xf numFmtId="0" fontId="61" fillId="3" borderId="52" xfId="0" applyFont="1" applyFill="1" applyBorder="1" applyAlignment="1">
      <alignment horizontal="center" vertical="center"/>
    </xf>
    <xf numFmtId="0" fontId="61" fillId="3" borderId="53" xfId="0" applyFont="1" applyFill="1" applyBorder="1" applyAlignment="1">
      <alignment horizontal="center" vertical="center"/>
    </xf>
    <xf numFmtId="164" fontId="62" fillId="3" borderId="58" xfId="1" applyNumberFormat="1" applyFont="1" applyFill="1" applyBorder="1" applyAlignment="1">
      <alignment horizontal="center" vertical="center"/>
    </xf>
    <xf numFmtId="0" fontId="62" fillId="2" borderId="57" xfId="0" applyFont="1" applyFill="1" applyBorder="1" applyAlignment="1">
      <alignment horizontal="left" vertical="center"/>
    </xf>
    <xf numFmtId="3" fontId="62" fillId="2" borderId="57" xfId="0" applyNumberFormat="1" applyFont="1" applyFill="1" applyBorder="1" applyAlignment="1">
      <alignment horizontal="center" vertical="center"/>
    </xf>
    <xf numFmtId="3" fontId="62" fillId="2" borderId="0" xfId="0" applyNumberFormat="1" applyFont="1" applyFill="1" applyAlignment="1">
      <alignment horizontal="center" vertical="center"/>
    </xf>
    <xf numFmtId="0" fontId="62" fillId="2" borderId="59" xfId="0" applyFont="1" applyFill="1" applyBorder="1" applyAlignment="1">
      <alignment horizontal="left" vertical="center"/>
    </xf>
    <xf numFmtId="3" fontId="63" fillId="4" borderId="51" xfId="1" applyNumberFormat="1" applyFont="1" applyFill="1" applyBorder="1" applyAlignment="1">
      <alignment horizontal="center" vertical="center"/>
    </xf>
    <xf numFmtId="3" fontId="63" fillId="4" borderId="52" xfId="1" applyNumberFormat="1" applyFont="1" applyFill="1" applyBorder="1" applyAlignment="1">
      <alignment horizontal="center" vertical="center"/>
    </xf>
    <xf numFmtId="9" fontId="63" fillId="4" borderId="53" xfId="1" applyFont="1" applyFill="1" applyBorder="1" applyAlignment="1">
      <alignment horizontal="center" vertical="center"/>
    </xf>
    <xf numFmtId="164" fontId="63" fillId="3" borderId="51" xfId="1" applyNumberFormat="1" applyFont="1" applyFill="1" applyBorder="1" applyAlignment="1">
      <alignment horizontal="center" vertical="center"/>
    </xf>
    <xf numFmtId="0" fontId="52" fillId="0" borderId="68" xfId="0" applyFont="1" applyBorder="1"/>
    <xf numFmtId="0" fontId="52" fillId="0" borderId="69" xfId="0" applyFont="1" applyBorder="1"/>
    <xf numFmtId="0" fontId="52" fillId="0" borderId="70" xfId="0" applyFont="1" applyBorder="1"/>
    <xf numFmtId="3" fontId="66" fillId="0" borderId="68" xfId="0" applyNumberFormat="1" applyFont="1" applyBorder="1" applyAlignment="1">
      <alignment horizontal="center"/>
    </xf>
    <xf numFmtId="3" fontId="66" fillId="0" borderId="70" xfId="0" applyNumberFormat="1" applyFont="1" applyBorder="1" applyAlignment="1">
      <alignment horizontal="center"/>
    </xf>
    <xf numFmtId="3" fontId="66" fillId="0" borderId="69" xfId="0" applyNumberFormat="1" applyFont="1" applyBorder="1" applyAlignment="1">
      <alignment horizontal="center"/>
    </xf>
    <xf numFmtId="0" fontId="5" fillId="46" borderId="65" xfId="0" applyFont="1" applyFill="1" applyBorder="1" applyAlignment="1">
      <alignment horizontal="center"/>
    </xf>
    <xf numFmtId="3" fontId="5" fillId="46" borderId="65" xfId="0" applyNumberFormat="1" applyFont="1" applyFill="1" applyBorder="1" applyAlignment="1">
      <alignment horizontal="center"/>
    </xf>
    <xf numFmtId="0" fontId="5" fillId="46" borderId="27" xfId="0" applyFont="1" applyFill="1" applyBorder="1" applyAlignment="1">
      <alignment horizontal="center" vertical="center" wrapText="1"/>
    </xf>
    <xf numFmtId="0" fontId="18" fillId="46" borderId="71" xfId="0" applyFont="1" applyFill="1" applyBorder="1" applyAlignment="1">
      <alignment horizontal="center" vertical="center" wrapText="1"/>
    </xf>
    <xf numFmtId="0" fontId="5" fillId="46" borderId="27" xfId="0" applyFont="1" applyFill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76" xfId="0" applyFont="1" applyBorder="1" applyAlignment="1">
      <alignment horizontal="center" vertical="center"/>
    </xf>
    <xf numFmtId="165" fontId="72" fillId="0" borderId="76" xfId="0" applyNumberFormat="1" applyFont="1" applyBorder="1" applyAlignment="1">
      <alignment horizontal="center" vertical="center"/>
    </xf>
    <xf numFmtId="165" fontId="72" fillId="0" borderId="31" xfId="0" applyNumberFormat="1" applyFont="1" applyBorder="1" applyAlignment="1">
      <alignment horizontal="center" vertical="center"/>
    </xf>
    <xf numFmtId="0" fontId="18" fillId="46" borderId="65" xfId="0" applyFont="1" applyFill="1" applyBorder="1" applyAlignment="1">
      <alignment horizontal="center" vertical="center" wrapText="1"/>
    </xf>
    <xf numFmtId="164" fontId="70" fillId="0" borderId="42" xfId="1" applyNumberFormat="1" applyFont="1" applyFill="1" applyBorder="1" applyAlignment="1">
      <alignment horizontal="center" vertical="center"/>
    </xf>
    <xf numFmtId="164" fontId="18" fillId="46" borderId="65" xfId="1" applyNumberFormat="1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5" fillId="46" borderId="65" xfId="0" applyFont="1" applyFill="1" applyBorder="1" applyAlignment="1">
      <alignment horizontal="center" vertical="center" wrapText="1"/>
    </xf>
    <xf numFmtId="0" fontId="73" fillId="0" borderId="67" xfId="0" applyFont="1" applyBorder="1" applyAlignment="1">
      <alignment horizontal="center" wrapText="1"/>
    </xf>
    <xf numFmtId="0" fontId="73" fillId="0" borderId="68" xfId="0" applyFont="1" applyBorder="1" applyAlignment="1">
      <alignment horizontal="center" wrapText="1"/>
    </xf>
    <xf numFmtId="164" fontId="77" fillId="0" borderId="82" xfId="1" applyNumberFormat="1" applyFont="1" applyBorder="1" applyAlignment="1">
      <alignment horizontal="center"/>
    </xf>
    <xf numFmtId="164" fontId="77" fillId="0" borderId="84" xfId="1" applyNumberFormat="1" applyFont="1" applyBorder="1" applyAlignment="1">
      <alignment horizontal="center"/>
    </xf>
    <xf numFmtId="164" fontId="77" fillId="0" borderId="86" xfId="1" applyNumberFormat="1" applyFont="1" applyBorder="1" applyAlignment="1">
      <alignment horizontal="center"/>
    </xf>
    <xf numFmtId="164" fontId="76" fillId="49" borderId="88" xfId="1" applyNumberFormat="1" applyFont="1" applyFill="1" applyBorder="1" applyAlignment="1">
      <alignment horizontal="center"/>
    </xf>
    <xf numFmtId="164" fontId="77" fillId="0" borderId="90" xfId="1" applyNumberFormat="1" applyFont="1" applyBorder="1" applyAlignment="1">
      <alignment horizontal="center"/>
    </xf>
    <xf numFmtId="9" fontId="77" fillId="0" borderId="84" xfId="1" applyFont="1" applyBorder="1" applyAlignment="1">
      <alignment horizontal="center"/>
    </xf>
    <xf numFmtId="9" fontId="77" fillId="0" borderId="86" xfId="1" applyFont="1" applyBorder="1" applyAlignment="1">
      <alignment horizontal="center"/>
    </xf>
    <xf numFmtId="9" fontId="77" fillId="0" borderId="91" xfId="1" applyFont="1" applyBorder="1" applyAlignment="1">
      <alignment horizontal="center"/>
    </xf>
    <xf numFmtId="0" fontId="77" fillId="0" borderId="105" xfId="0" applyFont="1" applyBorder="1"/>
    <xf numFmtId="0" fontId="77" fillId="0" borderId="106" xfId="0" applyFont="1" applyBorder="1"/>
    <xf numFmtId="0" fontId="77" fillId="0" borderId="107" xfId="0" applyFont="1" applyBorder="1"/>
    <xf numFmtId="0" fontId="76" fillId="49" borderId="108" xfId="0" applyFont="1" applyFill="1" applyBorder="1"/>
    <xf numFmtId="0" fontId="77" fillId="0" borderId="109" xfId="0" applyFont="1" applyBorder="1"/>
    <xf numFmtId="0" fontId="77" fillId="0" borderId="67" xfId="0" applyFont="1" applyBorder="1"/>
    <xf numFmtId="0" fontId="75" fillId="43" borderId="81" xfId="0" applyFont="1" applyFill="1" applyBorder="1" applyAlignment="1">
      <alignment horizontal="center" vertical="center"/>
    </xf>
    <xf numFmtId="0" fontId="76" fillId="49" borderId="89" xfId="0" applyFont="1" applyFill="1" applyBorder="1" applyAlignment="1">
      <alignment horizontal="center" vertical="center"/>
    </xf>
    <xf numFmtId="0" fontId="76" fillId="49" borderId="81" xfId="0" applyFont="1" applyFill="1" applyBorder="1" applyAlignment="1">
      <alignment horizontal="center" vertical="center"/>
    </xf>
    <xf numFmtId="164" fontId="76" fillId="49" borderId="81" xfId="1" applyNumberFormat="1" applyFont="1" applyFill="1" applyBorder="1" applyAlignment="1">
      <alignment horizontal="center" vertical="center"/>
    </xf>
    <xf numFmtId="0" fontId="77" fillId="0" borderId="96" xfId="0" applyFont="1" applyBorder="1" applyAlignment="1">
      <alignment horizontal="center" vertical="center"/>
    </xf>
    <xf numFmtId="0" fontId="77" fillId="0" borderId="82" xfId="0" applyFont="1" applyBorder="1" applyAlignment="1">
      <alignment horizontal="center" vertical="center"/>
    </xf>
    <xf numFmtId="164" fontId="77" fillId="0" borderId="82" xfId="1" applyNumberFormat="1" applyFont="1" applyBorder="1" applyAlignment="1">
      <alignment horizontal="center" vertical="center"/>
    </xf>
    <xf numFmtId="164" fontId="77" fillId="0" borderId="83" xfId="1" applyNumberFormat="1" applyFont="1" applyBorder="1" applyAlignment="1">
      <alignment horizontal="center" vertical="center"/>
    </xf>
    <xf numFmtId="0" fontId="77" fillId="0" borderId="97" xfId="0" applyFont="1" applyBorder="1" applyAlignment="1">
      <alignment horizontal="center" vertical="center"/>
    </xf>
    <xf numFmtId="0" fontId="77" fillId="0" borderId="84" xfId="0" applyFont="1" applyBorder="1" applyAlignment="1">
      <alignment horizontal="center" vertical="center"/>
    </xf>
    <xf numFmtId="164" fontId="77" fillId="0" borderId="84" xfId="1" applyNumberFormat="1" applyFont="1" applyBorder="1" applyAlignment="1">
      <alignment horizontal="center" vertical="center"/>
    </xf>
    <xf numFmtId="164" fontId="77" fillId="0" borderId="85" xfId="1" applyNumberFormat="1" applyFont="1" applyBorder="1" applyAlignment="1">
      <alignment horizontal="center" vertical="center"/>
    </xf>
    <xf numFmtId="0" fontId="77" fillId="0" borderId="98" xfId="0" applyFont="1" applyBorder="1" applyAlignment="1">
      <alignment horizontal="center" vertical="center"/>
    </xf>
    <xf numFmtId="0" fontId="77" fillId="0" borderId="86" xfId="0" applyFont="1" applyBorder="1" applyAlignment="1">
      <alignment horizontal="center" vertical="center"/>
    </xf>
    <xf numFmtId="164" fontId="77" fillId="0" borderId="86" xfId="1" applyNumberFormat="1" applyFont="1" applyBorder="1" applyAlignment="1">
      <alignment horizontal="center" vertical="center"/>
    </xf>
    <xf numFmtId="164" fontId="77" fillId="0" borderId="87" xfId="1" applyNumberFormat="1" applyFont="1" applyBorder="1" applyAlignment="1">
      <alignment horizontal="center" vertical="center"/>
    </xf>
    <xf numFmtId="0" fontId="76" fillId="49" borderId="99" xfId="0" applyFont="1" applyFill="1" applyBorder="1" applyAlignment="1">
      <alignment horizontal="center" vertical="center"/>
    </xf>
    <xf numFmtId="0" fontId="76" fillId="49" borderId="88" xfId="0" applyFont="1" applyFill="1" applyBorder="1" applyAlignment="1">
      <alignment horizontal="center" vertical="center"/>
    </xf>
    <xf numFmtId="164" fontId="76" fillId="49" borderId="88" xfId="1" applyNumberFormat="1" applyFont="1" applyFill="1" applyBorder="1" applyAlignment="1">
      <alignment horizontal="center" vertical="center"/>
    </xf>
    <xf numFmtId="164" fontId="76" fillId="49" borderId="89" xfId="1" applyNumberFormat="1" applyFont="1" applyFill="1" applyBorder="1" applyAlignment="1">
      <alignment horizontal="center" vertical="center"/>
    </xf>
    <xf numFmtId="0" fontId="77" fillId="0" borderId="100" xfId="0" applyFont="1" applyBorder="1" applyAlignment="1">
      <alignment horizontal="center" vertical="center"/>
    </xf>
    <xf numFmtId="0" fontId="77" fillId="0" borderId="90" xfId="0" applyFont="1" applyBorder="1" applyAlignment="1">
      <alignment horizontal="center" vertical="center"/>
    </xf>
    <xf numFmtId="164" fontId="77" fillId="0" borderId="90" xfId="1" applyNumberFormat="1" applyFont="1" applyBorder="1" applyAlignment="1">
      <alignment horizontal="center" vertical="center"/>
    </xf>
    <xf numFmtId="9" fontId="77" fillId="0" borderId="84" xfId="1" applyFont="1" applyBorder="1" applyAlignment="1">
      <alignment horizontal="center" vertical="center"/>
    </xf>
    <xf numFmtId="9" fontId="77" fillId="0" borderId="85" xfId="1" applyFont="1" applyBorder="1" applyAlignment="1">
      <alignment horizontal="center" vertical="center"/>
    </xf>
    <xf numFmtId="9" fontId="77" fillId="0" borderId="87" xfId="1" applyFont="1" applyBorder="1" applyAlignment="1">
      <alignment horizontal="center" vertical="center"/>
    </xf>
    <xf numFmtId="9" fontId="77" fillId="0" borderId="86" xfId="1" applyFont="1" applyBorder="1" applyAlignment="1">
      <alignment horizontal="center" vertical="center"/>
    </xf>
    <xf numFmtId="0" fontId="77" fillId="0" borderId="101" xfId="0" applyFont="1" applyBorder="1" applyAlignment="1">
      <alignment horizontal="center" vertical="center"/>
    </xf>
    <xf numFmtId="0" fontId="77" fillId="0" borderId="91" xfId="0" applyFont="1" applyBorder="1" applyAlignment="1">
      <alignment horizontal="center" vertical="center"/>
    </xf>
    <xf numFmtId="164" fontId="77" fillId="0" borderId="91" xfId="1" applyNumberFormat="1" applyFont="1" applyBorder="1" applyAlignment="1">
      <alignment horizontal="center" vertical="center"/>
    </xf>
    <xf numFmtId="9" fontId="77" fillId="0" borderId="91" xfId="1" applyFont="1" applyBorder="1" applyAlignment="1">
      <alignment horizontal="center" vertical="center"/>
    </xf>
    <xf numFmtId="9" fontId="77" fillId="0" borderId="92" xfId="1" applyFont="1" applyBorder="1" applyAlignment="1">
      <alignment horizontal="center" vertical="center"/>
    </xf>
    <xf numFmtId="0" fontId="77" fillId="0" borderId="102" xfId="0" applyFont="1" applyBorder="1" applyAlignment="1">
      <alignment horizontal="center" vertical="center"/>
    </xf>
    <xf numFmtId="0" fontId="77" fillId="0" borderId="93" xfId="0" applyFont="1" applyBorder="1" applyAlignment="1">
      <alignment horizontal="center" vertical="center"/>
    </xf>
    <xf numFmtId="164" fontId="77" fillId="0" borderId="93" xfId="1" applyNumberFormat="1" applyFont="1" applyBorder="1" applyAlignment="1">
      <alignment horizontal="center" vertical="center"/>
    </xf>
    <xf numFmtId="9" fontId="77" fillId="0" borderId="93" xfId="1" applyFont="1" applyBorder="1" applyAlignment="1">
      <alignment horizontal="center" vertical="center"/>
    </xf>
    <xf numFmtId="9" fontId="77" fillId="0" borderId="94" xfId="1" applyFont="1" applyBorder="1" applyAlignment="1">
      <alignment horizontal="center" vertical="center"/>
    </xf>
    <xf numFmtId="0" fontId="78" fillId="46" borderId="89" xfId="0" applyFont="1" applyFill="1" applyBorder="1" applyAlignment="1">
      <alignment horizontal="center" vertical="center"/>
    </xf>
    <xf numFmtId="0" fontId="78" fillId="46" borderId="81" xfId="0" applyFont="1" applyFill="1" applyBorder="1" applyAlignment="1">
      <alignment horizontal="center" vertical="center"/>
    </xf>
    <xf numFmtId="164" fontId="78" fillId="46" borderId="81" xfId="1" applyNumberFormat="1" applyFont="1" applyFill="1" applyBorder="1" applyAlignment="1">
      <alignment horizontal="center" vertical="center"/>
    </xf>
    <xf numFmtId="0" fontId="75" fillId="49" borderId="104" xfId="0" applyFont="1" applyFill="1" applyBorder="1" applyAlignment="1">
      <alignment vertical="center"/>
    </xf>
    <xf numFmtId="0" fontId="82" fillId="0" borderId="105" xfId="0" applyFont="1" applyBorder="1" applyAlignment="1">
      <alignment vertical="center"/>
    </xf>
    <xf numFmtId="0" fontId="82" fillId="0" borderId="106" xfId="0" applyFont="1" applyBorder="1" applyAlignment="1">
      <alignment vertical="center"/>
    </xf>
    <xf numFmtId="0" fontId="82" fillId="0" borderId="107" xfId="0" applyFont="1" applyBorder="1" applyAlignment="1">
      <alignment vertical="center"/>
    </xf>
    <xf numFmtId="0" fontId="75" fillId="49" borderId="108" xfId="0" applyFont="1" applyFill="1" applyBorder="1" applyAlignment="1">
      <alignment vertical="center"/>
    </xf>
    <xf numFmtId="0" fontId="82" fillId="0" borderId="109" xfId="0" applyFont="1" applyBorder="1" applyAlignment="1">
      <alignment vertical="center"/>
    </xf>
    <xf numFmtId="0" fontId="82" fillId="0" borderId="67" xfId="0" applyFont="1" applyBorder="1" applyAlignment="1">
      <alignment vertical="center"/>
    </xf>
    <xf numFmtId="0" fontId="82" fillId="0" borderId="110" xfId="0" applyFont="1" applyBorder="1" applyAlignment="1">
      <alignment vertical="center"/>
    </xf>
    <xf numFmtId="0" fontId="74" fillId="46" borderId="111" xfId="0" applyFont="1" applyFill="1" applyBorder="1" applyAlignment="1">
      <alignment horizontal="center" vertical="center"/>
    </xf>
    <xf numFmtId="0" fontId="70" fillId="0" borderId="67" xfId="0" applyFont="1" applyBorder="1" applyAlignment="1">
      <alignment horizontal="left" vertical="center"/>
    </xf>
    <xf numFmtId="0" fontId="70" fillId="0" borderId="68" xfId="0" applyFont="1" applyBorder="1" applyAlignment="1">
      <alignment horizontal="left" vertical="center"/>
    </xf>
    <xf numFmtId="0" fontId="5" fillId="46" borderId="65" xfId="0" applyFont="1" applyFill="1" applyBorder="1" applyAlignment="1">
      <alignment horizontal="center" vertical="center"/>
    </xf>
    <xf numFmtId="0" fontId="73" fillId="0" borderId="67" xfId="0" applyFont="1" applyBorder="1" applyAlignment="1">
      <alignment horizontal="center" vertical="center" wrapText="1"/>
    </xf>
    <xf numFmtId="0" fontId="73" fillId="0" borderId="68" xfId="0" applyFont="1" applyBorder="1" applyAlignment="1">
      <alignment horizontal="center" vertical="center" wrapText="1"/>
    </xf>
    <xf numFmtId="0" fontId="5" fillId="46" borderId="73" xfId="0" applyFont="1" applyFill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 wrapText="1"/>
    </xf>
    <xf numFmtId="0" fontId="73" fillId="0" borderId="112" xfId="0" applyFont="1" applyBorder="1" applyAlignment="1">
      <alignment horizontal="center" vertical="center" wrapText="1"/>
    </xf>
    <xf numFmtId="164" fontId="72" fillId="0" borderId="67" xfId="1" applyNumberFormat="1" applyFont="1" applyFill="1" applyBorder="1" applyAlignment="1">
      <alignment horizontal="center" vertical="center"/>
    </xf>
    <xf numFmtId="164" fontId="72" fillId="0" borderId="68" xfId="1" applyNumberFormat="1" applyFont="1" applyFill="1" applyBorder="1" applyAlignment="1">
      <alignment horizontal="center" vertical="center"/>
    </xf>
    <xf numFmtId="164" fontId="5" fillId="46" borderId="65" xfId="0" applyNumberFormat="1" applyFont="1" applyFill="1" applyBorder="1" applyAlignment="1">
      <alignment horizontal="center" vertical="center"/>
    </xf>
    <xf numFmtId="0" fontId="5" fillId="46" borderId="31" xfId="0" applyFont="1" applyFill="1" applyBorder="1" applyAlignment="1">
      <alignment horizontal="center" vertical="center" wrapText="1"/>
    </xf>
    <xf numFmtId="0" fontId="5" fillId="48" borderId="33" xfId="0" applyFont="1" applyFill="1" applyBorder="1" applyAlignment="1">
      <alignment horizontal="center" vertical="center" wrapText="1"/>
    </xf>
    <xf numFmtId="0" fontId="5" fillId="48" borderId="27" xfId="0" applyFont="1" applyFill="1" applyBorder="1" applyAlignment="1">
      <alignment horizontal="center" vertical="center" wrapText="1"/>
    </xf>
    <xf numFmtId="0" fontId="72" fillId="0" borderId="30" xfId="0" applyFont="1" applyBorder="1" applyAlignment="1">
      <alignment horizontal="center" wrapText="1"/>
    </xf>
    <xf numFmtId="164" fontId="72" fillId="0" borderId="29" xfId="0" applyNumberFormat="1" applyFont="1" applyBorder="1" applyAlignment="1">
      <alignment horizontal="center" vertical="center" wrapText="1"/>
    </xf>
    <xf numFmtId="0" fontId="72" fillId="0" borderId="114" xfId="0" applyFont="1" applyBorder="1" applyAlignment="1">
      <alignment horizontal="center" wrapText="1"/>
    </xf>
    <xf numFmtId="164" fontId="72" fillId="0" borderId="112" xfId="0" applyNumberFormat="1" applyFont="1" applyBorder="1" applyAlignment="1">
      <alignment horizontal="center" vertical="center" wrapText="1"/>
    </xf>
    <xf numFmtId="0" fontId="5" fillId="46" borderId="113" xfId="0" applyFont="1" applyFill="1" applyBorder="1" applyAlignment="1">
      <alignment horizontal="center" wrapText="1"/>
    </xf>
    <xf numFmtId="0" fontId="5" fillId="46" borderId="26" xfId="0" applyFont="1" applyFill="1" applyBorder="1" applyAlignment="1">
      <alignment horizontal="center" wrapText="1"/>
    </xf>
    <xf numFmtId="164" fontId="5" fillId="46" borderId="7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6" fillId="49" borderId="108" xfId="0" applyFont="1" applyFill="1" applyBorder="1" applyAlignment="1">
      <alignment horizontal="center"/>
    </xf>
    <xf numFmtId="0" fontId="77" fillId="0" borderId="105" xfId="0" applyFont="1" applyBorder="1" applyAlignment="1">
      <alignment horizontal="center"/>
    </xf>
    <xf numFmtId="0" fontId="77" fillId="0" borderId="106" xfId="0" applyFont="1" applyBorder="1" applyAlignment="1">
      <alignment horizontal="center"/>
    </xf>
    <xf numFmtId="0" fontId="77" fillId="0" borderId="107" xfId="0" applyFont="1" applyBorder="1" applyAlignment="1">
      <alignment horizontal="center"/>
    </xf>
    <xf numFmtId="0" fontId="77" fillId="0" borderId="109" xfId="0" applyFont="1" applyBorder="1" applyAlignment="1">
      <alignment horizontal="center"/>
    </xf>
    <xf numFmtId="0" fontId="77" fillId="0" borderId="67" xfId="0" applyFont="1" applyBorder="1" applyAlignment="1">
      <alignment horizontal="center"/>
    </xf>
    <xf numFmtId="164" fontId="77" fillId="0" borderId="122" xfId="1" applyNumberFormat="1" applyFont="1" applyBorder="1" applyAlignment="1">
      <alignment horizontal="center"/>
    </xf>
    <xf numFmtId="164" fontId="77" fillId="0" borderId="123" xfId="1" applyNumberFormat="1" applyFont="1" applyBorder="1" applyAlignment="1">
      <alignment horizontal="center"/>
    </xf>
    <xf numFmtId="164" fontId="77" fillId="0" borderId="124" xfId="1" applyNumberFormat="1" applyFont="1" applyBorder="1" applyAlignment="1">
      <alignment horizontal="center"/>
    </xf>
    <xf numFmtId="164" fontId="77" fillId="0" borderId="125" xfId="1" applyNumberFormat="1" applyFont="1" applyBorder="1" applyAlignment="1">
      <alignment horizontal="center"/>
    </xf>
    <xf numFmtId="164" fontId="77" fillId="0" borderId="126" xfId="1" applyNumberFormat="1" applyFont="1" applyBorder="1" applyAlignment="1">
      <alignment horizontal="center"/>
    </xf>
    <xf numFmtId="164" fontId="77" fillId="0" borderId="127" xfId="1" applyNumberFormat="1" applyFont="1" applyBorder="1" applyAlignment="1">
      <alignment horizontal="center"/>
    </xf>
    <xf numFmtId="164" fontId="76" fillId="49" borderId="128" xfId="1" applyNumberFormat="1" applyFont="1" applyFill="1" applyBorder="1" applyAlignment="1">
      <alignment horizontal="center"/>
    </xf>
    <xf numFmtId="164" fontId="76" fillId="49" borderId="129" xfId="1" applyNumberFormat="1" applyFont="1" applyFill="1" applyBorder="1" applyAlignment="1">
      <alignment horizontal="center"/>
    </xf>
    <xf numFmtId="164" fontId="77" fillId="0" borderId="130" xfId="1" applyNumberFormat="1" applyFont="1" applyBorder="1" applyAlignment="1">
      <alignment horizontal="center"/>
    </xf>
    <xf numFmtId="9" fontId="77" fillId="0" borderId="125" xfId="1" applyFont="1" applyBorder="1" applyAlignment="1">
      <alignment horizontal="center"/>
    </xf>
    <xf numFmtId="9" fontId="77" fillId="0" borderId="127" xfId="1" applyFont="1" applyBorder="1" applyAlignment="1">
      <alignment horizontal="center"/>
    </xf>
    <xf numFmtId="164" fontId="77" fillId="0" borderId="131" xfId="1" applyNumberFormat="1" applyFont="1" applyBorder="1" applyAlignment="1">
      <alignment horizontal="center"/>
    </xf>
    <xf numFmtId="9" fontId="77" fillId="0" borderId="30" xfId="1" applyFont="1" applyBorder="1" applyAlignment="1">
      <alignment horizontal="center"/>
    </xf>
    <xf numFmtId="0" fontId="77" fillId="0" borderId="122" xfId="0" applyFont="1" applyBorder="1" applyAlignment="1">
      <alignment horizontal="center"/>
    </xf>
    <xf numFmtId="0" fontId="77" fillId="0" borderId="137" xfId="0" applyFont="1" applyBorder="1" applyAlignment="1">
      <alignment horizontal="center"/>
    </xf>
    <xf numFmtId="0" fontId="77" fillId="0" borderId="124" xfId="0" applyFont="1" applyBorder="1" applyAlignment="1">
      <alignment horizontal="center"/>
    </xf>
    <xf numFmtId="0" fontId="77" fillId="0" borderId="138" xfId="0" applyFont="1" applyBorder="1" applyAlignment="1">
      <alignment horizontal="center"/>
    </xf>
    <xf numFmtId="0" fontId="77" fillId="0" borderId="126" xfId="0" applyFont="1" applyBorder="1" applyAlignment="1">
      <alignment horizontal="center"/>
    </xf>
    <xf numFmtId="0" fontId="77" fillId="0" borderId="139" xfId="0" applyFont="1" applyBorder="1" applyAlignment="1">
      <alignment horizontal="center"/>
    </xf>
    <xf numFmtId="0" fontId="76" fillId="49" borderId="128" xfId="0" applyFont="1" applyFill="1" applyBorder="1" applyAlignment="1">
      <alignment horizontal="center"/>
    </xf>
    <xf numFmtId="0" fontId="76" fillId="49" borderId="140" xfId="0" applyFont="1" applyFill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141" xfId="0" applyFont="1" applyBorder="1" applyAlignment="1">
      <alignment horizontal="center"/>
    </xf>
    <xf numFmtId="0" fontId="77" fillId="0" borderId="131" xfId="0" applyFont="1" applyBorder="1" applyAlignment="1">
      <alignment horizontal="center"/>
    </xf>
    <xf numFmtId="0" fontId="77" fillId="0" borderId="142" xfId="0" applyFont="1" applyBorder="1" applyAlignment="1">
      <alignment horizontal="center"/>
    </xf>
    <xf numFmtId="0" fontId="78" fillId="46" borderId="65" xfId="0" applyFont="1" applyFill="1" applyBorder="1" applyAlignment="1">
      <alignment horizontal="center"/>
    </xf>
    <xf numFmtId="0" fontId="78" fillId="46" borderId="143" xfId="0" applyFont="1" applyFill="1" applyBorder="1" applyAlignment="1">
      <alignment horizontal="center"/>
    </xf>
    <xf numFmtId="0" fontId="78" fillId="46" borderId="144" xfId="0" applyFont="1" applyFill="1" applyBorder="1" applyAlignment="1">
      <alignment horizontal="center"/>
    </xf>
    <xf numFmtId="164" fontId="78" fillId="46" borderId="143" xfId="1" applyNumberFormat="1" applyFont="1" applyFill="1" applyBorder="1" applyAlignment="1">
      <alignment horizontal="center"/>
    </xf>
    <xf numFmtId="164" fontId="78" fillId="46" borderId="145" xfId="1" applyNumberFormat="1" applyFont="1" applyFill="1" applyBorder="1" applyAlignment="1">
      <alignment horizontal="center"/>
    </xf>
    <xf numFmtId="164" fontId="78" fillId="46" borderId="144" xfId="1" applyNumberFormat="1" applyFont="1" applyFill="1" applyBorder="1" applyAlignment="1">
      <alignment horizontal="center"/>
    </xf>
    <xf numFmtId="0" fontId="76" fillId="49" borderId="110" xfId="0" applyFont="1" applyFill="1" applyBorder="1"/>
    <xf numFmtId="0" fontId="76" fillId="49" borderId="110" xfId="0" applyFont="1" applyFill="1" applyBorder="1" applyAlignment="1">
      <alignment horizontal="center"/>
    </xf>
    <xf numFmtId="0" fontId="76" fillId="49" borderId="146" xfId="0" applyFont="1" applyFill="1" applyBorder="1" applyAlignment="1">
      <alignment horizontal="center"/>
    </xf>
    <xf numFmtId="0" fontId="76" fillId="49" borderId="147" xfId="0" applyFont="1" applyFill="1" applyBorder="1" applyAlignment="1">
      <alignment horizontal="center"/>
    </xf>
    <xf numFmtId="164" fontId="76" fillId="49" borderId="146" xfId="1" applyNumberFormat="1" applyFont="1" applyFill="1" applyBorder="1" applyAlignment="1">
      <alignment horizontal="center"/>
    </xf>
    <xf numFmtId="164" fontId="76" fillId="49" borderId="148" xfId="1" applyNumberFormat="1" applyFont="1" applyFill="1" applyBorder="1" applyAlignment="1">
      <alignment horizontal="center"/>
    </xf>
    <xf numFmtId="164" fontId="76" fillId="49" borderId="147" xfId="1" applyNumberFormat="1" applyFont="1" applyFill="1" applyBorder="1" applyAlignment="1">
      <alignment horizontal="center"/>
    </xf>
    <xf numFmtId="0" fontId="75" fillId="43" borderId="132" xfId="0" applyFont="1" applyFill="1" applyBorder="1" applyAlignment="1">
      <alignment horizontal="center"/>
    </xf>
    <xf numFmtId="0" fontId="75" fillId="43" borderId="133" xfId="0" applyFont="1" applyFill="1" applyBorder="1" applyAlignment="1">
      <alignment horizontal="center"/>
    </xf>
    <xf numFmtId="0" fontId="75" fillId="43" borderId="134" xfId="0" applyFont="1" applyFill="1" applyBorder="1" applyAlignment="1">
      <alignment horizontal="center"/>
    </xf>
    <xf numFmtId="0" fontId="72" fillId="0" borderId="158" xfId="0" applyFont="1" applyBorder="1" applyAlignment="1">
      <alignment horizontal="center"/>
    </xf>
    <xf numFmtId="0" fontId="73" fillId="0" borderId="159" xfId="0" applyFont="1" applyBorder="1" applyAlignment="1">
      <alignment horizontal="center"/>
    </xf>
    <xf numFmtId="164" fontId="72" fillId="0" borderId="160" xfId="1" applyNumberFormat="1" applyFont="1" applyFill="1" applyBorder="1" applyAlignment="1">
      <alignment horizontal="center"/>
    </xf>
    <xf numFmtId="0" fontId="72" fillId="0" borderId="153" xfId="0" applyFont="1" applyBorder="1" applyAlignment="1">
      <alignment horizontal="center"/>
    </xf>
    <xf numFmtId="0" fontId="73" fillId="0" borderId="152" xfId="0" applyFont="1" applyBorder="1" applyAlignment="1">
      <alignment horizontal="center"/>
    </xf>
    <xf numFmtId="164" fontId="72" fillId="0" borderId="154" xfId="0" applyNumberFormat="1" applyFont="1" applyBorder="1" applyAlignment="1">
      <alignment horizontal="center"/>
    </xf>
    <xf numFmtId="164" fontId="72" fillId="0" borderId="154" xfId="1" applyNumberFormat="1" applyFont="1" applyFill="1" applyBorder="1" applyAlignment="1">
      <alignment horizontal="center"/>
    </xf>
    <xf numFmtId="0" fontId="72" fillId="0" borderId="155" xfId="0" applyFont="1" applyBorder="1" applyAlignment="1">
      <alignment horizontal="center"/>
    </xf>
    <xf numFmtId="0" fontId="73" fillId="0" borderId="156" xfId="0" applyFont="1" applyBorder="1" applyAlignment="1">
      <alignment horizontal="center"/>
    </xf>
    <xf numFmtId="164" fontId="72" fillId="0" borderId="157" xfId="0" applyNumberFormat="1" applyFont="1" applyBorder="1" applyAlignment="1">
      <alignment horizontal="center"/>
    </xf>
    <xf numFmtId="0" fontId="5" fillId="50" borderId="161" xfId="0" applyFont="1" applyFill="1" applyBorder="1" applyAlignment="1">
      <alignment horizontal="center" vertical="center"/>
    </xf>
    <xf numFmtId="0" fontId="5" fillId="50" borderId="162" xfId="0" applyFont="1" applyFill="1" applyBorder="1" applyAlignment="1">
      <alignment horizontal="center" vertical="center" wrapText="1"/>
    </xf>
    <xf numFmtId="0" fontId="5" fillId="50" borderId="164" xfId="0" applyFont="1" applyFill="1" applyBorder="1" applyAlignment="1">
      <alignment horizontal="center" vertical="center" wrapText="1"/>
    </xf>
    <xf numFmtId="164" fontId="5" fillId="50" borderId="163" xfId="0" applyNumberFormat="1" applyFont="1" applyFill="1" applyBorder="1" applyAlignment="1">
      <alignment horizontal="center" vertical="center" wrapText="1"/>
    </xf>
    <xf numFmtId="1" fontId="71" fillId="0" borderId="26" xfId="0" applyNumberFormat="1" applyFont="1" applyBorder="1" applyAlignment="1">
      <alignment horizontal="center" vertical="center"/>
    </xf>
    <xf numFmtId="1" fontId="71" fillId="0" borderId="68" xfId="0" applyNumberFormat="1" applyFont="1" applyBorder="1" applyAlignment="1">
      <alignment horizontal="center" vertical="center"/>
    </xf>
    <xf numFmtId="1" fontId="73" fillId="0" borderId="68" xfId="0" applyNumberFormat="1" applyFont="1" applyBorder="1" applyAlignment="1">
      <alignment horizontal="center" vertical="center"/>
    </xf>
    <xf numFmtId="1" fontId="73" fillId="0" borderId="27" xfId="0" applyNumberFormat="1" applyFont="1" applyBorder="1" applyAlignment="1">
      <alignment horizontal="center" vertical="center"/>
    </xf>
    <xf numFmtId="10" fontId="4" fillId="2" borderId="0" xfId="1" applyNumberFormat="1" applyFont="1" applyFill="1" applyAlignment="1">
      <alignment horizontal="left"/>
    </xf>
    <xf numFmtId="0" fontId="84" fillId="38" borderId="21" xfId="0" applyFont="1" applyFill="1" applyBorder="1" applyAlignment="1">
      <alignment horizontal="center" vertical="center"/>
    </xf>
    <xf numFmtId="0" fontId="84" fillId="38" borderId="0" xfId="0" applyFont="1" applyFill="1" applyAlignment="1">
      <alignment horizontal="center" vertical="center"/>
    </xf>
    <xf numFmtId="0" fontId="84" fillId="38" borderId="22" xfId="0" applyFont="1" applyFill="1" applyBorder="1" applyAlignment="1">
      <alignment horizontal="center" vertical="center"/>
    </xf>
    <xf numFmtId="0" fontId="49" fillId="38" borderId="21" xfId="0" applyFont="1" applyFill="1" applyBorder="1" applyAlignment="1">
      <alignment horizontal="center" vertical="center"/>
    </xf>
    <xf numFmtId="0" fontId="49" fillId="38" borderId="0" xfId="0" applyFont="1" applyFill="1" applyAlignment="1">
      <alignment horizontal="center" vertical="center"/>
    </xf>
    <xf numFmtId="0" fontId="49" fillId="38" borderId="22" xfId="0" applyFont="1" applyFill="1" applyBorder="1" applyAlignment="1">
      <alignment horizontal="center" vertical="center"/>
    </xf>
    <xf numFmtId="0" fontId="38" fillId="38" borderId="21" xfId="0" applyFont="1" applyFill="1" applyBorder="1" applyAlignment="1">
      <alignment horizontal="center"/>
    </xf>
    <xf numFmtId="0" fontId="38" fillId="38" borderId="0" xfId="0" applyFont="1" applyFill="1" applyAlignment="1">
      <alignment horizontal="center"/>
    </xf>
    <xf numFmtId="0" fontId="38" fillId="38" borderId="22" xfId="0" applyFont="1" applyFill="1" applyBorder="1" applyAlignment="1">
      <alignment horizontal="center"/>
    </xf>
    <xf numFmtId="0" fontId="39" fillId="38" borderId="21" xfId="0" applyFont="1" applyFill="1" applyBorder="1" applyAlignment="1">
      <alignment horizontal="center"/>
    </xf>
    <xf numFmtId="0" fontId="39" fillId="38" borderId="0" xfId="0" applyFont="1" applyFill="1" applyAlignment="1">
      <alignment horizontal="center"/>
    </xf>
    <xf numFmtId="0" fontId="39" fillId="38" borderId="22" xfId="0" applyFont="1" applyFill="1" applyBorder="1" applyAlignment="1">
      <alignment horizontal="center"/>
    </xf>
    <xf numFmtId="0" fontId="43" fillId="38" borderId="21" xfId="0" applyFont="1" applyFill="1" applyBorder="1" applyAlignment="1">
      <alignment horizontal="center"/>
    </xf>
    <xf numFmtId="0" fontId="43" fillId="38" borderId="0" xfId="0" applyFont="1" applyFill="1" applyAlignment="1">
      <alignment horizontal="center"/>
    </xf>
    <xf numFmtId="0" fontId="43" fillId="38" borderId="22" xfId="0" applyFont="1" applyFill="1" applyBorder="1" applyAlignment="1">
      <alignment horizontal="center"/>
    </xf>
    <xf numFmtId="0" fontId="6" fillId="40" borderId="26" xfId="2" applyFont="1" applyFill="1" applyBorder="1" applyAlignment="1" applyProtection="1">
      <alignment horizontal="center" vertical="center" wrapText="1"/>
    </xf>
    <xf numFmtId="0" fontId="6" fillId="40" borderId="27" xfId="2" applyFont="1" applyFill="1" applyBorder="1" applyAlignment="1" applyProtection="1">
      <alignment horizontal="center" vertical="center" wrapText="1"/>
    </xf>
    <xf numFmtId="0" fontId="16" fillId="41" borderId="29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9" fillId="39" borderId="34" xfId="0" applyFont="1" applyFill="1" applyBorder="1" applyAlignment="1">
      <alignment horizontal="center" vertical="center"/>
    </xf>
    <xf numFmtId="0" fontId="50" fillId="39" borderId="35" xfId="0" applyFont="1" applyFill="1" applyBorder="1" applyAlignment="1">
      <alignment horizontal="center" vertical="center"/>
    </xf>
    <xf numFmtId="0" fontId="50" fillId="39" borderId="36" xfId="0" applyFont="1" applyFill="1" applyBorder="1" applyAlignment="1">
      <alignment horizontal="center" vertical="center"/>
    </xf>
    <xf numFmtId="0" fontId="50" fillId="39" borderId="37" xfId="0" applyFont="1" applyFill="1" applyBorder="1" applyAlignment="1">
      <alignment horizontal="center" vertical="center"/>
    </xf>
    <xf numFmtId="0" fontId="50" fillId="39" borderId="0" xfId="0" applyFont="1" applyFill="1" applyAlignment="1">
      <alignment horizontal="center" vertical="center"/>
    </xf>
    <xf numFmtId="0" fontId="50" fillId="39" borderId="38" xfId="0" applyFont="1" applyFill="1" applyBorder="1" applyAlignment="1">
      <alignment horizontal="center" vertical="center"/>
    </xf>
    <xf numFmtId="0" fontId="50" fillId="39" borderId="39" xfId="0" applyFont="1" applyFill="1" applyBorder="1" applyAlignment="1">
      <alignment horizontal="center" vertical="center"/>
    </xf>
    <xf numFmtId="0" fontId="50" fillId="39" borderId="40" xfId="0" applyFont="1" applyFill="1" applyBorder="1" applyAlignment="1">
      <alignment horizontal="center" vertical="center"/>
    </xf>
    <xf numFmtId="0" fontId="50" fillId="39" borderId="41" xfId="0" applyFont="1" applyFill="1" applyBorder="1" applyAlignment="1">
      <alignment horizontal="center" vertical="center"/>
    </xf>
    <xf numFmtId="0" fontId="51" fillId="2" borderId="28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31" fillId="5" borderId="3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2" fillId="37" borderId="6" xfId="0" applyFont="1" applyFill="1" applyBorder="1" applyAlignment="1">
      <alignment horizontal="center" vertical="center" wrapText="1"/>
    </xf>
    <xf numFmtId="0" fontId="32" fillId="37" borderId="0" xfId="0" applyFont="1" applyFill="1" applyAlignment="1">
      <alignment horizontal="center" vertical="center" wrapText="1"/>
    </xf>
    <xf numFmtId="0" fontId="32" fillId="37" borderId="7" xfId="0" applyFont="1" applyFill="1" applyBorder="1" applyAlignment="1">
      <alignment horizontal="center" vertical="center" wrapText="1"/>
    </xf>
    <xf numFmtId="0" fontId="32" fillId="37" borderId="8" xfId="0" applyFont="1" applyFill="1" applyBorder="1" applyAlignment="1">
      <alignment horizontal="center" vertical="center" wrapText="1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5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6" fillId="44" borderId="44" xfId="0" applyFont="1" applyFill="1" applyBorder="1" applyAlignment="1">
      <alignment horizontal="center" vertical="center"/>
    </xf>
    <xf numFmtId="0" fontId="6" fillId="44" borderId="45" xfId="0" applyFont="1" applyFill="1" applyBorder="1" applyAlignment="1">
      <alignment horizontal="center" vertical="center"/>
    </xf>
    <xf numFmtId="0" fontId="6" fillId="44" borderId="49" xfId="0" applyFont="1" applyFill="1" applyBorder="1" applyAlignment="1">
      <alignment horizontal="center" vertical="center"/>
    </xf>
    <xf numFmtId="0" fontId="6" fillId="44" borderId="44" xfId="0" applyFont="1" applyFill="1" applyBorder="1" applyAlignment="1">
      <alignment horizontal="center" vertical="center" wrapText="1"/>
    </xf>
    <xf numFmtId="0" fontId="6" fillId="44" borderId="49" xfId="0" applyFont="1" applyFill="1" applyBorder="1" applyAlignment="1">
      <alignment horizontal="center" vertical="center" wrapText="1"/>
    </xf>
    <xf numFmtId="0" fontId="6" fillId="44" borderId="45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18" fillId="44" borderId="44" xfId="0" applyFont="1" applyFill="1" applyBorder="1" applyAlignment="1">
      <alignment horizontal="center" vertical="center" wrapText="1"/>
    </xf>
    <xf numFmtId="0" fontId="18" fillId="44" borderId="49" xfId="0" applyFont="1" applyFill="1" applyBorder="1" applyAlignment="1">
      <alignment horizontal="center" vertical="center" wrapText="1"/>
    </xf>
    <xf numFmtId="0" fontId="18" fillId="44" borderId="45" xfId="0" applyFont="1" applyFill="1" applyBorder="1" applyAlignment="1">
      <alignment horizontal="center" vertical="center" wrapText="1"/>
    </xf>
    <xf numFmtId="0" fontId="18" fillId="44" borderId="44" xfId="0" applyFont="1" applyFill="1" applyBorder="1" applyAlignment="1">
      <alignment horizontal="center" vertical="center"/>
    </xf>
    <xf numFmtId="0" fontId="18" fillId="44" borderId="45" xfId="0" applyFont="1" applyFill="1" applyBorder="1" applyAlignment="1">
      <alignment horizontal="center" vertical="center"/>
    </xf>
    <xf numFmtId="0" fontId="18" fillId="44" borderId="49" xfId="0" applyFont="1" applyFill="1" applyBorder="1" applyAlignment="1">
      <alignment horizontal="center" vertical="center"/>
    </xf>
    <xf numFmtId="0" fontId="64" fillId="3" borderId="6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8" fillId="3" borderId="54" xfId="0" applyFont="1" applyFill="1" applyBorder="1" applyAlignment="1">
      <alignment horizontal="center" vertical="center" wrapText="1"/>
    </xf>
    <xf numFmtId="0" fontId="58" fillId="3" borderId="55" xfId="0" applyFont="1" applyFill="1" applyBorder="1" applyAlignment="1">
      <alignment horizontal="center" vertical="center"/>
    </xf>
    <xf numFmtId="0" fontId="58" fillId="3" borderId="56" xfId="0" applyFont="1" applyFill="1" applyBorder="1" applyAlignment="1">
      <alignment horizontal="center" vertical="center"/>
    </xf>
    <xf numFmtId="0" fontId="58" fillId="3" borderId="57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8" fillId="3" borderId="58" xfId="0" applyFont="1" applyFill="1" applyBorder="1" applyAlignment="1">
      <alignment horizontal="center" vertical="center"/>
    </xf>
    <xf numFmtId="0" fontId="58" fillId="3" borderId="59" xfId="0" applyFont="1" applyFill="1" applyBorder="1" applyAlignment="1">
      <alignment horizontal="center" vertical="center"/>
    </xf>
    <xf numFmtId="0" fontId="58" fillId="3" borderId="60" xfId="0" applyFont="1" applyFill="1" applyBorder="1" applyAlignment="1">
      <alignment horizontal="center" vertical="center"/>
    </xf>
    <xf numFmtId="0" fontId="58" fillId="3" borderId="61" xfId="0" applyFont="1" applyFill="1" applyBorder="1" applyAlignment="1">
      <alignment horizontal="center" vertical="center"/>
    </xf>
    <xf numFmtId="0" fontId="65" fillId="45" borderId="66" xfId="0" applyFont="1" applyFill="1" applyBorder="1" applyAlignment="1">
      <alignment horizontal="center" vertical="center"/>
    </xf>
    <xf numFmtId="0" fontId="65" fillId="45" borderId="72" xfId="0" applyFont="1" applyFill="1" applyBorder="1" applyAlignment="1">
      <alignment horizontal="center" vertical="center"/>
    </xf>
    <xf numFmtId="0" fontId="65" fillId="45" borderId="63" xfId="0" applyFont="1" applyFill="1" applyBorder="1" applyAlignment="1">
      <alignment horizontal="center" vertical="center"/>
    </xf>
    <xf numFmtId="0" fontId="65" fillId="45" borderId="64" xfId="0" applyFont="1" applyFill="1" applyBorder="1" applyAlignment="1">
      <alignment horizontal="center" vertical="center"/>
    </xf>
    <xf numFmtId="0" fontId="5" fillId="46" borderId="26" xfId="0" applyFont="1" applyFill="1" applyBorder="1" applyAlignment="1">
      <alignment horizontal="center" vertical="center"/>
    </xf>
    <xf numFmtId="0" fontId="5" fillId="46" borderId="27" xfId="0" applyFont="1" applyFill="1" applyBorder="1" applyAlignment="1">
      <alignment horizontal="center" vertical="center"/>
    </xf>
    <xf numFmtId="0" fontId="5" fillId="46" borderId="26" xfId="0" applyFont="1" applyFill="1" applyBorder="1" applyAlignment="1">
      <alignment horizontal="center" vertical="center" wrapText="1"/>
    </xf>
    <xf numFmtId="0" fontId="5" fillId="46" borderId="27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67" fillId="38" borderId="73" xfId="0" applyFont="1" applyFill="1" applyBorder="1" applyAlignment="1">
      <alignment horizontal="center" vertical="center"/>
    </xf>
    <xf numFmtId="0" fontId="67" fillId="38" borderId="74" xfId="0" applyFont="1" applyFill="1" applyBorder="1" applyAlignment="1">
      <alignment horizontal="center" vertical="center"/>
    </xf>
    <xf numFmtId="0" fontId="67" fillId="38" borderId="75" xfId="0" applyFont="1" applyFill="1" applyBorder="1" applyAlignment="1">
      <alignment horizontal="center" vertical="center"/>
    </xf>
    <xf numFmtId="0" fontId="68" fillId="47" borderId="77" xfId="0" applyFont="1" applyFill="1" applyBorder="1" applyAlignment="1">
      <alignment horizontal="center" vertical="center"/>
    </xf>
    <xf numFmtId="0" fontId="68" fillId="47" borderId="28" xfId="0" applyFont="1" applyFill="1" applyBorder="1" applyAlignment="1">
      <alignment horizontal="center" vertical="center"/>
    </xf>
    <xf numFmtId="0" fontId="68" fillId="47" borderId="113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center"/>
    </xf>
    <xf numFmtId="0" fontId="80" fillId="38" borderId="77" xfId="0" applyFont="1" applyFill="1" applyBorder="1" applyAlignment="1">
      <alignment horizontal="center" vertical="center"/>
    </xf>
    <xf numFmtId="0" fontId="80" fillId="38" borderId="28" xfId="0" applyFont="1" applyFill="1" applyBorder="1" applyAlignment="1">
      <alignment horizontal="center" vertical="center"/>
    </xf>
    <xf numFmtId="0" fontId="80" fillId="38" borderId="113" xfId="0" applyFont="1" applyFill="1" applyBorder="1" applyAlignment="1">
      <alignment horizontal="center" vertical="center"/>
    </xf>
    <xf numFmtId="0" fontId="80" fillId="38" borderId="31" xfId="0" applyFont="1" applyFill="1" applyBorder="1" applyAlignment="1">
      <alignment horizontal="center" vertical="center"/>
    </xf>
    <xf numFmtId="0" fontId="80" fillId="38" borderId="32" xfId="0" applyFont="1" applyFill="1" applyBorder="1" applyAlignment="1">
      <alignment horizontal="center" vertical="center"/>
    </xf>
    <xf numFmtId="0" fontId="80" fillId="38" borderId="33" xfId="0" applyFont="1" applyFill="1" applyBorder="1" applyAlignment="1">
      <alignment horizontal="center" vertical="center"/>
    </xf>
    <xf numFmtId="0" fontId="81" fillId="2" borderId="0" xfId="0" applyFont="1" applyFill="1" applyAlignment="1">
      <alignment horizontal="center" vertical="center"/>
    </xf>
    <xf numFmtId="0" fontId="81" fillId="2" borderId="95" xfId="0" applyFont="1" applyFill="1" applyBorder="1" applyAlignment="1">
      <alignment horizontal="center" vertical="center"/>
    </xf>
    <xf numFmtId="0" fontId="74" fillId="46" borderId="78" xfId="0" applyFont="1" applyFill="1" applyBorder="1" applyAlignment="1">
      <alignment horizontal="center" vertical="center" wrapText="1"/>
    </xf>
    <xf numFmtId="0" fontId="74" fillId="46" borderId="80" xfId="0" applyFont="1" applyFill="1" applyBorder="1" applyAlignment="1">
      <alignment horizontal="center" vertical="center" wrapText="1"/>
    </xf>
    <xf numFmtId="0" fontId="74" fillId="46" borderId="78" xfId="0" applyFont="1" applyFill="1" applyBorder="1" applyAlignment="1">
      <alignment horizontal="center" vertical="center"/>
    </xf>
    <xf numFmtId="0" fontId="74" fillId="46" borderId="79" xfId="0" applyFont="1" applyFill="1" applyBorder="1" applyAlignment="1">
      <alignment horizontal="center" vertical="center"/>
    </xf>
    <xf numFmtId="0" fontId="74" fillId="46" borderId="103" xfId="0" applyFont="1" applyFill="1" applyBorder="1" applyAlignment="1">
      <alignment horizontal="center" vertical="center"/>
    </xf>
    <xf numFmtId="0" fontId="74" fillId="46" borderId="79" xfId="0" applyFont="1" applyFill="1" applyBorder="1" applyAlignment="1">
      <alignment horizontal="center" vertical="center" wrapText="1"/>
    </xf>
    <xf numFmtId="0" fontId="79" fillId="2" borderId="0" xfId="0" applyFont="1" applyFill="1" applyAlignment="1">
      <alignment horizontal="center"/>
    </xf>
    <xf numFmtId="0" fontId="74" fillId="46" borderId="115" xfId="0" applyFont="1" applyFill="1" applyBorder="1" applyAlignment="1">
      <alignment horizontal="center" vertical="center"/>
    </xf>
    <xf numFmtId="0" fontId="74" fillId="46" borderId="116" xfId="0" applyFont="1" applyFill="1" applyBorder="1" applyAlignment="1">
      <alignment horizontal="center" vertical="center"/>
    </xf>
    <xf numFmtId="0" fontId="74" fillId="46" borderId="149" xfId="0" applyFont="1" applyFill="1" applyBorder="1" applyAlignment="1">
      <alignment horizontal="center" vertical="center"/>
    </xf>
    <xf numFmtId="0" fontId="74" fillId="46" borderId="117" xfId="0" applyFont="1" applyFill="1" applyBorder="1" applyAlignment="1">
      <alignment horizontal="center" vertical="center" wrapText="1"/>
    </xf>
    <xf numFmtId="0" fontId="74" fillId="46" borderId="120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74" fillId="46" borderId="119" xfId="0" applyFont="1" applyFill="1" applyBorder="1" applyAlignment="1">
      <alignment horizontal="center" vertical="center" wrapText="1"/>
    </xf>
    <xf numFmtId="0" fontId="74" fillId="46" borderId="121" xfId="0" applyFont="1" applyFill="1" applyBorder="1" applyAlignment="1">
      <alignment horizontal="center" vertical="center" wrapText="1"/>
    </xf>
    <xf numFmtId="0" fontId="74" fillId="46" borderId="115" xfId="0" applyFont="1" applyFill="1" applyBorder="1" applyAlignment="1">
      <alignment horizontal="center" vertical="center" wrapText="1"/>
    </xf>
    <xf numFmtId="0" fontId="74" fillId="46" borderId="116" xfId="0" applyFont="1" applyFill="1" applyBorder="1" applyAlignment="1">
      <alignment horizontal="center" vertical="center" wrapText="1"/>
    </xf>
    <xf numFmtId="0" fontId="74" fillId="46" borderId="149" xfId="0" applyFont="1" applyFill="1" applyBorder="1" applyAlignment="1">
      <alignment horizontal="center" vertical="center" wrapText="1"/>
    </xf>
    <xf numFmtId="0" fontId="74" fillId="46" borderId="135" xfId="0" applyFont="1" applyFill="1" applyBorder="1" applyAlignment="1">
      <alignment horizontal="center" vertical="center" wrapText="1"/>
    </xf>
    <xf numFmtId="0" fontId="74" fillId="46" borderId="150" xfId="0" applyFont="1" applyFill="1" applyBorder="1" applyAlignment="1">
      <alignment horizontal="center" vertical="center" wrapText="1"/>
    </xf>
    <xf numFmtId="0" fontId="74" fillId="46" borderId="136" xfId="0" applyFont="1" applyFill="1" applyBorder="1" applyAlignment="1">
      <alignment horizontal="center" vertical="center" wrapText="1"/>
    </xf>
    <xf numFmtId="0" fontId="74" fillId="46" borderId="151" xfId="0" applyFont="1" applyFill="1" applyBorder="1" applyAlignment="1">
      <alignment horizontal="center" vertical="center" wrapText="1"/>
    </xf>
    <xf numFmtId="0" fontId="74" fillId="46" borderId="118" xfId="0" applyFont="1" applyFill="1" applyBorder="1" applyAlignment="1">
      <alignment horizontal="center" vertical="center" wrapText="1"/>
    </xf>
    <xf numFmtId="0" fontId="81" fillId="38" borderId="51" xfId="0" applyFont="1" applyFill="1" applyBorder="1" applyAlignment="1">
      <alignment horizontal="center"/>
    </xf>
    <xf numFmtId="0" fontId="81" fillId="38" borderId="52" xfId="0" applyFont="1" applyFill="1" applyBorder="1" applyAlignment="1">
      <alignment horizontal="center"/>
    </xf>
    <xf numFmtId="0" fontId="81" fillId="38" borderId="53" xfId="0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44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8" xr:uid="{00000000-0005-0000-0000-00000C000000}"/>
    <cellStyle name="60% - Énfasis2 2" xfId="39" xr:uid="{00000000-0005-0000-0000-00000D000000}"/>
    <cellStyle name="60% - Énfasis3 2" xfId="40" xr:uid="{00000000-0005-0000-0000-00000E000000}"/>
    <cellStyle name="60% - Énfasis4 2" xfId="41" xr:uid="{00000000-0005-0000-0000-00000F000000}"/>
    <cellStyle name="60% - Énfasis5 2" xfId="42" xr:uid="{00000000-0005-0000-0000-000010000000}"/>
    <cellStyle name="60% - Énfasis6 2" xfId="43" xr:uid="{00000000-0005-0000-0000-000011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Hipervínculo" xfId="2" builtinId="8"/>
    <cellStyle name="Incorrecto" xfId="9" builtinId="27" customBuiltin="1"/>
    <cellStyle name="Neutral 2" xfId="37" xr:uid="{00000000-0005-0000-0000-000021000000}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41"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5" tint="-0.499984740745262"/>
        </left>
        <right/>
        <top style="thin">
          <color indexed="64"/>
        </top>
        <bottom/>
        <vertical style="medium">
          <color theme="5" tint="-0.499984740745262"/>
        </vertical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 style="medium">
          <color theme="5" tint="-0.499984740745262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 style="medium">
          <color theme="5" tint="-0.499984740745262"/>
        </right>
        <top style="thin">
          <color indexed="64"/>
        </top>
        <bottom style="thin">
          <color indexed="64"/>
        </bottom>
        <vertical style="medium">
          <color theme="5" tint="-0.499984740745262"/>
        </vertical>
      </border>
    </dxf>
    <dxf>
      <border>
        <top style="thin">
          <color indexed="64"/>
        </top>
      </border>
    </dxf>
    <dxf>
      <border diagonalUp="0" diagonalDown="0">
        <left style="medium">
          <color theme="5" tint="-0.499984740745262"/>
        </left>
        <right style="medium">
          <color theme="5" tint="-0.499984740745262"/>
        </right>
        <top style="medium">
          <color theme="5" tint="-0.499984740745262"/>
        </top>
        <bottom style="medium">
          <color theme="5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bottom style="medium">
          <color theme="5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Leelawadee UI"/>
        <scheme val="minor"/>
      </font>
      <fill>
        <patternFill patternType="solid"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/>
        <bottom/>
        <vertical style="medium">
          <color theme="5" tint="-0.499984740745262"/>
        </vertical>
      </border>
    </dxf>
    <dxf>
      <font>
        <b/>
        <color theme="6" tint="-0.249977111117893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6" tint="-0.249977111117893"/>
        </left>
        <right style="medium">
          <color theme="6" tint="-0.249977111117893"/>
        </right>
        <top style="thin">
          <color theme="6" tint="-0.249977111117893"/>
        </top>
        <bottom/>
      </border>
    </dxf>
    <dxf>
      <font>
        <b/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b/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b/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b/>
        <color rgb="FF3D6F8B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hair">
          <color theme="5" tint="-0.499984740745262"/>
        </top>
        <bottom style="hair">
          <color theme="5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Leelawadee U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thin">
          <color theme="6" tint="-0.249977111117893"/>
        </top>
        <bottom/>
        <vertical/>
        <horizontal/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5" tint="-0.499984740745262"/>
        </left>
        <right style="medium">
          <color theme="5" tint="-0.499984740745262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medium">
          <color theme="5" tint="-0.499984740745262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Leelawadee UI"/>
        <scheme val="minor"/>
      </font>
      <fill>
        <patternFill patternType="solid">
          <fgColor indexed="64"/>
          <bgColor theme="3"/>
        </patternFill>
      </fill>
      <alignment horizontal="center" textRotation="0" indent="0" justifyLastLine="0" shrinkToFit="0" readingOrder="0"/>
      <border diagonalUp="0" diagonalDown="0" outline="0">
        <left style="medium">
          <color theme="6" tint="-0.249977111117893"/>
        </left>
        <right style="medium">
          <color theme="6" tint="-0.249977111117893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BE5F1"/>
          <bgColor rgb="FFDBE5F1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6" tint="-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9" defaultPivotStyle="PivotStyleLight16">
    <tableStyle name="Estilo de tabla 1" pivot="0" count="7" xr9:uid="{00000000-0011-0000-FFFF-FFFF00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TableStyleMedium9 2" pivot="0" count="7" xr9:uid="{00000000-0011-0000-FFFF-FFFF01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mruColors>
      <color rgb="FF3D6F8B"/>
      <color rgb="FF2E3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488156</xdr:colOff>
      <xdr:row>5</xdr:row>
      <xdr:rowOff>49662</xdr:rowOff>
    </xdr:from>
    <xdr:to>
      <xdr:col>8</xdr:col>
      <xdr:colOff>597000</xdr:colOff>
      <xdr:row>10</xdr:row>
      <xdr:rowOff>183737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55B50-D844-4C17-B217-CF0CD366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256" y="1021212"/>
          <a:ext cx="4014785" cy="1517547"/>
        </a:xfrm>
        <a:prstGeom prst="rect">
          <a:avLst/>
        </a:prstGeom>
      </xdr:spPr>
    </xdr:pic>
    <xdr:clientData/>
  </xdr:twoCellAnchor>
  <xdr:twoCellAnchor>
    <xdr:from>
      <xdr:col>9</xdr:col>
      <xdr:colOff>392906</xdr:colOff>
      <xdr:row>7</xdr:row>
      <xdr:rowOff>66260</xdr:rowOff>
    </xdr:from>
    <xdr:to>
      <xdr:col>9</xdr:col>
      <xdr:colOff>392906</xdr:colOff>
      <xdr:row>9</xdr:row>
      <xdr:rowOff>78167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87C84DA-327A-49EB-AA69-E209177E374E}"/>
            </a:ext>
          </a:extLst>
        </xdr:cNvPr>
        <xdr:cNvCxnSpPr/>
      </xdr:nvCxnSpPr>
      <xdr:spPr>
        <a:xfrm>
          <a:off x="8193881" y="1418810"/>
          <a:ext cx="0" cy="621507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</xdr:row>
      <xdr:rowOff>9525</xdr:rowOff>
    </xdr:from>
    <xdr:to>
      <xdr:col>9</xdr:col>
      <xdr:colOff>664369</xdr:colOff>
      <xdr:row>2</xdr:row>
      <xdr:rowOff>192320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6FCD8B12-DE8E-4862-9677-B9AB344D81D2}"/>
            </a:ext>
          </a:extLst>
        </xdr:cNvPr>
        <xdr:cNvSpPr/>
      </xdr:nvSpPr>
      <xdr:spPr>
        <a:xfrm>
          <a:off x="9163050" y="228600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</xdr:row>
      <xdr:rowOff>11907</xdr:rowOff>
    </xdr:from>
    <xdr:to>
      <xdr:col>11</xdr:col>
      <xdr:colOff>642938</xdr:colOff>
      <xdr:row>2</xdr:row>
      <xdr:rowOff>211370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21BB53C-4D15-47E2-B604-75B479A52843}"/>
            </a:ext>
          </a:extLst>
        </xdr:cNvPr>
        <xdr:cNvSpPr/>
      </xdr:nvSpPr>
      <xdr:spPr>
        <a:xfrm>
          <a:off x="11715750" y="261938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779318</xdr:colOff>
      <xdr:row>1</xdr:row>
      <xdr:rowOff>259773</xdr:rowOff>
    </xdr:from>
    <xdr:to>
      <xdr:col>10</xdr:col>
      <xdr:colOff>83344</xdr:colOff>
      <xdr:row>3</xdr:row>
      <xdr:rowOff>146427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E84D2E0E-B454-4015-9AA5-89868D3EAEE2}"/>
            </a:ext>
          </a:extLst>
        </xdr:cNvPr>
        <xdr:cNvSpPr/>
      </xdr:nvSpPr>
      <xdr:spPr>
        <a:xfrm>
          <a:off x="13089659" y="476250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393700</xdr:colOff>
      <xdr:row>1</xdr:row>
      <xdr:rowOff>50800</xdr:rowOff>
    </xdr:from>
    <xdr:to>
      <xdr:col>11</xdr:col>
      <xdr:colOff>565944</xdr:colOff>
      <xdr:row>2</xdr:row>
      <xdr:rowOff>284395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C7007DE-7850-4DDF-AFD1-7C312B7785C4}"/>
            </a:ext>
          </a:extLst>
        </xdr:cNvPr>
        <xdr:cNvSpPr/>
      </xdr:nvSpPr>
      <xdr:spPr>
        <a:xfrm>
          <a:off x="11112500" y="292100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296883</xdr:colOff>
      <xdr:row>0</xdr:row>
      <xdr:rowOff>197922</xdr:rowOff>
    </xdr:from>
    <xdr:to>
      <xdr:col>8</xdr:col>
      <xdr:colOff>466818</xdr:colOff>
      <xdr:row>2</xdr:row>
      <xdr:rowOff>177352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AD86ACC1-D3F6-4458-8FAC-72B263C624AE}"/>
            </a:ext>
          </a:extLst>
        </xdr:cNvPr>
        <xdr:cNvSpPr/>
      </xdr:nvSpPr>
      <xdr:spPr>
        <a:xfrm>
          <a:off x="9141526" y="197922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267164</xdr:colOff>
      <xdr:row>0</xdr:row>
      <xdr:rowOff>197469</xdr:rowOff>
    </xdr:from>
    <xdr:to>
      <xdr:col>8</xdr:col>
      <xdr:colOff>83344</xdr:colOff>
      <xdr:row>2</xdr:row>
      <xdr:rowOff>77787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3CAF86DF-17D3-47E6-92CE-C6BB6A106F1C}"/>
            </a:ext>
          </a:extLst>
        </xdr:cNvPr>
        <xdr:cNvSpPr/>
      </xdr:nvSpPr>
      <xdr:spPr>
        <a:xfrm>
          <a:off x="8467957" y="197469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469348</xdr:colOff>
      <xdr:row>18</xdr:row>
      <xdr:rowOff>28312</xdr:rowOff>
    </xdr:from>
    <xdr:to>
      <xdr:col>5</xdr:col>
      <xdr:colOff>2909066</xdr:colOff>
      <xdr:row>21</xdr:row>
      <xdr:rowOff>110939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5039290"/>
          <a:ext cx="2439718" cy="924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47625</xdr:rowOff>
    </xdr:from>
    <xdr:to>
      <xdr:col>10</xdr:col>
      <xdr:colOff>314326</xdr:colOff>
      <xdr:row>7</xdr:row>
      <xdr:rowOff>114300</xdr:rowOff>
    </xdr:to>
    <xdr:sp macro="" textlink="">
      <xdr:nvSpPr>
        <xdr:cNvPr id="2" name="1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62725" y="1200150"/>
          <a:ext cx="771526" cy="533400"/>
        </a:xfrm>
        <a:prstGeom prst="round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Volver</a:t>
          </a:r>
          <a:endParaRPr lang="es-CO" sz="1400" b="1">
            <a:solidFill>
              <a:sysClr val="windowText" lastClr="000000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69849</xdr:colOff>
      <xdr:row>3</xdr:row>
      <xdr:rowOff>131233</xdr:rowOff>
    </xdr:from>
    <xdr:to>
      <xdr:col>10</xdr:col>
      <xdr:colOff>127000</xdr:colOff>
      <xdr:row>5</xdr:row>
      <xdr:rowOff>76200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61949" y="715433"/>
          <a:ext cx="1263651" cy="52916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6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238125</xdr:rowOff>
    </xdr:from>
    <xdr:to>
      <xdr:col>7</xdr:col>
      <xdr:colOff>304800</xdr:colOff>
      <xdr:row>2</xdr:row>
      <xdr:rowOff>361950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3EB6FF72-BC95-4061-AC74-CEC5869A261B}"/>
            </a:ext>
          </a:extLst>
        </xdr:cNvPr>
        <xdr:cNvSpPr/>
      </xdr:nvSpPr>
      <xdr:spPr>
        <a:xfrm>
          <a:off x="8810625" y="485775"/>
          <a:ext cx="866775" cy="3714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0</xdr:row>
      <xdr:rowOff>178594</xdr:rowOff>
    </xdr:from>
    <xdr:to>
      <xdr:col>15</xdr:col>
      <xdr:colOff>476250</xdr:colOff>
      <xdr:row>3</xdr:row>
      <xdr:rowOff>0</xdr:rowOff>
    </xdr:to>
    <xdr:sp macro="" textlink="">
      <xdr:nvSpPr>
        <xdr:cNvPr id="7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7D786D41-988A-47E8-A6E3-2154F00CF072}"/>
            </a:ext>
          </a:extLst>
        </xdr:cNvPr>
        <xdr:cNvSpPr/>
      </xdr:nvSpPr>
      <xdr:spPr>
        <a:xfrm>
          <a:off x="12477750" y="178594"/>
          <a:ext cx="1035844" cy="46434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  <xdr:twoCellAnchor editAs="oneCell">
    <xdr:from>
      <xdr:col>0</xdr:col>
      <xdr:colOff>628650</xdr:colOff>
      <xdr:row>3</xdr:row>
      <xdr:rowOff>38100</xdr:rowOff>
    </xdr:from>
    <xdr:to>
      <xdr:col>14</xdr:col>
      <xdr:colOff>85725</xdr:colOff>
      <xdr:row>26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C0199-6FE0-B740-9845-2C7617F118A2}"/>
            </a:ext>
            <a:ext uri="{147F2762-F138-4A5C-976F-8EAC2B608ADB}">
              <a16:predDERef xmlns:a16="http://schemas.microsoft.com/office/drawing/2014/main" pred="{7D786D41-988A-47E8-A6E3-2154F00C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666750"/>
          <a:ext cx="11591925" cy="483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3</xdr:row>
      <xdr:rowOff>104775</xdr:rowOff>
    </xdr:from>
    <xdr:to>
      <xdr:col>1</xdr:col>
      <xdr:colOff>665225</xdr:colOff>
      <xdr:row>3</xdr:row>
      <xdr:rowOff>106541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8" y="10067925"/>
          <a:ext cx="617602" cy="1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47623</xdr:colOff>
      <xdr:row>2</xdr:row>
      <xdr:rowOff>104775</xdr:rowOff>
    </xdr:from>
    <xdr:to>
      <xdr:col>1</xdr:col>
      <xdr:colOff>665225</xdr:colOff>
      <xdr:row>2</xdr:row>
      <xdr:rowOff>106541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3" y="771525"/>
          <a:ext cx="617602" cy="1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</xdr:colOff>
      <xdr:row>2</xdr:row>
      <xdr:rowOff>100543</xdr:rowOff>
    </xdr:from>
    <xdr:to>
      <xdr:col>1</xdr:col>
      <xdr:colOff>781050</xdr:colOff>
      <xdr:row>5</xdr:row>
      <xdr:rowOff>127733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395818"/>
          <a:ext cx="685800" cy="65584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323850</xdr:colOff>
      <xdr:row>2</xdr:row>
      <xdr:rowOff>47625</xdr:rowOff>
    </xdr:from>
    <xdr:to>
      <xdr:col>9</xdr:col>
      <xdr:colOff>342900</xdr:colOff>
      <xdr:row>4</xdr:row>
      <xdr:rowOff>9525</xdr:rowOff>
    </xdr:to>
    <xdr:sp macro="" textlink="">
      <xdr:nvSpPr>
        <xdr:cNvPr id="7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8283DF79-F60F-4DFF-B09E-9B75678326B0}"/>
            </a:ext>
          </a:extLst>
        </xdr:cNvPr>
        <xdr:cNvSpPr/>
      </xdr:nvSpPr>
      <xdr:spPr>
        <a:xfrm>
          <a:off x="9772650" y="342900"/>
          <a:ext cx="876300" cy="381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310365</xdr:colOff>
      <xdr:row>3</xdr:row>
      <xdr:rowOff>64213</xdr:rowOff>
    </xdr:from>
    <xdr:to>
      <xdr:col>8</xdr:col>
      <xdr:colOff>457923</xdr:colOff>
      <xdr:row>4</xdr:row>
      <xdr:rowOff>171236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77CAE2B1-CF15-44F2-B600-AA5B8D4FD252}"/>
            </a:ext>
          </a:extLst>
        </xdr:cNvPr>
        <xdr:cNvSpPr/>
      </xdr:nvSpPr>
      <xdr:spPr>
        <a:xfrm>
          <a:off x="11900899" y="620730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343343</xdr:colOff>
      <xdr:row>0</xdr:row>
      <xdr:rowOff>276889</xdr:rowOff>
    </xdr:from>
    <xdr:to>
      <xdr:col>10</xdr:col>
      <xdr:colOff>426687</xdr:colOff>
      <xdr:row>2</xdr:row>
      <xdr:rowOff>95076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57C6E442-4038-4DE9-A2CF-F2AE580B23ED}"/>
            </a:ext>
          </a:extLst>
        </xdr:cNvPr>
        <xdr:cNvSpPr/>
      </xdr:nvSpPr>
      <xdr:spPr>
        <a:xfrm>
          <a:off x="10477500" y="276889"/>
          <a:ext cx="1035844" cy="4494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accent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stplane\Datos%20de%20programa\Microsoft\Excel\Perdidos_Retirados_Departamento_20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norte.sharepoint.com/sites/InformacinyEstadstica/Documentos%20compartidos/General/Estad&#237;sticas/Deserci&#243;n%20Intersemestral/202310-202330/Informe/Desercion%20Readmision_Reingreso%20202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on"/>
      <sheetName val="Indice"/>
      <sheetName val="TD_Dptos."/>
      <sheetName val="Perdidos y retirados"/>
      <sheetName val="O. Perdidos"/>
      <sheetName val="O. Retirados"/>
      <sheetName val="O. Repitencia"/>
      <sheetName val="Perdidos &lt;10%"/>
      <sheetName val="Retirados &lt; 10%"/>
      <sheetName val="Repitencia &lt; 10%"/>
      <sheetName val="Perdidos_10%-20%"/>
      <sheetName val="Retirados_10%-20%"/>
      <sheetName val="Repitencia_10%-20%"/>
      <sheetName val="Retirados_20%-30%"/>
      <sheetName val="Repitencia_20%-30%"/>
      <sheetName val="Repitencia &gt; 30%"/>
      <sheetName val="Perdidos y retirados X Profesor"/>
      <sheetName val="Eliminados"/>
      <sheetName val="BD"/>
      <sheetName val="BD_Depurada"/>
      <sheetName val="TD_Profes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g por Div"/>
      <sheetName val="Reingreso"/>
      <sheetName val="Readm por Div"/>
      <sheetName val="Readmision"/>
      <sheetName val="TD_Rein"/>
      <sheetName val="TD_Read"/>
      <sheetName val="BD-(readmision_reingreso)"/>
      <sheetName val="Dejados de matricular"/>
      <sheetName val="TDmica"/>
      <sheetName val="BDMAT202310"/>
    </sheetNames>
    <sheetDataSet>
      <sheetData sheetId="0"/>
      <sheetData sheetId="1"/>
      <sheetData sheetId="2"/>
      <sheetData sheetId="3">
        <row r="5">
          <cell r="A5" t="str">
            <v>Administración de Empresas</v>
          </cell>
          <cell r="B5">
            <v>1</v>
          </cell>
          <cell r="C5" t="str">
            <v/>
          </cell>
          <cell r="D5"/>
          <cell r="E5" t="str">
            <v/>
          </cell>
          <cell r="F5">
            <v>1</v>
          </cell>
        </row>
        <row r="6">
          <cell r="A6" t="str">
            <v>Arquitectura</v>
          </cell>
          <cell r="B6">
            <v>2</v>
          </cell>
          <cell r="C6" t="str">
            <v/>
          </cell>
          <cell r="D6"/>
          <cell r="E6" t="str">
            <v/>
          </cell>
          <cell r="F6">
            <v>2</v>
          </cell>
        </row>
        <row r="7">
          <cell r="A7" t="str">
            <v>Ciencia de Datos</v>
          </cell>
          <cell r="B7" t="str">
            <v/>
          </cell>
          <cell r="C7" t="str">
            <v/>
          </cell>
          <cell r="D7"/>
          <cell r="E7" t="str">
            <v/>
          </cell>
          <cell r="F7" t="str">
            <v/>
          </cell>
        </row>
        <row r="8">
          <cell r="A8" t="str">
            <v>Ciencia Política y Gobierno</v>
          </cell>
          <cell r="B8" t="str">
            <v/>
          </cell>
          <cell r="C8" t="str">
            <v/>
          </cell>
          <cell r="D8"/>
          <cell r="E8" t="str">
            <v/>
          </cell>
          <cell r="F8" t="str">
            <v/>
          </cell>
        </row>
        <row r="9">
          <cell r="A9" t="str">
            <v>Comunicación Social y Period.</v>
          </cell>
          <cell r="B9">
            <v>1</v>
          </cell>
          <cell r="C9" t="str">
            <v/>
          </cell>
          <cell r="D9"/>
          <cell r="E9" t="str">
            <v/>
          </cell>
          <cell r="F9">
            <v>1</v>
          </cell>
        </row>
        <row r="10">
          <cell r="A10" t="str">
            <v>Contaduría Pública</v>
          </cell>
          <cell r="B10" t="str">
            <v/>
          </cell>
          <cell r="C10">
            <v>1</v>
          </cell>
          <cell r="D10"/>
          <cell r="E10">
            <v>1</v>
          </cell>
          <cell r="F10">
            <v>2</v>
          </cell>
        </row>
        <row r="11">
          <cell r="A11" t="str">
            <v>Derecho</v>
          </cell>
          <cell r="B11">
            <v>4</v>
          </cell>
          <cell r="C11" t="str">
            <v/>
          </cell>
          <cell r="D11"/>
          <cell r="E11" t="str">
            <v/>
          </cell>
          <cell r="F11">
            <v>4</v>
          </cell>
        </row>
        <row r="12">
          <cell r="A12" t="str">
            <v>Diseño Gráfico</v>
          </cell>
          <cell r="B12" t="str">
            <v/>
          </cell>
          <cell r="C12" t="str">
            <v/>
          </cell>
          <cell r="D12"/>
          <cell r="E12" t="str">
            <v/>
          </cell>
          <cell r="F12" t="str">
            <v/>
          </cell>
        </row>
        <row r="13">
          <cell r="A13" t="str">
            <v>Diseño Industrial</v>
          </cell>
          <cell r="B13" t="str">
            <v/>
          </cell>
          <cell r="C13" t="str">
            <v/>
          </cell>
          <cell r="D13"/>
          <cell r="E13" t="str">
            <v/>
          </cell>
          <cell r="F13" t="str">
            <v/>
          </cell>
        </row>
        <row r="14">
          <cell r="A14" t="str">
            <v>Economía</v>
          </cell>
          <cell r="B14" t="str">
            <v/>
          </cell>
          <cell r="C14" t="str">
            <v/>
          </cell>
          <cell r="D14"/>
          <cell r="E14" t="str">
            <v/>
          </cell>
          <cell r="F14" t="str">
            <v/>
          </cell>
        </row>
        <row r="15">
          <cell r="A15" t="str">
            <v>Enfermería</v>
          </cell>
          <cell r="B15">
            <v>1</v>
          </cell>
          <cell r="C15" t="str">
            <v/>
          </cell>
          <cell r="D15"/>
          <cell r="E15" t="str">
            <v/>
          </cell>
          <cell r="F15">
            <v>1</v>
          </cell>
        </row>
        <row r="16">
          <cell r="A16" t="str">
            <v>Filosofía y Humanidades</v>
          </cell>
          <cell r="B16" t="str">
            <v/>
          </cell>
          <cell r="C16" t="str">
            <v/>
          </cell>
          <cell r="D16"/>
          <cell r="E16" t="str">
            <v/>
          </cell>
          <cell r="F16" t="str">
            <v/>
          </cell>
        </row>
        <row r="17">
          <cell r="A17" t="str">
            <v>Geología</v>
          </cell>
          <cell r="B17">
            <v>1</v>
          </cell>
          <cell r="C17" t="str">
            <v/>
          </cell>
          <cell r="D17"/>
          <cell r="E17" t="str">
            <v/>
          </cell>
          <cell r="F17">
            <v>1</v>
          </cell>
        </row>
        <row r="18">
          <cell r="A18" t="str">
            <v>Ingeniería Civil</v>
          </cell>
          <cell r="B18">
            <v>3</v>
          </cell>
          <cell r="C18" t="str">
            <v/>
          </cell>
          <cell r="D18"/>
          <cell r="E18" t="str">
            <v/>
          </cell>
          <cell r="F18">
            <v>3</v>
          </cell>
        </row>
        <row r="19">
          <cell r="A19" t="str">
            <v>Ingeniería de Sistemas</v>
          </cell>
          <cell r="B19">
            <v>4</v>
          </cell>
          <cell r="C19" t="str">
            <v/>
          </cell>
          <cell r="D19"/>
          <cell r="E19" t="str">
            <v/>
          </cell>
          <cell r="F19">
            <v>4</v>
          </cell>
        </row>
        <row r="20">
          <cell r="A20" t="str">
            <v>Ingeniería Eléctrica</v>
          </cell>
          <cell r="B20" t="str">
            <v/>
          </cell>
          <cell r="C20" t="str">
            <v/>
          </cell>
          <cell r="D20"/>
          <cell r="E20" t="str">
            <v/>
          </cell>
          <cell r="F20" t="str">
            <v/>
          </cell>
        </row>
        <row r="21">
          <cell r="A21" t="str">
            <v>Ingeniería Electrónica</v>
          </cell>
          <cell r="B21">
            <v>2</v>
          </cell>
          <cell r="C21" t="str">
            <v/>
          </cell>
          <cell r="D21"/>
          <cell r="E21" t="str">
            <v/>
          </cell>
          <cell r="F21">
            <v>2</v>
          </cell>
        </row>
        <row r="22">
          <cell r="A22" t="str">
            <v>Ingeniería Industrial</v>
          </cell>
          <cell r="B22">
            <v>3</v>
          </cell>
          <cell r="C22" t="str">
            <v/>
          </cell>
          <cell r="D22"/>
          <cell r="E22" t="str">
            <v/>
          </cell>
          <cell r="F22">
            <v>3</v>
          </cell>
        </row>
        <row r="23">
          <cell r="A23" t="str">
            <v>Ingeniería Mecánica</v>
          </cell>
          <cell r="B23">
            <v>2</v>
          </cell>
          <cell r="C23" t="str">
            <v/>
          </cell>
          <cell r="D23"/>
          <cell r="E23" t="str">
            <v/>
          </cell>
          <cell r="F23">
            <v>2</v>
          </cell>
        </row>
        <row r="24">
          <cell r="A24" t="str">
            <v>Lenguas Modernas y Cultura</v>
          </cell>
          <cell r="B24" t="str">
            <v/>
          </cell>
          <cell r="C24" t="str">
            <v/>
          </cell>
          <cell r="D24"/>
          <cell r="E24" t="str">
            <v/>
          </cell>
          <cell r="F24" t="str">
            <v/>
          </cell>
        </row>
        <row r="25">
          <cell r="A25" t="str">
            <v>Lic. en Educación Infantil</v>
          </cell>
          <cell r="B25" t="str">
            <v/>
          </cell>
          <cell r="C25" t="str">
            <v/>
          </cell>
          <cell r="D25"/>
          <cell r="E25" t="str">
            <v/>
          </cell>
          <cell r="F25" t="str">
            <v/>
          </cell>
        </row>
        <row r="26">
          <cell r="A26" t="str">
            <v>Lic. Matemáticas</v>
          </cell>
          <cell r="B26" t="str">
            <v/>
          </cell>
          <cell r="C26" t="str">
            <v/>
          </cell>
          <cell r="D26"/>
          <cell r="E26" t="str">
            <v/>
          </cell>
          <cell r="F26" t="str">
            <v/>
          </cell>
        </row>
        <row r="27">
          <cell r="A27" t="str">
            <v>Matemáticas</v>
          </cell>
          <cell r="B27" t="str">
            <v/>
          </cell>
          <cell r="C27" t="str">
            <v/>
          </cell>
          <cell r="D27"/>
          <cell r="E27" t="str">
            <v/>
          </cell>
          <cell r="F27" t="str">
            <v/>
          </cell>
        </row>
        <row r="28">
          <cell r="A28" t="str">
            <v>Medicina</v>
          </cell>
          <cell r="B28" t="str">
            <v/>
          </cell>
          <cell r="C28" t="str">
            <v/>
          </cell>
          <cell r="D28"/>
          <cell r="E28" t="str">
            <v/>
          </cell>
          <cell r="F28" t="str">
            <v/>
          </cell>
        </row>
        <row r="29">
          <cell r="A29" t="str">
            <v>Música</v>
          </cell>
          <cell r="B29" t="str">
            <v/>
          </cell>
          <cell r="C29" t="str">
            <v/>
          </cell>
          <cell r="D29"/>
          <cell r="E29" t="str">
            <v/>
          </cell>
          <cell r="F29" t="str">
            <v/>
          </cell>
        </row>
        <row r="30">
          <cell r="A30" t="str">
            <v>Negocios Internacionales</v>
          </cell>
          <cell r="B30">
            <v>1</v>
          </cell>
          <cell r="C30" t="str">
            <v/>
          </cell>
          <cell r="D30"/>
          <cell r="E30" t="str">
            <v/>
          </cell>
          <cell r="F30">
            <v>1</v>
          </cell>
        </row>
        <row r="31">
          <cell r="A31" t="str">
            <v>Odontología</v>
          </cell>
          <cell r="B31" t="str">
            <v/>
          </cell>
          <cell r="C31" t="str">
            <v/>
          </cell>
          <cell r="D31"/>
          <cell r="E31" t="str">
            <v/>
          </cell>
          <cell r="F31" t="str">
            <v/>
          </cell>
        </row>
        <row r="32">
          <cell r="A32" t="str">
            <v>Psicología</v>
          </cell>
          <cell r="B32">
            <v>1</v>
          </cell>
          <cell r="C32" t="str">
            <v/>
          </cell>
          <cell r="D32"/>
          <cell r="E32" t="str">
            <v/>
          </cell>
          <cell r="F32">
            <v>1</v>
          </cell>
        </row>
        <row r="33">
          <cell r="A33" t="str">
            <v>Relaciones Internacionales</v>
          </cell>
          <cell r="B33" t="str">
            <v/>
          </cell>
          <cell r="C33" t="str">
            <v/>
          </cell>
          <cell r="D33"/>
          <cell r="E33" t="str">
            <v/>
          </cell>
          <cell r="F33" t="str">
            <v/>
          </cell>
        </row>
      </sheetData>
      <sheetData sheetId="4"/>
      <sheetData sheetId="5"/>
      <sheetData sheetId="6"/>
      <sheetData sheetId="7"/>
      <sheetData sheetId="8">
        <row r="4">
          <cell r="F4" t="str">
            <v>Administración de Empresas</v>
          </cell>
          <cell r="G4">
            <v>3</v>
          </cell>
        </row>
        <row r="5">
          <cell r="F5" t="str">
            <v>Arquitectura</v>
          </cell>
          <cell r="G5">
            <v>3</v>
          </cell>
        </row>
        <row r="6">
          <cell r="F6" t="str">
            <v>Ciencia de Datos</v>
          </cell>
          <cell r="G6">
            <v>2</v>
          </cell>
        </row>
        <row r="7">
          <cell r="F7" t="str">
            <v>Comunicación Social y Period.</v>
          </cell>
          <cell r="G7">
            <v>1</v>
          </cell>
        </row>
        <row r="8">
          <cell r="F8" t="str">
            <v>Contaduría Pública</v>
          </cell>
          <cell r="G8">
            <v>2</v>
          </cell>
        </row>
        <row r="9">
          <cell r="F9" t="str">
            <v>Derecho</v>
          </cell>
          <cell r="G9">
            <v>11</v>
          </cell>
        </row>
        <row r="10">
          <cell r="F10" t="str">
            <v>Enfermería</v>
          </cell>
          <cell r="G10">
            <v>2</v>
          </cell>
        </row>
        <row r="11">
          <cell r="F11" t="str">
            <v>Geología</v>
          </cell>
          <cell r="G11">
            <v>2</v>
          </cell>
        </row>
        <row r="12">
          <cell r="F12" t="str">
            <v>Ingeniería Civil</v>
          </cell>
          <cell r="G12">
            <v>7</v>
          </cell>
        </row>
        <row r="13">
          <cell r="F13" t="str">
            <v>Ingeniería de Sistemas</v>
          </cell>
          <cell r="G13">
            <v>10</v>
          </cell>
        </row>
        <row r="14">
          <cell r="F14" t="str">
            <v>Ingeniería Eléctrica</v>
          </cell>
          <cell r="G14">
            <v>1</v>
          </cell>
        </row>
        <row r="15">
          <cell r="F15" t="str">
            <v>Ingeniería Electrónica</v>
          </cell>
          <cell r="G15">
            <v>2</v>
          </cell>
        </row>
        <row r="16">
          <cell r="F16" t="str">
            <v>Ingeniería Industrial</v>
          </cell>
          <cell r="G16">
            <v>5</v>
          </cell>
        </row>
        <row r="17">
          <cell r="F17" t="str">
            <v>Ingeniería Mecánica</v>
          </cell>
          <cell r="G17">
            <v>7</v>
          </cell>
        </row>
        <row r="18">
          <cell r="F18" t="str">
            <v>Medicina</v>
          </cell>
          <cell r="G18">
            <v>2</v>
          </cell>
        </row>
        <row r="19">
          <cell r="F19" t="str">
            <v>Música</v>
          </cell>
          <cell r="G19">
            <v>1</v>
          </cell>
        </row>
        <row r="20">
          <cell r="F20" t="str">
            <v>Negocios Internacionales</v>
          </cell>
          <cell r="G20">
            <v>1</v>
          </cell>
        </row>
        <row r="21">
          <cell r="F21" t="str">
            <v>Odontología</v>
          </cell>
          <cell r="G21">
            <v>6</v>
          </cell>
        </row>
        <row r="22">
          <cell r="F22" t="str">
            <v>Psicología</v>
          </cell>
          <cell r="G22">
            <v>4</v>
          </cell>
        </row>
      </sheetData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NA_3" displayName="DNA_3" ref="A3:I31" totalsRowShown="0" headerRowDxfId="26" dataDxfId="24" headerRowBorderDxfId="25" tableBorderDxfId="23" totalsRowBorderDxfId="22">
  <sortState ref="A4:I35">
    <sortCondition ref="A8:A35"/>
  </sortState>
  <tableColumns count="9">
    <tableColumn id="1" xr3:uid="{00000000-0010-0000-0000-000001000000}" name="Promedio acumulado" dataDxfId="21"/>
    <tableColumn id="9" xr3:uid="{00000000-0010-0000-0000-000009000000}" name="Distinguido" dataDxfId="20"/>
    <tableColumn id="3" xr3:uid="{00000000-0010-0000-0000-000003000000}" name="Normal" dataDxfId="19"/>
    <tableColumn id="4" xr3:uid="{00000000-0010-0000-0000-000004000000}" name="Normal Recuperado" dataDxfId="18"/>
    <tableColumn id="5" xr3:uid="{00000000-0010-0000-0000-000005000000}" name="Período de Prueba" dataDxfId="17"/>
    <tableColumn id="7" xr3:uid="{00000000-0010-0000-0000-000007000000}" name="Periodo de Prueba Transitorio" dataDxfId="16"/>
    <tableColumn id="2" xr3:uid="{00000000-0010-0000-0000-000002000000}" name="Sin Estado" dataDxfId="15"/>
    <tableColumn id="8" xr3:uid="{00000000-0010-0000-0000-000008000000}" name="Total general" dataDxfId="14"/>
    <tableColumn id="10" xr3:uid="{00000000-0010-0000-0000-00000A000000}" name="%Total" dataDxfId="13">
      <calculatedColumnFormula>DNA_3[[#This Row],[Total general]]/$H$31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6" displayName="Tabla6" ref="A3:H21" totalsRowShown="0" headerRowDxfId="12" dataDxfId="10" headerRowBorderDxfId="11" tableBorderDxfId="9" totalsRowBorderDxfId="8">
  <sortState ref="A4:H15">
    <sortCondition ref="A5:A16"/>
  </sortState>
  <tableColumns count="8">
    <tableColumn id="1" xr3:uid="{00000000-0010-0000-0100-000001000000}" name="PROMEDIO" dataDxfId="7"/>
    <tableColumn id="4" xr3:uid="{00000000-0010-0000-0100-000004000000}" name="Fuera de _x000a_Programa" dataDxfId="6"/>
    <tableColumn id="3" xr3:uid="{00000000-0010-0000-0100-000003000000}" name="FP2" dataDxfId="5"/>
    <tableColumn id="5" xr3:uid="{00000000-0010-0000-0100-000005000000}" name="FP3" dataDxfId="4"/>
    <tableColumn id="8" xr3:uid="{00000000-0010-0000-0100-000008000000}" name="FP4" dataDxfId="3"/>
    <tableColumn id="2" xr3:uid="{00000000-0010-0000-0100-000002000000}" name="FP5" dataDxfId="2"/>
    <tableColumn id="7" xr3:uid="{00000000-0010-0000-0100-000007000000}" name="Total general" dataDxfId="1">
      <calculatedColumnFormula>SUM(Tabla6[[#This Row],[Fuera de 
Programa]:[FP5]])</calculatedColumnFormula>
    </tableColumn>
    <tableColumn id="9" xr3:uid="{00000000-0010-0000-0100-000009000000}" name="%Total" dataDxfId="0">
      <calculatedColumnFormula>G4/$G$21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Personalizado 1">
      <a:majorFont>
        <a:latin typeface="Leelawadee "/>
        <a:ea typeface=""/>
        <a:cs typeface=""/>
      </a:majorFont>
      <a:minorFont>
        <a:latin typeface="Leelawade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A1:Q33"/>
  <sheetViews>
    <sheetView tabSelected="1" zoomScale="69" zoomScaleNormal="69" workbookViewId="0">
      <selection activeCell="C36" sqref="C36"/>
    </sheetView>
  </sheetViews>
  <sheetFormatPr baseColWidth="10" defaultColWidth="12.875" defaultRowHeight="16.5"/>
  <cols>
    <col min="1" max="16384" width="12.875" style="1"/>
  </cols>
  <sheetData>
    <row r="1" spans="1:17">
      <c r="A1" s="5" t="s">
        <v>0</v>
      </c>
    </row>
    <row r="3" spans="1:17" ht="17.25" thickBot="1"/>
    <row r="4" spans="1:17" ht="17.25" thickTop="1"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</row>
    <row r="5" spans="1:17"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1:17"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</row>
    <row r="7" spans="1:17"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</row>
    <row r="8" spans="1:17"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</row>
    <row r="9" spans="1:17" ht="33.75">
      <c r="C9" s="37"/>
      <c r="D9" s="38"/>
      <c r="E9" s="38"/>
      <c r="F9" s="38"/>
      <c r="G9" s="38"/>
      <c r="H9" s="38"/>
      <c r="I9" s="38"/>
      <c r="J9" s="38"/>
      <c r="K9" s="39" t="s">
        <v>1</v>
      </c>
      <c r="L9" s="38"/>
      <c r="M9" s="38"/>
      <c r="N9" s="38"/>
      <c r="O9" s="38"/>
      <c r="P9" s="38"/>
      <c r="Q9" s="40"/>
    </row>
    <row r="10" spans="1:17" ht="26.25"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3"/>
    </row>
    <row r="11" spans="1:17" ht="20.25"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17" ht="19.5" customHeight="1"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17" ht="24" customHeight="1"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ht="20.25"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/>
    </row>
    <row r="15" spans="1:17" ht="30">
      <c r="C15" s="302" t="s">
        <v>146</v>
      </c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4"/>
    </row>
    <row r="16" spans="1:17" ht="34.5">
      <c r="C16" s="305" t="s">
        <v>147</v>
      </c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7"/>
    </row>
    <row r="17" spans="3:17" ht="27">
      <c r="C17" s="308" t="str">
        <f>CONCATENATE(IF(RIGHT(A1,1)="1","I","II")," SEMESTRE DE ",LEFT(A1,4))</f>
        <v>II SEMESTRE DE 2023</v>
      </c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10"/>
    </row>
    <row r="18" spans="3:17" ht="20.25"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</row>
    <row r="19" spans="3:17" ht="20.25"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  <row r="20" spans="3:17" ht="20.25"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</row>
    <row r="21" spans="3:17" ht="20.25"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</row>
    <row r="22" spans="3:17" ht="20.25">
      <c r="C22" s="50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9"/>
    </row>
    <row r="23" spans="3:17" ht="20.25">
      <c r="C23" s="50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3:17" ht="20.25">
      <c r="C24" s="50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</row>
    <row r="25" spans="3:17" ht="20.25">
      <c r="C25" s="50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</row>
    <row r="26" spans="3:17" ht="25.5">
      <c r="C26" s="311" t="s">
        <v>2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3"/>
    </row>
    <row r="27" spans="3:17" ht="20.25">
      <c r="C27" s="51"/>
      <c r="D27" s="52"/>
      <c r="E27" s="52"/>
      <c r="F27" s="52"/>
      <c r="G27" s="53"/>
      <c r="H27" s="53"/>
      <c r="I27" s="52"/>
      <c r="J27" s="54"/>
      <c r="K27" s="52"/>
      <c r="L27" s="53"/>
      <c r="M27" s="52"/>
      <c r="N27" s="53"/>
      <c r="O27" s="52"/>
      <c r="P27" s="52"/>
      <c r="Q27" s="55"/>
    </row>
    <row r="28" spans="3:17" ht="22.5">
      <c r="C28" s="314" t="s">
        <v>3</v>
      </c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6"/>
    </row>
    <row r="29" spans="3:17" ht="25.5"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3:17"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6"/>
    </row>
    <row r="31" spans="3:17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</row>
    <row r="32" spans="3:17" ht="17.25" thickBot="1"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</row>
    <row r="33" ht="17.25" thickTop="1"/>
  </sheetData>
  <mergeCells count="5">
    <mergeCell ref="C15:Q15"/>
    <mergeCell ref="C16:Q16"/>
    <mergeCell ref="C17:Q17"/>
    <mergeCell ref="C26:Q26"/>
    <mergeCell ref="C28:Q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H21"/>
  <sheetViews>
    <sheetView workbookViewId="0">
      <selection activeCell="A8" sqref="A8:XFD8"/>
    </sheetView>
  </sheetViews>
  <sheetFormatPr baseColWidth="10" defaultColWidth="11.375" defaultRowHeight="16.5"/>
  <cols>
    <col min="1" max="1" width="23.875" style="1" customWidth="1"/>
    <col min="2" max="2" width="12.5" style="1" customWidth="1"/>
    <col min="3" max="3" width="12.625" style="1" customWidth="1"/>
    <col min="4" max="5" width="12.5" style="1" customWidth="1"/>
    <col min="6" max="6" width="12.625" style="1" customWidth="1"/>
    <col min="7" max="7" width="12.5" style="1" customWidth="1"/>
    <col min="8" max="8" width="14.625" style="1" customWidth="1"/>
    <col min="9" max="16384" width="11.375" style="1"/>
  </cols>
  <sheetData>
    <row r="1" spans="1:8" ht="17.25" thickBot="1"/>
    <row r="2" spans="1:8" ht="20.25">
      <c r="A2" s="379" t="s">
        <v>98</v>
      </c>
      <c r="B2" s="380"/>
      <c r="C2" s="380"/>
      <c r="D2" s="380"/>
      <c r="E2" s="380"/>
      <c r="F2" s="380"/>
      <c r="G2" s="380"/>
      <c r="H2" s="381"/>
    </row>
    <row r="3" spans="1:8" ht="36" customHeight="1" thickBot="1">
      <c r="A3" s="226" t="s">
        <v>99</v>
      </c>
      <c r="B3" s="227" t="s">
        <v>100</v>
      </c>
      <c r="C3" s="227" t="s">
        <v>101</v>
      </c>
      <c r="D3" s="227" t="s">
        <v>102</v>
      </c>
      <c r="E3" s="227" t="s">
        <v>103</v>
      </c>
      <c r="F3" s="227" t="s">
        <v>104</v>
      </c>
      <c r="G3" s="227" t="s">
        <v>80</v>
      </c>
      <c r="H3" s="225" t="s">
        <v>97</v>
      </c>
    </row>
    <row r="4" spans="1:8">
      <c r="A4" s="228">
        <v>1.5</v>
      </c>
      <c r="B4" s="149">
        <v>3</v>
      </c>
      <c r="C4" s="149"/>
      <c r="D4" s="149"/>
      <c r="E4" s="149"/>
      <c r="F4" s="149"/>
      <c r="G4" s="149">
        <f>SUM(Tabla6[[#This Row],[Fuera de 
Programa]:[FP5]])</f>
        <v>3</v>
      </c>
      <c r="H4" s="229">
        <f t="shared" ref="H4:H21" si="0">G4/$G$21</f>
        <v>3.2967032967032968E-2</v>
      </c>
    </row>
    <row r="5" spans="1:8">
      <c r="A5" s="230">
        <v>1.6</v>
      </c>
      <c r="B5" s="150">
        <v>2</v>
      </c>
      <c r="C5" s="150"/>
      <c r="D5" s="150"/>
      <c r="E5" s="150"/>
      <c r="F5" s="150"/>
      <c r="G5" s="150">
        <f>SUM(Tabla6[[#This Row],[Fuera de 
Programa]:[FP5]])</f>
        <v>2</v>
      </c>
      <c r="H5" s="231">
        <f t="shared" si="0"/>
        <v>2.197802197802198E-2</v>
      </c>
    </row>
    <row r="6" spans="1:8">
      <c r="A6" s="230">
        <v>1.7</v>
      </c>
      <c r="B6" s="150">
        <v>2</v>
      </c>
      <c r="C6" s="150"/>
      <c r="D6" s="150"/>
      <c r="E6" s="150"/>
      <c r="F6" s="150"/>
      <c r="G6" s="150">
        <f>SUM(Tabla6[[#This Row],[Fuera de 
Programa]:[FP5]])</f>
        <v>2</v>
      </c>
      <c r="H6" s="231">
        <f t="shared" si="0"/>
        <v>2.197802197802198E-2</v>
      </c>
    </row>
    <row r="7" spans="1:8">
      <c r="A7" s="230">
        <v>1.8</v>
      </c>
      <c r="B7" s="150">
        <v>2</v>
      </c>
      <c r="C7" s="150"/>
      <c r="D7" s="150"/>
      <c r="E7" s="150"/>
      <c r="F7" s="150"/>
      <c r="G7" s="150">
        <f>SUM(Tabla6[[#This Row],[Fuera de 
Programa]:[FP5]])</f>
        <v>2</v>
      </c>
      <c r="H7" s="231">
        <f t="shared" si="0"/>
        <v>2.197802197802198E-2</v>
      </c>
    </row>
    <row r="8" spans="1:8">
      <c r="A8" s="230">
        <v>2</v>
      </c>
      <c r="B8" s="150">
        <v>2</v>
      </c>
      <c r="C8" s="150"/>
      <c r="D8" s="150"/>
      <c r="E8" s="150"/>
      <c r="F8" s="150"/>
      <c r="G8" s="150">
        <f>SUM(Tabla6[[#This Row],[Fuera de 
Programa]:[FP5]])</f>
        <v>2</v>
      </c>
      <c r="H8" s="231">
        <f t="shared" si="0"/>
        <v>2.197802197802198E-2</v>
      </c>
    </row>
    <row r="9" spans="1:8">
      <c r="A9" s="230">
        <v>2.1</v>
      </c>
      <c r="B9" s="150">
        <v>1</v>
      </c>
      <c r="C9" s="150"/>
      <c r="D9" s="150"/>
      <c r="E9" s="150"/>
      <c r="F9" s="150"/>
      <c r="G9" s="150">
        <f>SUM(Tabla6[[#This Row],[Fuera de 
Programa]:[FP5]])</f>
        <v>1</v>
      </c>
      <c r="H9" s="231">
        <f t="shared" si="0"/>
        <v>1.098901098901099E-2</v>
      </c>
    </row>
    <row r="10" spans="1:8">
      <c r="A10" s="230">
        <v>2.2000000000000002</v>
      </c>
      <c r="B10" s="150">
        <v>1</v>
      </c>
      <c r="C10" s="150"/>
      <c r="D10" s="150"/>
      <c r="E10" s="150"/>
      <c r="F10" s="150"/>
      <c r="G10" s="150">
        <f>SUM(Tabla6[[#This Row],[Fuera de 
Programa]:[FP5]])</f>
        <v>1</v>
      </c>
      <c r="H10" s="231">
        <f t="shared" si="0"/>
        <v>1.098901098901099E-2</v>
      </c>
    </row>
    <row r="11" spans="1:8">
      <c r="A11" s="230">
        <v>2.2999999999999998</v>
      </c>
      <c r="B11" s="150">
        <v>1</v>
      </c>
      <c r="C11" s="150"/>
      <c r="D11" s="150"/>
      <c r="E11" s="150"/>
      <c r="F11" s="150"/>
      <c r="G11" s="150">
        <f>SUM(Tabla6[[#This Row],[Fuera de 
Programa]:[FP5]])</f>
        <v>1</v>
      </c>
      <c r="H11" s="231">
        <f t="shared" si="0"/>
        <v>1.098901098901099E-2</v>
      </c>
    </row>
    <row r="12" spans="1:8">
      <c r="A12" s="230">
        <v>2.4</v>
      </c>
      <c r="B12" s="150">
        <v>6</v>
      </c>
      <c r="C12" s="150"/>
      <c r="D12" s="150">
        <v>1</v>
      </c>
      <c r="E12" s="150"/>
      <c r="F12" s="150"/>
      <c r="G12" s="150">
        <f>SUM(Tabla6[[#This Row],[Fuera de 
Programa]:[FP5]])</f>
        <v>7</v>
      </c>
      <c r="H12" s="231">
        <f t="shared" si="0"/>
        <v>7.6923076923076927E-2</v>
      </c>
    </row>
    <row r="13" spans="1:8">
      <c r="A13" s="230">
        <v>2.5</v>
      </c>
      <c r="B13" s="150">
        <v>3</v>
      </c>
      <c r="C13" s="150">
        <v>1</v>
      </c>
      <c r="D13" s="150"/>
      <c r="E13" s="150"/>
      <c r="F13" s="150"/>
      <c r="G13" s="150">
        <f>SUM(Tabla6[[#This Row],[Fuera de 
Programa]:[FP5]])</f>
        <v>4</v>
      </c>
      <c r="H13" s="231">
        <f t="shared" si="0"/>
        <v>4.3956043956043959E-2</v>
      </c>
    </row>
    <row r="14" spans="1:8">
      <c r="A14" s="230">
        <v>2.6</v>
      </c>
      <c r="B14" s="150">
        <v>6</v>
      </c>
      <c r="C14" s="150"/>
      <c r="D14" s="150"/>
      <c r="E14" s="150"/>
      <c r="F14" s="150"/>
      <c r="G14" s="150">
        <f>SUM(Tabla6[[#This Row],[Fuera de 
Programa]:[FP5]])</f>
        <v>6</v>
      </c>
      <c r="H14" s="231">
        <f t="shared" si="0"/>
        <v>6.5934065934065936E-2</v>
      </c>
    </row>
    <row r="15" spans="1:8">
      <c r="A15" s="230">
        <v>2.7</v>
      </c>
      <c r="B15" s="150">
        <v>4</v>
      </c>
      <c r="C15" s="150"/>
      <c r="D15" s="150"/>
      <c r="E15" s="150"/>
      <c r="F15" s="150"/>
      <c r="G15" s="150">
        <f>SUM(Tabla6[[#This Row],[Fuera de 
Programa]:[FP5]])</f>
        <v>4</v>
      </c>
      <c r="H15" s="231">
        <f t="shared" si="0"/>
        <v>4.3956043956043959E-2</v>
      </c>
    </row>
    <row r="16" spans="1:8">
      <c r="A16" s="230">
        <v>2.8</v>
      </c>
      <c r="B16" s="150">
        <v>5</v>
      </c>
      <c r="C16" s="150"/>
      <c r="D16" s="150"/>
      <c r="E16" s="150"/>
      <c r="F16" s="150"/>
      <c r="G16" s="150">
        <f>SUM(Tabla6[[#This Row],[Fuera de 
Programa]:[FP5]])</f>
        <v>5</v>
      </c>
      <c r="H16" s="231">
        <f t="shared" si="0"/>
        <v>5.4945054945054944E-2</v>
      </c>
    </row>
    <row r="17" spans="1:8">
      <c r="A17" s="230">
        <v>2.9</v>
      </c>
      <c r="B17" s="150">
        <v>7</v>
      </c>
      <c r="C17" s="150">
        <v>2</v>
      </c>
      <c r="D17" s="150"/>
      <c r="E17" s="150"/>
      <c r="F17" s="150"/>
      <c r="G17" s="150">
        <f>SUM(Tabla6[[#This Row],[Fuera de 
Programa]:[FP5]])</f>
        <v>9</v>
      </c>
      <c r="H17" s="231">
        <f t="shared" si="0"/>
        <v>9.8901098901098897E-2</v>
      </c>
    </row>
    <row r="18" spans="1:8">
      <c r="A18" s="230">
        <v>3</v>
      </c>
      <c r="B18" s="150">
        <v>7</v>
      </c>
      <c r="C18" s="150">
        <v>5</v>
      </c>
      <c r="D18" s="150">
        <v>1</v>
      </c>
      <c r="E18" s="150"/>
      <c r="F18" s="150"/>
      <c r="G18" s="150">
        <f>SUM(Tabla6[[#This Row],[Fuera de 
Programa]:[FP5]])</f>
        <v>13</v>
      </c>
      <c r="H18" s="231">
        <f t="shared" si="0"/>
        <v>0.14285714285714285</v>
      </c>
    </row>
    <row r="19" spans="1:8">
      <c r="A19" s="230">
        <v>3.1</v>
      </c>
      <c r="B19" s="150">
        <v>7</v>
      </c>
      <c r="C19" s="150">
        <v>4</v>
      </c>
      <c r="D19" s="150">
        <v>3</v>
      </c>
      <c r="E19" s="150">
        <v>1</v>
      </c>
      <c r="F19" s="150"/>
      <c r="G19" s="150">
        <f>SUM(Tabla6[[#This Row],[Fuera de 
Programa]:[FP5]])</f>
        <v>15</v>
      </c>
      <c r="H19" s="231">
        <f t="shared" si="0"/>
        <v>0.16483516483516483</v>
      </c>
    </row>
    <row r="20" spans="1:8" ht="17.25" thickBot="1">
      <c r="A20" s="228">
        <v>3.2</v>
      </c>
      <c r="B20" s="149">
        <v>6</v>
      </c>
      <c r="C20" s="149">
        <v>6</v>
      </c>
      <c r="D20" s="149">
        <v>2</v>
      </c>
      <c r="E20" s="149"/>
      <c r="F20" s="149"/>
      <c r="G20" s="149">
        <f>SUM(Tabla6[[#This Row],[Fuera de 
Programa]:[FP5]])</f>
        <v>14</v>
      </c>
      <c r="H20" s="229">
        <f t="shared" si="0"/>
        <v>0.15384615384615385</v>
      </c>
    </row>
    <row r="21" spans="1:8">
      <c r="A21" s="232" t="s">
        <v>80</v>
      </c>
      <c r="B21" s="233">
        <f>SUBTOTAL(109,B4:B20)</f>
        <v>65</v>
      </c>
      <c r="C21" s="233">
        <f t="shared" ref="C21:F21" si="1">SUBTOTAL(109,C4:C20)</f>
        <v>18</v>
      </c>
      <c r="D21" s="233">
        <f t="shared" si="1"/>
        <v>7</v>
      </c>
      <c r="E21" s="233">
        <f t="shared" si="1"/>
        <v>1</v>
      </c>
      <c r="F21" s="233">
        <f t="shared" si="1"/>
        <v>0</v>
      </c>
      <c r="G21" s="233">
        <f>SUM(Tabla6[[#This Row],[Fuera de 
Programa]:[FP5]])</f>
        <v>91</v>
      </c>
      <c r="H21" s="234">
        <f t="shared" si="0"/>
        <v>1</v>
      </c>
    </row>
  </sheetData>
  <mergeCells count="1">
    <mergeCell ref="A2:H2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1:M43"/>
  <sheetViews>
    <sheetView zoomScale="80" zoomScaleNormal="80" workbookViewId="0">
      <selection activeCell="L18" sqref="L18"/>
    </sheetView>
  </sheetViews>
  <sheetFormatPr baseColWidth="10" defaultColWidth="11.375" defaultRowHeight="16.5"/>
  <cols>
    <col min="1" max="1" width="12.875" style="1" customWidth="1"/>
    <col min="2" max="2" width="30.75" style="1" bestFit="1" customWidth="1"/>
    <col min="3" max="3" width="13.875" style="1" bestFit="1" customWidth="1"/>
    <col min="4" max="7" width="11.375" style="1"/>
    <col min="8" max="8" width="12.5" style="1" customWidth="1"/>
    <col min="9" max="9" width="11.375" style="1"/>
    <col min="10" max="10" width="20.5" style="1" customWidth="1"/>
    <col min="11" max="16384" width="11.375" style="1"/>
  </cols>
  <sheetData>
    <row r="1" spans="2:13" ht="19.5" customHeight="1">
      <c r="B1" s="383" t="s">
        <v>105</v>
      </c>
      <c r="C1" s="384"/>
      <c r="D1" s="384"/>
      <c r="E1" s="384"/>
      <c r="F1" s="384"/>
      <c r="G1" s="384"/>
      <c r="H1" s="384"/>
      <c r="I1" s="384"/>
      <c r="J1" s="385"/>
    </row>
    <row r="2" spans="2:13" ht="19.5" customHeight="1" thickBot="1">
      <c r="B2" s="386"/>
      <c r="C2" s="387"/>
      <c r="D2" s="387"/>
      <c r="E2" s="387"/>
      <c r="F2" s="387"/>
      <c r="G2" s="387"/>
      <c r="H2" s="387"/>
      <c r="I2" s="387"/>
      <c r="J2" s="388"/>
    </row>
    <row r="3" spans="2:13" ht="69" customHeight="1" thickBot="1">
      <c r="B3" s="137" t="s">
        <v>73</v>
      </c>
      <c r="C3" s="137" t="s">
        <v>106</v>
      </c>
      <c r="D3" s="137" t="s">
        <v>74</v>
      </c>
      <c r="E3" s="137" t="s">
        <v>75</v>
      </c>
      <c r="F3" s="137" t="s">
        <v>76</v>
      </c>
      <c r="G3" s="137" t="s">
        <v>77</v>
      </c>
      <c r="H3" s="137" t="s">
        <v>107</v>
      </c>
      <c r="I3" s="225" t="s">
        <v>108</v>
      </c>
      <c r="J3" s="137" t="s">
        <v>109</v>
      </c>
    </row>
    <row r="4" spans="2:13" ht="19.5" customHeight="1">
      <c r="B4" s="214" t="s">
        <v>28</v>
      </c>
      <c r="C4" s="217">
        <v>19</v>
      </c>
      <c r="D4" s="217" t="s">
        <v>110</v>
      </c>
      <c r="E4" s="217">
        <v>1</v>
      </c>
      <c r="F4" s="217" t="s">
        <v>110</v>
      </c>
      <c r="G4" s="217">
        <v>5</v>
      </c>
      <c r="H4" s="217">
        <v>6</v>
      </c>
      <c r="I4" s="220">
        <v>1</v>
      </c>
      <c r="J4" s="222">
        <f>IFERROR(I4/C4,0)</f>
        <v>5.2631578947368418E-2</v>
      </c>
    </row>
    <row r="5" spans="2:13" ht="17.25">
      <c r="B5" s="215" t="s">
        <v>47</v>
      </c>
      <c r="C5" s="218">
        <v>6</v>
      </c>
      <c r="D5" s="218" t="s">
        <v>110</v>
      </c>
      <c r="E5" s="218">
        <v>1</v>
      </c>
      <c r="F5" s="218" t="s">
        <v>110</v>
      </c>
      <c r="G5" s="218" t="s">
        <v>110</v>
      </c>
      <c r="H5" s="218">
        <v>1</v>
      </c>
      <c r="I5" s="221">
        <v>1</v>
      </c>
      <c r="J5" s="223">
        <f t="shared" ref="J5:J32" si="0">IFERROR(I5/C5,0)</f>
        <v>0.16666666666666666</v>
      </c>
      <c r="L5" s="21"/>
      <c r="M5" s="21"/>
    </row>
    <row r="6" spans="2:13" ht="17.25">
      <c r="B6" s="215" t="s">
        <v>61</v>
      </c>
      <c r="C6" s="218">
        <v>1</v>
      </c>
      <c r="D6" s="218" t="s">
        <v>110</v>
      </c>
      <c r="E6" s="218" t="s">
        <v>110</v>
      </c>
      <c r="F6" s="218" t="s">
        <v>110</v>
      </c>
      <c r="G6" s="218" t="s">
        <v>110</v>
      </c>
      <c r="H6" s="218" t="s">
        <v>110</v>
      </c>
      <c r="I6" s="221" t="s">
        <v>110</v>
      </c>
      <c r="J6" s="223">
        <f t="shared" si="0"/>
        <v>0</v>
      </c>
      <c r="L6" s="21"/>
      <c r="M6" s="21"/>
    </row>
    <row r="7" spans="2:13" ht="17.25">
      <c r="B7" s="215" t="s">
        <v>33</v>
      </c>
      <c r="C7" s="218">
        <v>2</v>
      </c>
      <c r="D7" s="218" t="s">
        <v>110</v>
      </c>
      <c r="E7" s="218" t="s">
        <v>110</v>
      </c>
      <c r="F7" s="218" t="s">
        <v>110</v>
      </c>
      <c r="G7" s="218" t="s">
        <v>110</v>
      </c>
      <c r="H7" s="218" t="s">
        <v>110</v>
      </c>
      <c r="I7" s="221" t="s">
        <v>110</v>
      </c>
      <c r="J7" s="223">
        <f t="shared" si="0"/>
        <v>0</v>
      </c>
      <c r="L7" s="21"/>
      <c r="M7" s="21"/>
    </row>
    <row r="8" spans="2:13" ht="17.25">
      <c r="B8" s="215" t="s">
        <v>51</v>
      </c>
      <c r="C8" s="218">
        <v>16</v>
      </c>
      <c r="D8" s="218" t="s">
        <v>110</v>
      </c>
      <c r="E8" s="218" t="s">
        <v>110</v>
      </c>
      <c r="F8" s="218" t="s">
        <v>110</v>
      </c>
      <c r="G8" s="218">
        <v>6</v>
      </c>
      <c r="H8" s="218">
        <v>6</v>
      </c>
      <c r="I8" s="221" t="s">
        <v>110</v>
      </c>
      <c r="J8" s="223">
        <f t="shared" si="0"/>
        <v>0</v>
      </c>
      <c r="L8" s="21"/>
      <c r="M8" s="21"/>
    </row>
    <row r="9" spans="2:13" ht="17.25">
      <c r="B9" s="215" t="s">
        <v>29</v>
      </c>
      <c r="C9" s="218">
        <v>6</v>
      </c>
      <c r="D9" s="218" t="s">
        <v>110</v>
      </c>
      <c r="E9" s="218">
        <v>2</v>
      </c>
      <c r="F9" s="218">
        <v>2</v>
      </c>
      <c r="G9" s="218" t="s">
        <v>110</v>
      </c>
      <c r="H9" s="218">
        <v>4</v>
      </c>
      <c r="I9" s="221">
        <v>2</v>
      </c>
      <c r="J9" s="223">
        <f t="shared" si="0"/>
        <v>0.33333333333333331</v>
      </c>
      <c r="L9" s="21"/>
      <c r="M9" s="21"/>
    </row>
    <row r="10" spans="2:13" ht="17.25">
      <c r="B10" s="215" t="s">
        <v>32</v>
      </c>
      <c r="C10" s="218">
        <v>10</v>
      </c>
      <c r="D10" s="218" t="s">
        <v>110</v>
      </c>
      <c r="E10" s="218">
        <v>3</v>
      </c>
      <c r="F10" s="218">
        <v>3</v>
      </c>
      <c r="G10" s="218" t="s">
        <v>110</v>
      </c>
      <c r="H10" s="218">
        <v>6</v>
      </c>
      <c r="I10" s="221">
        <v>3</v>
      </c>
      <c r="J10" s="223">
        <f t="shared" si="0"/>
        <v>0.3</v>
      </c>
      <c r="L10" s="21"/>
      <c r="M10" s="21"/>
    </row>
    <row r="11" spans="2:13" ht="17.25">
      <c r="B11" s="215" t="s">
        <v>49</v>
      </c>
      <c r="C11" s="218">
        <v>8</v>
      </c>
      <c r="D11" s="218" t="s">
        <v>110</v>
      </c>
      <c r="E11" s="218">
        <v>1</v>
      </c>
      <c r="F11" s="218">
        <v>1</v>
      </c>
      <c r="G11" s="218">
        <v>2</v>
      </c>
      <c r="H11" s="218">
        <v>4</v>
      </c>
      <c r="I11" s="221">
        <v>1</v>
      </c>
      <c r="J11" s="223">
        <f t="shared" si="0"/>
        <v>0.125</v>
      </c>
      <c r="L11" s="21"/>
      <c r="M11" s="21"/>
    </row>
    <row r="12" spans="2:13" ht="17.25">
      <c r="B12" s="215" t="s">
        <v>48</v>
      </c>
      <c r="C12" s="218">
        <v>2</v>
      </c>
      <c r="D12" s="218" t="s">
        <v>110</v>
      </c>
      <c r="E12" s="218" t="s">
        <v>110</v>
      </c>
      <c r="F12" s="218" t="s">
        <v>110</v>
      </c>
      <c r="G12" s="218">
        <v>1</v>
      </c>
      <c r="H12" s="218">
        <v>1</v>
      </c>
      <c r="I12" s="221" t="s">
        <v>110</v>
      </c>
      <c r="J12" s="223">
        <f t="shared" si="0"/>
        <v>0</v>
      </c>
      <c r="L12" s="21"/>
      <c r="M12" s="21"/>
    </row>
    <row r="13" spans="2:13" ht="17.25">
      <c r="B13" s="215" t="s">
        <v>54</v>
      </c>
      <c r="C13" s="218">
        <v>7</v>
      </c>
      <c r="D13" s="218" t="s">
        <v>110</v>
      </c>
      <c r="E13" s="218" t="s">
        <v>110</v>
      </c>
      <c r="F13" s="218">
        <v>2</v>
      </c>
      <c r="G13" s="218" t="s">
        <v>110</v>
      </c>
      <c r="H13" s="218">
        <v>2</v>
      </c>
      <c r="I13" s="221" t="s">
        <v>110</v>
      </c>
      <c r="J13" s="223">
        <f t="shared" si="0"/>
        <v>0</v>
      </c>
      <c r="L13" s="21"/>
      <c r="M13" s="21"/>
    </row>
    <row r="14" spans="2:13" ht="17.25">
      <c r="B14" s="215" t="s">
        <v>36</v>
      </c>
      <c r="C14" s="218">
        <v>1</v>
      </c>
      <c r="D14" s="218" t="s">
        <v>110</v>
      </c>
      <c r="E14" s="218" t="s">
        <v>110</v>
      </c>
      <c r="F14" s="218" t="s">
        <v>110</v>
      </c>
      <c r="G14" s="218" t="s">
        <v>110</v>
      </c>
      <c r="H14" s="218" t="s">
        <v>110</v>
      </c>
      <c r="I14" s="221" t="s">
        <v>110</v>
      </c>
      <c r="J14" s="223">
        <f t="shared" si="0"/>
        <v>0</v>
      </c>
      <c r="L14" s="21"/>
      <c r="M14" s="21"/>
    </row>
    <row r="15" spans="2:13" ht="17.25">
      <c r="B15" s="215" t="s">
        <v>53</v>
      </c>
      <c r="C15" s="218">
        <v>2</v>
      </c>
      <c r="D15" s="218" t="s">
        <v>110</v>
      </c>
      <c r="E15" s="218">
        <v>1</v>
      </c>
      <c r="F15" s="218" t="s">
        <v>110</v>
      </c>
      <c r="G15" s="218" t="s">
        <v>110</v>
      </c>
      <c r="H15" s="218">
        <v>1</v>
      </c>
      <c r="I15" s="221">
        <v>1</v>
      </c>
      <c r="J15" s="223">
        <f t="shared" si="0"/>
        <v>0.5</v>
      </c>
      <c r="L15" s="21"/>
      <c r="M15" s="21"/>
    </row>
    <row r="16" spans="2:13" ht="17.25">
      <c r="B16" s="215" t="s">
        <v>60</v>
      </c>
      <c r="C16" s="218">
        <v>7</v>
      </c>
      <c r="D16" s="218" t="s">
        <v>110</v>
      </c>
      <c r="E16" s="218" t="s">
        <v>110</v>
      </c>
      <c r="F16" s="218" t="s">
        <v>110</v>
      </c>
      <c r="G16" s="218">
        <v>2</v>
      </c>
      <c r="H16" s="218">
        <v>2</v>
      </c>
      <c r="I16" s="221" t="s">
        <v>110</v>
      </c>
      <c r="J16" s="223">
        <f t="shared" si="0"/>
        <v>0</v>
      </c>
      <c r="L16" s="21"/>
      <c r="M16" s="21"/>
    </row>
    <row r="17" spans="2:13" ht="17.25">
      <c r="B17" s="215" t="s">
        <v>40</v>
      </c>
      <c r="C17" s="218">
        <v>12</v>
      </c>
      <c r="D17" s="218" t="s">
        <v>110</v>
      </c>
      <c r="E17" s="218">
        <v>2</v>
      </c>
      <c r="F17" s="218" t="s">
        <v>110</v>
      </c>
      <c r="G17" s="218">
        <v>2</v>
      </c>
      <c r="H17" s="218">
        <v>4</v>
      </c>
      <c r="I17" s="221">
        <v>2</v>
      </c>
      <c r="J17" s="223">
        <f t="shared" si="0"/>
        <v>0.16666666666666666</v>
      </c>
      <c r="L17" s="21"/>
      <c r="M17" s="21"/>
    </row>
    <row r="18" spans="2:13" ht="17.25">
      <c r="B18" s="215" t="s">
        <v>41</v>
      </c>
      <c r="C18" s="218">
        <v>7</v>
      </c>
      <c r="D18" s="218" t="s">
        <v>110</v>
      </c>
      <c r="E18" s="218">
        <v>2</v>
      </c>
      <c r="F18" s="218" t="s">
        <v>110</v>
      </c>
      <c r="G18" s="218" t="s">
        <v>110</v>
      </c>
      <c r="H18" s="218">
        <v>2</v>
      </c>
      <c r="I18" s="221">
        <v>2</v>
      </c>
      <c r="J18" s="223">
        <f t="shared" si="0"/>
        <v>0.2857142857142857</v>
      </c>
      <c r="L18" s="21"/>
      <c r="M18" s="21"/>
    </row>
    <row r="19" spans="2:13" ht="17.25">
      <c r="B19" s="215" t="s">
        <v>42</v>
      </c>
      <c r="C19" s="218">
        <v>3</v>
      </c>
      <c r="D19" s="218" t="s">
        <v>110</v>
      </c>
      <c r="E19" s="218">
        <v>1</v>
      </c>
      <c r="F19" s="218" t="s">
        <v>110</v>
      </c>
      <c r="G19" s="218" t="s">
        <v>110</v>
      </c>
      <c r="H19" s="218">
        <v>1</v>
      </c>
      <c r="I19" s="221">
        <v>1</v>
      </c>
      <c r="J19" s="223">
        <f t="shared" si="0"/>
        <v>0.33333333333333331</v>
      </c>
      <c r="L19" s="21"/>
      <c r="M19" s="21"/>
    </row>
    <row r="20" spans="2:13" ht="17.25">
      <c r="B20" s="215" t="s">
        <v>43</v>
      </c>
      <c r="C20" s="218">
        <v>7</v>
      </c>
      <c r="D20" s="218" t="s">
        <v>110</v>
      </c>
      <c r="E20" s="218">
        <v>3</v>
      </c>
      <c r="F20" s="218" t="s">
        <v>110</v>
      </c>
      <c r="G20" s="218" t="s">
        <v>110</v>
      </c>
      <c r="H20" s="218">
        <v>3</v>
      </c>
      <c r="I20" s="221">
        <v>3</v>
      </c>
      <c r="J20" s="223">
        <f t="shared" si="0"/>
        <v>0.42857142857142855</v>
      </c>
      <c r="L20" s="21"/>
      <c r="M20" s="21"/>
    </row>
    <row r="21" spans="2:13" ht="17.25">
      <c r="B21" s="215" t="s">
        <v>44</v>
      </c>
      <c r="C21" s="218">
        <v>20</v>
      </c>
      <c r="D21" s="218">
        <v>1</v>
      </c>
      <c r="E21" s="218">
        <v>5</v>
      </c>
      <c r="F21" s="218">
        <v>1</v>
      </c>
      <c r="G21" s="218" t="s">
        <v>110</v>
      </c>
      <c r="H21" s="218">
        <v>7</v>
      </c>
      <c r="I21" s="221">
        <v>6</v>
      </c>
      <c r="J21" s="223">
        <f t="shared" si="0"/>
        <v>0.3</v>
      </c>
      <c r="L21" s="21"/>
      <c r="M21" s="21"/>
    </row>
    <row r="22" spans="2:13" ht="17.25">
      <c r="B22" s="215" t="s">
        <v>45</v>
      </c>
      <c r="C22" s="218">
        <v>13</v>
      </c>
      <c r="D22" s="218" t="s">
        <v>110</v>
      </c>
      <c r="E22" s="218">
        <v>3</v>
      </c>
      <c r="F22" s="218" t="s">
        <v>110</v>
      </c>
      <c r="G22" s="218">
        <v>1</v>
      </c>
      <c r="H22" s="218">
        <v>4</v>
      </c>
      <c r="I22" s="221">
        <v>3</v>
      </c>
      <c r="J22" s="223">
        <f t="shared" si="0"/>
        <v>0.23076923076923078</v>
      </c>
      <c r="L22" s="21"/>
      <c r="M22" s="21"/>
    </row>
    <row r="23" spans="2:13" ht="17.25">
      <c r="B23" s="215" t="s">
        <v>63</v>
      </c>
      <c r="C23" s="218">
        <v>8</v>
      </c>
      <c r="D23" s="218" t="s">
        <v>110</v>
      </c>
      <c r="E23" s="218" t="s">
        <v>110</v>
      </c>
      <c r="F23" s="218" t="s">
        <v>110</v>
      </c>
      <c r="G23" s="218" t="s">
        <v>110</v>
      </c>
      <c r="H23" s="218" t="s">
        <v>110</v>
      </c>
      <c r="I23" s="221" t="s">
        <v>110</v>
      </c>
      <c r="J23" s="223">
        <f>IFERROR(I23/C23,0)</f>
        <v>0</v>
      </c>
      <c r="L23" s="21"/>
      <c r="M23" s="21"/>
    </row>
    <row r="24" spans="2:13" ht="17.25">
      <c r="B24" s="215" t="s">
        <v>56</v>
      </c>
      <c r="C24" s="218">
        <v>4</v>
      </c>
      <c r="D24" s="218" t="s">
        <v>110</v>
      </c>
      <c r="E24" s="218">
        <v>1</v>
      </c>
      <c r="F24" s="218">
        <v>1</v>
      </c>
      <c r="G24" s="218" t="s">
        <v>110</v>
      </c>
      <c r="H24" s="218">
        <v>2</v>
      </c>
      <c r="I24" s="221">
        <v>1</v>
      </c>
      <c r="J24" s="223">
        <f t="shared" si="0"/>
        <v>0.25</v>
      </c>
      <c r="L24" s="21"/>
      <c r="M24" s="21"/>
    </row>
    <row r="25" spans="2:13" ht="17.25">
      <c r="B25" s="215" t="s">
        <v>57</v>
      </c>
      <c r="C25" s="218">
        <v>0</v>
      </c>
      <c r="D25" s="218" t="s">
        <v>110</v>
      </c>
      <c r="E25" s="218" t="s">
        <v>110</v>
      </c>
      <c r="F25" s="218" t="s">
        <v>110</v>
      </c>
      <c r="G25" s="218" t="s">
        <v>110</v>
      </c>
      <c r="H25" s="218" t="s">
        <v>110</v>
      </c>
      <c r="I25" s="221" t="s">
        <v>110</v>
      </c>
      <c r="J25" s="223">
        <f t="shared" si="0"/>
        <v>0</v>
      </c>
      <c r="L25" s="21"/>
      <c r="M25" s="21"/>
    </row>
    <row r="26" spans="2:13" ht="17.25">
      <c r="B26" s="215" t="s">
        <v>59</v>
      </c>
      <c r="C26" s="218">
        <v>5</v>
      </c>
      <c r="D26" s="218">
        <v>1</v>
      </c>
      <c r="E26" s="218" t="s">
        <v>110</v>
      </c>
      <c r="F26" s="218">
        <v>1</v>
      </c>
      <c r="G26" s="218" t="s">
        <v>110</v>
      </c>
      <c r="H26" s="218">
        <v>2</v>
      </c>
      <c r="I26" s="221">
        <v>1</v>
      </c>
      <c r="J26" s="223">
        <f t="shared" si="0"/>
        <v>0.2</v>
      </c>
      <c r="L26" s="21"/>
      <c r="M26" s="21"/>
    </row>
    <row r="27" spans="2:13" ht="17.25">
      <c r="B27" s="215" t="s">
        <v>37</v>
      </c>
      <c r="C27" s="218">
        <v>15</v>
      </c>
      <c r="D27" s="218" t="s">
        <v>110</v>
      </c>
      <c r="E27" s="218">
        <v>2</v>
      </c>
      <c r="F27" s="218">
        <v>1</v>
      </c>
      <c r="G27" s="218" t="s">
        <v>110</v>
      </c>
      <c r="H27" s="218">
        <v>3</v>
      </c>
      <c r="I27" s="221">
        <v>2</v>
      </c>
      <c r="J27" s="223">
        <f t="shared" si="0"/>
        <v>0.13333333333333333</v>
      </c>
      <c r="L27" s="21"/>
      <c r="M27" s="21"/>
    </row>
    <row r="28" spans="2:13" ht="17.25">
      <c r="B28" s="215" t="s">
        <v>64</v>
      </c>
      <c r="C28" s="218">
        <v>4</v>
      </c>
      <c r="D28" s="218" t="s">
        <v>110</v>
      </c>
      <c r="E28" s="218">
        <v>1</v>
      </c>
      <c r="F28" s="218" t="s">
        <v>110</v>
      </c>
      <c r="G28" s="218" t="s">
        <v>110</v>
      </c>
      <c r="H28" s="218">
        <v>1</v>
      </c>
      <c r="I28" s="221">
        <v>1</v>
      </c>
      <c r="J28" s="223">
        <f t="shared" si="0"/>
        <v>0.25</v>
      </c>
      <c r="L28" s="21"/>
      <c r="M28" s="21"/>
    </row>
    <row r="29" spans="2:13" ht="17.25">
      <c r="B29" s="215" t="s">
        <v>30</v>
      </c>
      <c r="C29" s="218">
        <v>14</v>
      </c>
      <c r="D29" s="218">
        <v>2</v>
      </c>
      <c r="E29" s="218">
        <v>1</v>
      </c>
      <c r="F29" s="218">
        <v>2</v>
      </c>
      <c r="G29" s="218">
        <v>1</v>
      </c>
      <c r="H29" s="218">
        <v>6</v>
      </c>
      <c r="I29" s="221">
        <v>3</v>
      </c>
      <c r="J29" s="223">
        <f t="shared" si="0"/>
        <v>0.21428571428571427</v>
      </c>
      <c r="L29" s="21"/>
      <c r="M29" s="21"/>
    </row>
    <row r="30" spans="2:13" ht="17.25">
      <c r="B30" s="215" t="s">
        <v>38</v>
      </c>
      <c r="C30" s="218">
        <v>0</v>
      </c>
      <c r="D30" s="218" t="s">
        <v>110</v>
      </c>
      <c r="E30" s="218" t="s">
        <v>110</v>
      </c>
      <c r="F30" s="218" t="s">
        <v>110</v>
      </c>
      <c r="G30" s="218" t="s">
        <v>110</v>
      </c>
      <c r="H30" s="218" t="s">
        <v>110</v>
      </c>
      <c r="I30" s="221" t="s">
        <v>110</v>
      </c>
      <c r="J30" s="223">
        <f t="shared" si="0"/>
        <v>0</v>
      </c>
      <c r="L30" s="21"/>
      <c r="M30" s="21"/>
    </row>
    <row r="31" spans="2:13" ht="17.25">
      <c r="B31" s="215" t="s">
        <v>52</v>
      </c>
      <c r="C31" s="218">
        <v>14</v>
      </c>
      <c r="D31" s="218">
        <v>2</v>
      </c>
      <c r="E31" s="218">
        <v>3</v>
      </c>
      <c r="F31" s="218" t="s">
        <v>110</v>
      </c>
      <c r="G31" s="218" t="s">
        <v>110</v>
      </c>
      <c r="H31" s="218">
        <v>5</v>
      </c>
      <c r="I31" s="221">
        <v>5</v>
      </c>
      <c r="J31" s="223">
        <f t="shared" si="0"/>
        <v>0.35714285714285715</v>
      </c>
      <c r="L31" s="21"/>
      <c r="M31" s="21"/>
    </row>
    <row r="32" spans="2:13" ht="18" thickBot="1">
      <c r="B32" s="214" t="s">
        <v>34</v>
      </c>
      <c r="C32" s="217">
        <v>5</v>
      </c>
      <c r="D32" s="217" t="s">
        <v>110</v>
      </c>
      <c r="E32" s="217">
        <v>1</v>
      </c>
      <c r="F32" s="217">
        <v>1</v>
      </c>
      <c r="G32" s="217" t="s">
        <v>110</v>
      </c>
      <c r="H32" s="217">
        <v>2</v>
      </c>
      <c r="I32" s="220">
        <v>1</v>
      </c>
      <c r="J32" s="222">
        <f t="shared" si="0"/>
        <v>0.2</v>
      </c>
      <c r="L32" s="21"/>
      <c r="M32" s="21"/>
    </row>
    <row r="33" spans="2:13" ht="17.25" thickBot="1">
      <c r="B33" s="216" t="s">
        <v>80</v>
      </c>
      <c r="C33" s="148">
        <v>218</v>
      </c>
      <c r="D33" s="148">
        <v>6</v>
      </c>
      <c r="E33" s="148">
        <v>34</v>
      </c>
      <c r="F33" s="148">
        <v>15</v>
      </c>
      <c r="G33" s="148">
        <v>20</v>
      </c>
      <c r="H33" s="148">
        <v>75</v>
      </c>
      <c r="I33" s="219">
        <v>40</v>
      </c>
      <c r="J33" s="224">
        <f>I33/C33</f>
        <v>0.1834862385321101</v>
      </c>
      <c r="L33" s="21"/>
      <c r="M33" s="21"/>
    </row>
    <row r="34" spans="2:13">
      <c r="L34" s="21"/>
      <c r="M34" s="21"/>
    </row>
    <row r="35" spans="2:13" ht="17.25" customHeight="1">
      <c r="B35" s="382" t="s">
        <v>111</v>
      </c>
      <c r="C35" s="382"/>
      <c r="D35" s="382"/>
      <c r="E35" s="382"/>
      <c r="F35" s="382"/>
      <c r="G35" s="382"/>
      <c r="H35" s="382"/>
      <c r="I35" s="382"/>
      <c r="J35" s="382"/>
      <c r="L35" s="21"/>
    </row>
    <row r="36" spans="2:13">
      <c r="C36" s="13"/>
      <c r="H36" s="12"/>
      <c r="I36" s="12"/>
    </row>
    <row r="38" spans="2:13">
      <c r="C38" s="13"/>
      <c r="H38" s="12"/>
      <c r="I38" s="12"/>
    </row>
    <row r="39" spans="2:13">
      <c r="C39" s="13"/>
      <c r="H39" s="12"/>
      <c r="I39" s="12"/>
    </row>
    <row r="40" spans="2:13">
      <c r="C40" s="13"/>
      <c r="H40" s="12"/>
      <c r="I40" s="12"/>
    </row>
    <row r="41" spans="2:13">
      <c r="C41" s="13"/>
      <c r="H41" s="12"/>
      <c r="I41" s="12"/>
    </row>
    <row r="42" spans="2:13">
      <c r="C42" s="13"/>
      <c r="H42" s="12"/>
      <c r="I42" s="12"/>
    </row>
    <row r="43" spans="2:13">
      <c r="C43" s="14"/>
    </row>
  </sheetData>
  <mergeCells count="2">
    <mergeCell ref="B35:J35"/>
    <mergeCell ref="B1:J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B1:K45"/>
  <sheetViews>
    <sheetView zoomScale="60" zoomScaleNormal="60" workbookViewId="0">
      <selection activeCell="B6" sqref="B6:H45"/>
    </sheetView>
  </sheetViews>
  <sheetFormatPr baseColWidth="10" defaultColWidth="11.375" defaultRowHeight="16.5"/>
  <cols>
    <col min="1" max="1" width="8.25" style="1" customWidth="1"/>
    <col min="2" max="2" width="47.75" style="1" bestFit="1" customWidth="1"/>
    <col min="3" max="3" width="22.25" style="1" customWidth="1"/>
    <col min="4" max="4" width="17.375" style="1" customWidth="1"/>
    <col min="5" max="5" width="17.25" style="1" customWidth="1"/>
    <col min="6" max="6" width="17.875" style="1" customWidth="1"/>
    <col min="7" max="7" width="14.875" style="1" customWidth="1"/>
    <col min="8" max="8" width="16" style="1" customWidth="1"/>
    <col min="9" max="16384" width="11.375" style="1"/>
  </cols>
  <sheetData>
    <row r="1" spans="2:11" ht="16.5" customHeight="1">
      <c r="B1" s="389" t="s">
        <v>112</v>
      </c>
      <c r="C1" s="389"/>
      <c r="D1" s="389"/>
      <c r="E1" s="389"/>
      <c r="F1" s="389"/>
      <c r="G1" s="389"/>
      <c r="H1" s="389"/>
    </row>
    <row r="2" spans="2:11" ht="30" customHeight="1" thickBot="1">
      <c r="B2" s="390"/>
      <c r="C2" s="390"/>
      <c r="D2" s="390"/>
      <c r="E2" s="390"/>
      <c r="F2" s="390"/>
      <c r="G2" s="390"/>
      <c r="H2" s="390"/>
    </row>
    <row r="3" spans="2:11" ht="15" customHeight="1">
      <c r="B3" s="393" t="s">
        <v>21</v>
      </c>
      <c r="C3" s="391" t="s">
        <v>22</v>
      </c>
      <c r="D3" s="391" t="s">
        <v>23</v>
      </c>
      <c r="E3" s="391" t="s">
        <v>24</v>
      </c>
      <c r="F3" s="391" t="s">
        <v>23</v>
      </c>
      <c r="G3" s="391" t="s">
        <v>24</v>
      </c>
      <c r="H3" s="391" t="s">
        <v>25</v>
      </c>
    </row>
    <row r="4" spans="2:11" ht="25.5" customHeight="1" thickBot="1">
      <c r="B4" s="394"/>
      <c r="C4" s="396"/>
      <c r="D4" s="396"/>
      <c r="E4" s="396"/>
      <c r="F4" s="392"/>
      <c r="G4" s="392"/>
      <c r="H4" s="392"/>
    </row>
    <row r="5" spans="2:11" ht="24.75" customHeight="1" thickBot="1">
      <c r="B5" s="395"/>
      <c r="C5" s="392"/>
      <c r="D5" s="392"/>
      <c r="E5" s="392"/>
      <c r="F5" s="165" t="s">
        <v>26</v>
      </c>
      <c r="G5" s="165" t="s">
        <v>26</v>
      </c>
      <c r="H5" s="165" t="s">
        <v>26</v>
      </c>
    </row>
    <row r="6" spans="2:11" ht="17.25" thickBot="1">
      <c r="B6" s="205" t="s">
        <v>27</v>
      </c>
      <c r="C6" s="166">
        <v>39</v>
      </c>
      <c r="D6" s="167">
        <v>4</v>
      </c>
      <c r="E6" s="167">
        <v>2</v>
      </c>
      <c r="F6" s="168">
        <v>0.10256410256410256</v>
      </c>
      <c r="G6" s="168">
        <v>5.128205128205128E-2</v>
      </c>
      <c r="H6" s="168">
        <v>0.15384615384615385</v>
      </c>
    </row>
    <row r="7" spans="2:11">
      <c r="B7" s="206" t="s">
        <v>28</v>
      </c>
      <c r="C7" s="169">
        <v>19</v>
      </c>
      <c r="D7" s="170">
        <v>1</v>
      </c>
      <c r="E7" s="170">
        <v>0</v>
      </c>
      <c r="F7" s="171">
        <v>5.2631578947368418E-2</v>
      </c>
      <c r="G7" s="171">
        <v>0</v>
      </c>
      <c r="H7" s="172">
        <v>5.2631578947368418E-2</v>
      </c>
    </row>
    <row r="8" spans="2:11">
      <c r="B8" s="207" t="s">
        <v>29</v>
      </c>
      <c r="C8" s="173">
        <v>6</v>
      </c>
      <c r="D8" s="174">
        <v>2</v>
      </c>
      <c r="E8" s="174">
        <v>0</v>
      </c>
      <c r="F8" s="175">
        <v>0.33333333333333331</v>
      </c>
      <c r="G8" s="175">
        <v>0</v>
      </c>
      <c r="H8" s="176">
        <v>0.33333333333333331</v>
      </c>
    </row>
    <row r="9" spans="2:11" ht="17.25" thickBot="1">
      <c r="B9" s="208" t="s">
        <v>30</v>
      </c>
      <c r="C9" s="177">
        <v>14</v>
      </c>
      <c r="D9" s="178">
        <v>1</v>
      </c>
      <c r="E9" s="178">
        <v>2</v>
      </c>
      <c r="F9" s="179">
        <v>7.1428571428571425E-2</v>
      </c>
      <c r="G9" s="179">
        <v>0.14285714285714285</v>
      </c>
      <c r="H9" s="180">
        <v>0.21428571428571427</v>
      </c>
    </row>
    <row r="10" spans="2:11" ht="17.25" thickBot="1">
      <c r="B10" s="209" t="s">
        <v>31</v>
      </c>
      <c r="C10" s="181">
        <v>17</v>
      </c>
      <c r="D10" s="182">
        <v>4</v>
      </c>
      <c r="E10" s="182">
        <v>0</v>
      </c>
      <c r="F10" s="183">
        <v>0.23529411764705882</v>
      </c>
      <c r="G10" s="183">
        <v>0</v>
      </c>
      <c r="H10" s="184">
        <v>0.23529411764705882</v>
      </c>
      <c r="I10" s="5"/>
      <c r="J10" s="5"/>
      <c r="K10" s="5"/>
    </row>
    <row r="11" spans="2:11">
      <c r="B11" s="210" t="s">
        <v>32</v>
      </c>
      <c r="C11" s="185">
        <v>10</v>
      </c>
      <c r="D11" s="186">
        <v>3</v>
      </c>
      <c r="E11" s="186">
        <v>0</v>
      </c>
      <c r="F11" s="187">
        <v>0.3</v>
      </c>
      <c r="G11" s="187">
        <v>0</v>
      </c>
      <c r="H11" s="172">
        <v>0.3</v>
      </c>
    </row>
    <row r="12" spans="2:11">
      <c r="B12" s="207" t="s">
        <v>33</v>
      </c>
      <c r="C12" s="173">
        <v>2</v>
      </c>
      <c r="D12" s="174">
        <v>0</v>
      </c>
      <c r="E12" s="174">
        <v>0</v>
      </c>
      <c r="F12" s="175">
        <v>0</v>
      </c>
      <c r="G12" s="175">
        <v>0</v>
      </c>
      <c r="H12" s="176">
        <v>0</v>
      </c>
    </row>
    <row r="13" spans="2:11" ht="17.25" thickBot="1">
      <c r="B13" s="208" t="s">
        <v>34</v>
      </c>
      <c r="C13" s="177">
        <v>5</v>
      </c>
      <c r="D13" s="178">
        <v>1</v>
      </c>
      <c r="E13" s="178">
        <v>0</v>
      </c>
      <c r="F13" s="179">
        <v>0.2</v>
      </c>
      <c r="G13" s="179">
        <v>0</v>
      </c>
      <c r="H13" s="180">
        <v>0.2</v>
      </c>
    </row>
    <row r="14" spans="2:11" ht="17.25" thickBot="1">
      <c r="B14" s="209" t="s">
        <v>35</v>
      </c>
      <c r="C14" s="181">
        <v>16</v>
      </c>
      <c r="D14" s="182">
        <v>2</v>
      </c>
      <c r="E14" s="182">
        <v>0</v>
      </c>
      <c r="F14" s="183">
        <v>0.125</v>
      </c>
      <c r="G14" s="183">
        <v>0</v>
      </c>
      <c r="H14" s="184">
        <v>0.125</v>
      </c>
      <c r="I14" s="5"/>
      <c r="J14" s="5"/>
      <c r="K14" s="5"/>
    </row>
    <row r="15" spans="2:11">
      <c r="B15" s="210" t="s">
        <v>36</v>
      </c>
      <c r="C15" s="185">
        <v>1</v>
      </c>
      <c r="D15" s="186">
        <v>0</v>
      </c>
      <c r="E15" s="186">
        <v>0</v>
      </c>
      <c r="F15" s="187">
        <v>0</v>
      </c>
      <c r="G15" s="187">
        <v>0</v>
      </c>
      <c r="H15" s="172">
        <v>0</v>
      </c>
    </row>
    <row r="16" spans="2:11">
      <c r="B16" s="207" t="s">
        <v>37</v>
      </c>
      <c r="C16" s="173">
        <v>15</v>
      </c>
      <c r="D16" s="174">
        <v>2</v>
      </c>
      <c r="E16" s="174">
        <v>0</v>
      </c>
      <c r="F16" s="175">
        <v>0.13333333333333333</v>
      </c>
      <c r="G16" s="175">
        <v>0</v>
      </c>
      <c r="H16" s="176">
        <v>0.13333333333333333</v>
      </c>
    </row>
    <row r="17" spans="2:11" ht="17.25" thickBot="1">
      <c r="B17" s="208" t="s">
        <v>38</v>
      </c>
      <c r="C17" s="177">
        <v>0</v>
      </c>
      <c r="D17" s="178">
        <v>0</v>
      </c>
      <c r="E17" s="178">
        <v>0</v>
      </c>
      <c r="F17" s="179">
        <v>0</v>
      </c>
      <c r="G17" s="179">
        <v>0</v>
      </c>
      <c r="H17" s="180">
        <v>0</v>
      </c>
    </row>
    <row r="18" spans="2:11" ht="17.25" thickBot="1">
      <c r="B18" s="209" t="s">
        <v>39</v>
      </c>
      <c r="C18" s="181">
        <v>62</v>
      </c>
      <c r="D18" s="182">
        <v>16</v>
      </c>
      <c r="E18" s="182">
        <v>1</v>
      </c>
      <c r="F18" s="183">
        <v>0.25806451612903225</v>
      </c>
      <c r="G18" s="183">
        <v>1.6129032258064516E-2</v>
      </c>
      <c r="H18" s="184">
        <v>0.27419354838709675</v>
      </c>
      <c r="I18" s="5"/>
      <c r="J18" s="5"/>
      <c r="K18" s="5"/>
    </row>
    <row r="19" spans="2:11">
      <c r="B19" s="210" t="s">
        <v>40</v>
      </c>
      <c r="C19" s="185">
        <v>12</v>
      </c>
      <c r="D19" s="186">
        <v>2</v>
      </c>
      <c r="E19" s="186">
        <v>0</v>
      </c>
      <c r="F19" s="187">
        <v>0.16666666666666666</v>
      </c>
      <c r="G19" s="187">
        <v>0</v>
      </c>
      <c r="H19" s="172">
        <v>0.16666666666666666</v>
      </c>
    </row>
    <row r="20" spans="2:11">
      <c r="B20" s="207" t="s">
        <v>41</v>
      </c>
      <c r="C20" s="173">
        <v>7</v>
      </c>
      <c r="D20" s="174">
        <v>2</v>
      </c>
      <c r="E20" s="174">
        <v>0</v>
      </c>
      <c r="F20" s="175">
        <v>0.2857142857142857</v>
      </c>
      <c r="G20" s="175">
        <v>0</v>
      </c>
      <c r="H20" s="176">
        <v>0.2857142857142857</v>
      </c>
    </row>
    <row r="21" spans="2:11">
      <c r="B21" s="207" t="s">
        <v>42</v>
      </c>
      <c r="C21" s="173">
        <v>3</v>
      </c>
      <c r="D21" s="174">
        <v>1</v>
      </c>
      <c r="E21" s="174">
        <v>0</v>
      </c>
      <c r="F21" s="175">
        <v>0.33333333333333331</v>
      </c>
      <c r="G21" s="188">
        <v>0</v>
      </c>
      <c r="H21" s="189">
        <v>0.33333333333333331</v>
      </c>
    </row>
    <row r="22" spans="2:11">
      <c r="B22" s="207" t="s">
        <v>43</v>
      </c>
      <c r="C22" s="173">
        <v>7</v>
      </c>
      <c r="D22" s="174">
        <v>3</v>
      </c>
      <c r="E22" s="174">
        <v>0</v>
      </c>
      <c r="F22" s="175">
        <v>0.42857142857142855</v>
      </c>
      <c r="G22" s="175">
        <v>0</v>
      </c>
      <c r="H22" s="176">
        <v>0.42857142857142855</v>
      </c>
    </row>
    <row r="23" spans="2:11">
      <c r="B23" s="207" t="s">
        <v>44</v>
      </c>
      <c r="C23" s="173">
        <v>20</v>
      </c>
      <c r="D23" s="174">
        <v>5</v>
      </c>
      <c r="E23" s="174">
        <v>1</v>
      </c>
      <c r="F23" s="175">
        <v>0.25</v>
      </c>
      <c r="G23" s="175">
        <v>0.05</v>
      </c>
      <c r="H23" s="176">
        <v>0.3</v>
      </c>
    </row>
    <row r="24" spans="2:11" ht="17.25" thickBot="1">
      <c r="B24" s="208" t="s">
        <v>45</v>
      </c>
      <c r="C24" s="177">
        <v>13</v>
      </c>
      <c r="D24" s="178">
        <v>3</v>
      </c>
      <c r="E24" s="178">
        <v>0</v>
      </c>
      <c r="F24" s="179">
        <v>0.23076923076923078</v>
      </c>
      <c r="G24" s="179">
        <v>0</v>
      </c>
      <c r="H24" s="180">
        <v>0.23076923076923078</v>
      </c>
    </row>
    <row r="25" spans="2:11" ht="20.25" customHeight="1" thickBot="1">
      <c r="B25" s="209" t="s">
        <v>46</v>
      </c>
      <c r="C25" s="181">
        <v>16</v>
      </c>
      <c r="D25" s="182">
        <v>2</v>
      </c>
      <c r="E25" s="182">
        <v>0</v>
      </c>
      <c r="F25" s="183">
        <v>0.125</v>
      </c>
      <c r="G25" s="183">
        <v>0</v>
      </c>
      <c r="H25" s="184">
        <v>0.125</v>
      </c>
      <c r="I25" s="5"/>
      <c r="J25" s="5"/>
      <c r="K25" s="5"/>
    </row>
    <row r="26" spans="2:11">
      <c r="B26" s="210" t="s">
        <v>47</v>
      </c>
      <c r="C26" s="185">
        <v>6</v>
      </c>
      <c r="D26" s="186">
        <v>1</v>
      </c>
      <c r="E26" s="186">
        <v>0</v>
      </c>
      <c r="F26" s="187">
        <v>0.16666666666666666</v>
      </c>
      <c r="G26" s="187">
        <v>0</v>
      </c>
      <c r="H26" s="172">
        <v>0.16666666666666666</v>
      </c>
    </row>
    <row r="27" spans="2:11">
      <c r="B27" s="207" t="s">
        <v>48</v>
      </c>
      <c r="C27" s="173">
        <v>2</v>
      </c>
      <c r="D27" s="174">
        <v>0</v>
      </c>
      <c r="E27" s="174">
        <v>0</v>
      </c>
      <c r="F27" s="175">
        <v>0</v>
      </c>
      <c r="G27" s="175">
        <v>0</v>
      </c>
      <c r="H27" s="176">
        <v>0</v>
      </c>
    </row>
    <row r="28" spans="2:11" ht="17.25" thickBot="1">
      <c r="B28" s="208" t="s">
        <v>49</v>
      </c>
      <c r="C28" s="177">
        <v>8</v>
      </c>
      <c r="D28" s="178">
        <v>1</v>
      </c>
      <c r="E28" s="178">
        <v>0</v>
      </c>
      <c r="F28" s="179">
        <v>0.125</v>
      </c>
      <c r="G28" s="179">
        <v>0</v>
      </c>
      <c r="H28" s="190">
        <v>0.125</v>
      </c>
    </row>
    <row r="29" spans="2:11" ht="17.25" thickBot="1">
      <c r="B29" s="209" t="s">
        <v>50</v>
      </c>
      <c r="C29" s="181">
        <v>39</v>
      </c>
      <c r="D29" s="182">
        <v>4</v>
      </c>
      <c r="E29" s="182">
        <v>2</v>
      </c>
      <c r="F29" s="183">
        <v>0.10256410256410256</v>
      </c>
      <c r="G29" s="183">
        <v>5.128205128205128E-2</v>
      </c>
      <c r="H29" s="184">
        <v>0.15384615384615385</v>
      </c>
      <c r="I29" s="5"/>
      <c r="J29" s="5"/>
      <c r="K29" s="5"/>
    </row>
    <row r="30" spans="2:11">
      <c r="B30" s="210" t="s">
        <v>51</v>
      </c>
      <c r="C30" s="185">
        <v>16</v>
      </c>
      <c r="D30" s="186">
        <v>0</v>
      </c>
      <c r="E30" s="186">
        <v>0</v>
      </c>
      <c r="F30" s="187">
        <v>0</v>
      </c>
      <c r="G30" s="187">
        <v>0</v>
      </c>
      <c r="H30" s="172">
        <v>0</v>
      </c>
    </row>
    <row r="31" spans="2:11">
      <c r="B31" s="207" t="s">
        <v>53</v>
      </c>
      <c r="C31" s="173">
        <v>2</v>
      </c>
      <c r="D31" s="174">
        <v>1</v>
      </c>
      <c r="E31" s="174">
        <v>0</v>
      </c>
      <c r="F31" s="175">
        <v>0.5</v>
      </c>
      <c r="G31" s="175">
        <v>0</v>
      </c>
      <c r="H31" s="176">
        <v>0.5</v>
      </c>
    </row>
    <row r="32" spans="2:11">
      <c r="B32" s="207" t="s">
        <v>52</v>
      </c>
      <c r="C32" s="173">
        <v>14</v>
      </c>
      <c r="D32" s="174">
        <v>3</v>
      </c>
      <c r="E32" s="174">
        <v>2</v>
      </c>
      <c r="F32" s="175">
        <v>0.21428571428571427</v>
      </c>
      <c r="G32" s="175">
        <v>0.14285714285714285</v>
      </c>
      <c r="H32" s="176">
        <v>0.35714285714285715</v>
      </c>
    </row>
    <row r="33" spans="2:11" ht="17.25" thickBot="1">
      <c r="B33" s="208" t="s">
        <v>54</v>
      </c>
      <c r="C33" s="177">
        <v>7</v>
      </c>
      <c r="D33" s="178">
        <v>0</v>
      </c>
      <c r="E33" s="178">
        <v>0</v>
      </c>
      <c r="F33" s="179">
        <v>0</v>
      </c>
      <c r="G33" s="191">
        <v>0</v>
      </c>
      <c r="H33" s="190">
        <v>0</v>
      </c>
      <c r="I33" s="5"/>
      <c r="J33" s="5"/>
      <c r="K33" s="5"/>
    </row>
    <row r="34" spans="2:11" ht="17.25" thickBot="1">
      <c r="B34" s="209" t="s">
        <v>70</v>
      </c>
      <c r="C34" s="181">
        <v>4</v>
      </c>
      <c r="D34" s="182">
        <v>1</v>
      </c>
      <c r="E34" s="182">
        <v>0</v>
      </c>
      <c r="F34" s="183">
        <v>0.25</v>
      </c>
      <c r="G34" s="183">
        <v>0</v>
      </c>
      <c r="H34" s="184">
        <v>0.25</v>
      </c>
    </row>
    <row r="35" spans="2:11">
      <c r="B35" s="210" t="s">
        <v>113</v>
      </c>
      <c r="C35" s="185">
        <v>4</v>
      </c>
      <c r="D35" s="186">
        <v>1</v>
      </c>
      <c r="E35" s="186">
        <v>0</v>
      </c>
      <c r="F35" s="187">
        <v>0.25</v>
      </c>
      <c r="G35" s="187">
        <v>0</v>
      </c>
      <c r="H35" s="172">
        <v>0.25</v>
      </c>
      <c r="I35" s="5"/>
      <c r="J35" s="5"/>
      <c r="K35" s="5"/>
    </row>
    <row r="36" spans="2:11" ht="17.25" thickBot="1">
      <c r="B36" s="208" t="s">
        <v>57</v>
      </c>
      <c r="C36" s="177">
        <v>0</v>
      </c>
      <c r="D36" s="178">
        <v>0</v>
      </c>
      <c r="E36" s="178">
        <v>0</v>
      </c>
      <c r="F36" s="179">
        <v>0</v>
      </c>
      <c r="G36" s="179">
        <v>0</v>
      </c>
      <c r="H36" s="180">
        <v>0</v>
      </c>
    </row>
    <row r="37" spans="2:11" ht="17.25" thickBot="1">
      <c r="B37" s="209" t="s">
        <v>58</v>
      </c>
      <c r="C37" s="181">
        <v>13</v>
      </c>
      <c r="D37" s="182">
        <v>0</v>
      </c>
      <c r="E37" s="182">
        <v>1</v>
      </c>
      <c r="F37" s="183">
        <v>0</v>
      </c>
      <c r="G37" s="183">
        <v>7.6923076923076927E-2</v>
      </c>
      <c r="H37" s="184">
        <v>7.6923076923076927E-2</v>
      </c>
      <c r="I37" s="5"/>
      <c r="J37" s="5"/>
      <c r="K37" s="5"/>
    </row>
    <row r="38" spans="2:11">
      <c r="B38" s="210" t="s">
        <v>59</v>
      </c>
      <c r="C38" s="185">
        <v>5</v>
      </c>
      <c r="D38" s="186">
        <v>0</v>
      </c>
      <c r="E38" s="186">
        <v>1</v>
      </c>
      <c r="F38" s="187">
        <v>0</v>
      </c>
      <c r="G38" s="187">
        <v>0.2</v>
      </c>
      <c r="H38" s="172">
        <v>0.2</v>
      </c>
    </row>
    <row r="39" spans="2:11">
      <c r="B39" s="207" t="s">
        <v>60</v>
      </c>
      <c r="C39" s="173">
        <v>7</v>
      </c>
      <c r="D39" s="174">
        <v>0</v>
      </c>
      <c r="E39" s="174">
        <v>0</v>
      </c>
      <c r="F39" s="175">
        <v>0</v>
      </c>
      <c r="G39" s="175">
        <v>0</v>
      </c>
      <c r="H39" s="176">
        <v>0</v>
      </c>
      <c r="I39" s="5"/>
      <c r="J39" s="5"/>
      <c r="K39" s="5"/>
    </row>
    <row r="40" spans="2:11" ht="17.25" thickBot="1">
      <c r="B40" s="208" t="s">
        <v>61</v>
      </c>
      <c r="C40" s="177">
        <v>1</v>
      </c>
      <c r="D40" s="178">
        <v>0</v>
      </c>
      <c r="E40" s="178">
        <v>0</v>
      </c>
      <c r="F40" s="179">
        <v>0</v>
      </c>
      <c r="G40" s="179">
        <v>0</v>
      </c>
      <c r="H40" s="180">
        <v>0</v>
      </c>
    </row>
    <row r="41" spans="2:11" ht="17.25" thickBot="1">
      <c r="B41" s="209" t="s">
        <v>64</v>
      </c>
      <c r="C41" s="181">
        <v>4</v>
      </c>
      <c r="D41" s="182">
        <v>1</v>
      </c>
      <c r="E41" s="182">
        <v>0</v>
      </c>
      <c r="F41" s="183">
        <v>0.25</v>
      </c>
      <c r="G41" s="183">
        <v>0</v>
      </c>
      <c r="H41" s="184">
        <v>0.25</v>
      </c>
    </row>
    <row r="42" spans="2:11" ht="17.25" thickBot="1">
      <c r="B42" s="211" t="s">
        <v>64</v>
      </c>
      <c r="C42" s="192">
        <v>4</v>
      </c>
      <c r="D42" s="193">
        <v>1</v>
      </c>
      <c r="E42" s="193">
        <v>0</v>
      </c>
      <c r="F42" s="194">
        <v>0.25</v>
      </c>
      <c r="G42" s="195">
        <v>0</v>
      </c>
      <c r="H42" s="196">
        <v>0.25</v>
      </c>
      <c r="I42" s="5"/>
      <c r="J42" s="5"/>
      <c r="K42" s="5"/>
    </row>
    <row r="43" spans="2:11" ht="17.25" thickBot="1">
      <c r="B43" s="209" t="s">
        <v>62</v>
      </c>
      <c r="C43" s="181">
        <v>8</v>
      </c>
      <c r="D43" s="182">
        <v>0</v>
      </c>
      <c r="E43" s="182">
        <v>0</v>
      </c>
      <c r="F43" s="183">
        <v>0</v>
      </c>
      <c r="G43" s="183">
        <v>0</v>
      </c>
      <c r="H43" s="184">
        <v>0</v>
      </c>
    </row>
    <row r="44" spans="2:11" ht="17.25" thickBot="1">
      <c r="B44" s="212" t="s">
        <v>63</v>
      </c>
      <c r="C44" s="197">
        <v>8</v>
      </c>
      <c r="D44" s="198">
        <v>0</v>
      </c>
      <c r="E44" s="198">
        <v>0</v>
      </c>
      <c r="F44" s="199">
        <v>0</v>
      </c>
      <c r="G44" s="200">
        <v>0</v>
      </c>
      <c r="H44" s="201">
        <v>0</v>
      </c>
    </row>
    <row r="45" spans="2:11" ht="17.25" thickBot="1">
      <c r="B45" s="213" t="s">
        <v>65</v>
      </c>
      <c r="C45" s="202">
        <v>218</v>
      </c>
      <c r="D45" s="203">
        <v>34</v>
      </c>
      <c r="E45" s="203">
        <v>6</v>
      </c>
      <c r="F45" s="204">
        <v>0.15596330275229359</v>
      </c>
      <c r="G45" s="204">
        <v>2.7522935779816515E-2</v>
      </c>
      <c r="H45" s="204">
        <v>0.1834862385321101</v>
      </c>
    </row>
  </sheetData>
  <mergeCells count="8">
    <mergeCell ref="B1:H2"/>
    <mergeCell ref="G3:G4"/>
    <mergeCell ref="H3:H4"/>
    <mergeCell ref="B3:B5"/>
    <mergeCell ref="C3:C5"/>
    <mergeCell ref="D3:D5"/>
    <mergeCell ref="E3:E5"/>
    <mergeCell ref="F3:F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B1:J40"/>
  <sheetViews>
    <sheetView zoomScale="75" zoomScaleNormal="75" workbookViewId="0">
      <selection activeCell="J16" sqref="J16"/>
    </sheetView>
  </sheetViews>
  <sheetFormatPr baseColWidth="10" defaultColWidth="11.375" defaultRowHeight="16.5"/>
  <cols>
    <col min="1" max="1" width="7.625" style="1" customWidth="1"/>
    <col min="2" max="2" width="30.375" style="1" bestFit="1" customWidth="1"/>
    <col min="3" max="3" width="15" style="1" customWidth="1"/>
    <col min="4" max="7" width="11.375" style="1"/>
    <col min="8" max="8" width="13" style="1" customWidth="1"/>
    <col min="9" max="9" width="11.375" style="1"/>
    <col min="10" max="10" width="18" style="1" customWidth="1"/>
    <col min="11" max="16384" width="11.375" style="1"/>
  </cols>
  <sheetData>
    <row r="1" spans="2:10" ht="18.75" customHeight="1">
      <c r="B1" s="383" t="s">
        <v>114</v>
      </c>
      <c r="C1" s="384"/>
      <c r="D1" s="384"/>
      <c r="E1" s="384"/>
      <c r="F1" s="384"/>
      <c r="G1" s="384"/>
      <c r="H1" s="384"/>
      <c r="I1" s="384"/>
      <c r="J1" s="385"/>
    </row>
    <row r="2" spans="2:10" ht="17.25" customHeight="1" thickBot="1">
      <c r="B2" s="386"/>
      <c r="C2" s="387"/>
      <c r="D2" s="387"/>
      <c r="E2" s="387"/>
      <c r="F2" s="387"/>
      <c r="G2" s="387"/>
      <c r="H2" s="387"/>
      <c r="I2" s="387"/>
      <c r="J2" s="388"/>
    </row>
    <row r="3" spans="2:10" ht="70.5" customHeight="1" thickBot="1">
      <c r="B3" s="137" t="s">
        <v>73</v>
      </c>
      <c r="C3" s="137" t="s">
        <v>115</v>
      </c>
      <c r="D3" s="137" t="s">
        <v>74</v>
      </c>
      <c r="E3" s="137" t="s">
        <v>75</v>
      </c>
      <c r="F3" s="137" t="s">
        <v>76</v>
      </c>
      <c r="G3" s="137" t="s">
        <v>77</v>
      </c>
      <c r="H3" s="137" t="s">
        <v>116</v>
      </c>
      <c r="I3" s="225" t="s">
        <v>117</v>
      </c>
      <c r="J3" s="137" t="s">
        <v>118</v>
      </c>
    </row>
    <row r="4" spans="2:10" ht="15.75" customHeight="1">
      <c r="B4" s="214" t="s">
        <v>28</v>
      </c>
      <c r="C4" s="217">
        <v>3</v>
      </c>
      <c r="D4" s="217">
        <v>1</v>
      </c>
      <c r="E4" s="217" t="s">
        <v>110</v>
      </c>
      <c r="F4" s="217"/>
      <c r="G4" s="217" t="s">
        <v>110</v>
      </c>
      <c r="H4" s="217">
        <v>1</v>
      </c>
      <c r="I4" s="220">
        <v>1</v>
      </c>
      <c r="J4" s="222">
        <v>0.33333333333333331</v>
      </c>
    </row>
    <row r="5" spans="2:10" ht="17.25">
      <c r="B5" s="215" t="s">
        <v>47</v>
      </c>
      <c r="C5" s="218">
        <v>3</v>
      </c>
      <c r="D5" s="218">
        <v>2</v>
      </c>
      <c r="E5" s="218" t="s">
        <v>110</v>
      </c>
      <c r="F5" s="218"/>
      <c r="G5" s="218" t="s">
        <v>110</v>
      </c>
      <c r="H5" s="218">
        <v>2</v>
      </c>
      <c r="I5" s="221">
        <v>2</v>
      </c>
      <c r="J5" s="223">
        <v>0.66666666666666663</v>
      </c>
    </row>
    <row r="6" spans="2:10" ht="17.25">
      <c r="B6" s="215" t="s">
        <v>61</v>
      </c>
      <c r="C6" s="218">
        <v>2</v>
      </c>
      <c r="D6" s="218" t="s">
        <v>110</v>
      </c>
      <c r="E6" s="218" t="s">
        <v>110</v>
      </c>
      <c r="F6" s="218"/>
      <c r="G6" s="218" t="s">
        <v>110</v>
      </c>
      <c r="H6" s="218" t="s">
        <v>110</v>
      </c>
      <c r="I6" s="221" t="s">
        <v>110</v>
      </c>
      <c r="J6" s="223">
        <v>0</v>
      </c>
    </row>
    <row r="7" spans="2:10" ht="17.25">
      <c r="B7" s="215" t="s">
        <v>33</v>
      </c>
      <c r="C7" s="218">
        <v>0</v>
      </c>
      <c r="D7" s="218" t="s">
        <v>110</v>
      </c>
      <c r="E7" s="218" t="s">
        <v>110</v>
      </c>
      <c r="F7" s="218"/>
      <c r="G7" s="218" t="s">
        <v>110</v>
      </c>
      <c r="H7" s="218" t="s">
        <v>110</v>
      </c>
      <c r="I7" s="221" t="s">
        <v>110</v>
      </c>
      <c r="J7" s="223">
        <v>0</v>
      </c>
    </row>
    <row r="8" spans="2:10" ht="17.25">
      <c r="B8" s="215" t="s">
        <v>51</v>
      </c>
      <c r="C8" s="218">
        <v>1</v>
      </c>
      <c r="D8" s="218">
        <v>1</v>
      </c>
      <c r="E8" s="218" t="s">
        <v>110</v>
      </c>
      <c r="F8" s="218"/>
      <c r="G8" s="218" t="s">
        <v>110</v>
      </c>
      <c r="H8" s="218">
        <v>1</v>
      </c>
      <c r="I8" s="221">
        <v>1</v>
      </c>
      <c r="J8" s="223">
        <v>1</v>
      </c>
    </row>
    <row r="9" spans="2:10" ht="17.25">
      <c r="B9" s="215" t="s">
        <v>29</v>
      </c>
      <c r="C9" s="218">
        <v>2</v>
      </c>
      <c r="D9" s="218" t="s">
        <v>110</v>
      </c>
      <c r="E9" s="218">
        <v>1</v>
      </c>
      <c r="F9" s="218"/>
      <c r="G9" s="218">
        <v>1</v>
      </c>
      <c r="H9" s="218">
        <v>2</v>
      </c>
      <c r="I9" s="221">
        <v>1</v>
      </c>
      <c r="J9" s="223">
        <v>0.5</v>
      </c>
    </row>
    <row r="10" spans="2:10" ht="17.25">
      <c r="B10" s="215" t="s">
        <v>32</v>
      </c>
      <c r="C10" s="218">
        <v>11</v>
      </c>
      <c r="D10" s="218">
        <v>4</v>
      </c>
      <c r="E10" s="218" t="s">
        <v>110</v>
      </c>
      <c r="F10" s="218"/>
      <c r="G10" s="218" t="s">
        <v>110</v>
      </c>
      <c r="H10" s="218">
        <v>4</v>
      </c>
      <c r="I10" s="221">
        <v>4</v>
      </c>
      <c r="J10" s="223">
        <v>0.36363636363636365</v>
      </c>
    </row>
    <row r="11" spans="2:10" ht="17.25">
      <c r="B11" s="215" t="s">
        <v>49</v>
      </c>
      <c r="C11" s="218">
        <v>0</v>
      </c>
      <c r="D11" s="218" t="s">
        <v>110</v>
      </c>
      <c r="E11" s="218" t="s">
        <v>110</v>
      </c>
      <c r="F11" s="218"/>
      <c r="G11" s="218" t="s">
        <v>110</v>
      </c>
      <c r="H11" s="218" t="s">
        <v>110</v>
      </c>
      <c r="I11" s="221" t="s">
        <v>110</v>
      </c>
      <c r="J11" s="223">
        <v>0</v>
      </c>
    </row>
    <row r="12" spans="2:10" ht="17.25">
      <c r="B12" s="215" t="s">
        <v>48</v>
      </c>
      <c r="C12" s="218">
        <v>0</v>
      </c>
      <c r="D12" s="218" t="s">
        <v>110</v>
      </c>
      <c r="E12" s="218" t="s">
        <v>110</v>
      </c>
      <c r="F12" s="218"/>
      <c r="G12" s="218" t="s">
        <v>110</v>
      </c>
      <c r="H12" s="218" t="s">
        <v>110</v>
      </c>
      <c r="I12" s="221" t="s">
        <v>110</v>
      </c>
      <c r="J12" s="223">
        <v>0</v>
      </c>
    </row>
    <row r="13" spans="2:10" ht="17.25">
      <c r="B13" s="215" t="s">
        <v>54</v>
      </c>
      <c r="C13" s="218">
        <v>0</v>
      </c>
      <c r="D13" s="218" t="s">
        <v>110</v>
      </c>
      <c r="E13" s="218" t="s">
        <v>110</v>
      </c>
      <c r="F13" s="218"/>
      <c r="G13" s="218" t="s">
        <v>110</v>
      </c>
      <c r="H13" s="218" t="s">
        <v>110</v>
      </c>
      <c r="I13" s="221" t="s">
        <v>110</v>
      </c>
      <c r="J13" s="223">
        <v>0</v>
      </c>
    </row>
    <row r="14" spans="2:10" ht="17.25">
      <c r="B14" s="215" t="s">
        <v>36</v>
      </c>
      <c r="C14" s="218">
        <v>2</v>
      </c>
      <c r="D14" s="218">
        <v>1</v>
      </c>
      <c r="E14" s="218" t="s">
        <v>110</v>
      </c>
      <c r="F14" s="218"/>
      <c r="G14" s="218" t="s">
        <v>110</v>
      </c>
      <c r="H14" s="218">
        <v>1</v>
      </c>
      <c r="I14" s="221">
        <v>1</v>
      </c>
      <c r="J14" s="223">
        <v>0.5</v>
      </c>
    </row>
    <row r="15" spans="2:10" ht="17.25">
      <c r="B15" s="215" t="s">
        <v>53</v>
      </c>
      <c r="C15" s="218">
        <v>0</v>
      </c>
      <c r="D15" s="218" t="s">
        <v>110</v>
      </c>
      <c r="E15" s="218" t="s">
        <v>110</v>
      </c>
      <c r="F15" s="218"/>
      <c r="G15" s="218" t="s">
        <v>110</v>
      </c>
      <c r="H15" s="218" t="s">
        <v>110</v>
      </c>
      <c r="I15" s="221" t="s">
        <v>110</v>
      </c>
      <c r="J15" s="223">
        <v>0</v>
      </c>
    </row>
    <row r="16" spans="2:10" ht="17.25">
      <c r="B16" s="215" t="s">
        <v>60</v>
      </c>
      <c r="C16" s="218">
        <v>2</v>
      </c>
      <c r="D16" s="218">
        <v>1</v>
      </c>
      <c r="E16" s="218" t="s">
        <v>110</v>
      </c>
      <c r="F16" s="218"/>
      <c r="G16" s="218" t="s">
        <v>110</v>
      </c>
      <c r="H16" s="218">
        <v>1</v>
      </c>
      <c r="I16" s="221">
        <v>1</v>
      </c>
      <c r="J16" s="223">
        <v>0.5</v>
      </c>
    </row>
    <row r="17" spans="2:10" ht="17.25">
      <c r="B17" s="215" t="s">
        <v>40</v>
      </c>
      <c r="C17" s="218">
        <v>7</v>
      </c>
      <c r="D17" s="218">
        <v>3</v>
      </c>
      <c r="E17" s="218" t="s">
        <v>110</v>
      </c>
      <c r="F17" s="218"/>
      <c r="G17" s="218" t="s">
        <v>110</v>
      </c>
      <c r="H17" s="218">
        <v>3</v>
      </c>
      <c r="I17" s="221">
        <v>3</v>
      </c>
      <c r="J17" s="223">
        <v>0.42857142857142855</v>
      </c>
    </row>
    <row r="18" spans="2:10" ht="17.25">
      <c r="B18" s="215" t="s">
        <v>41</v>
      </c>
      <c r="C18" s="218">
        <v>10</v>
      </c>
      <c r="D18" s="218">
        <v>4</v>
      </c>
      <c r="E18" s="218" t="s">
        <v>110</v>
      </c>
      <c r="F18" s="218"/>
      <c r="G18" s="218" t="s">
        <v>110</v>
      </c>
      <c r="H18" s="218">
        <v>4</v>
      </c>
      <c r="I18" s="221">
        <v>4</v>
      </c>
      <c r="J18" s="223">
        <v>0.4</v>
      </c>
    </row>
    <row r="19" spans="2:10" ht="17.25">
      <c r="B19" s="215" t="s">
        <v>42</v>
      </c>
      <c r="C19" s="218">
        <v>1</v>
      </c>
      <c r="D19" s="218" t="s">
        <v>110</v>
      </c>
      <c r="E19" s="218" t="s">
        <v>110</v>
      </c>
      <c r="F19" s="218"/>
      <c r="G19" s="218" t="s">
        <v>110</v>
      </c>
      <c r="H19" s="218" t="s">
        <v>110</v>
      </c>
      <c r="I19" s="221" t="s">
        <v>110</v>
      </c>
      <c r="J19" s="223">
        <v>0</v>
      </c>
    </row>
    <row r="20" spans="2:10" ht="17.25">
      <c r="B20" s="215" t="s">
        <v>43</v>
      </c>
      <c r="C20" s="218">
        <v>2</v>
      </c>
      <c r="D20" s="218">
        <v>2</v>
      </c>
      <c r="E20" s="218" t="s">
        <v>110</v>
      </c>
      <c r="F20" s="218"/>
      <c r="G20" s="218" t="s">
        <v>110</v>
      </c>
      <c r="H20" s="218">
        <v>2</v>
      </c>
      <c r="I20" s="221">
        <v>2</v>
      </c>
      <c r="J20" s="223">
        <v>1</v>
      </c>
    </row>
    <row r="21" spans="2:10" ht="17.25">
      <c r="B21" s="215" t="s">
        <v>44</v>
      </c>
      <c r="C21" s="218">
        <v>5</v>
      </c>
      <c r="D21" s="218">
        <v>3</v>
      </c>
      <c r="E21" s="218" t="s">
        <v>110</v>
      </c>
      <c r="F21" s="218"/>
      <c r="G21" s="218" t="s">
        <v>110</v>
      </c>
      <c r="H21" s="218">
        <v>3</v>
      </c>
      <c r="I21" s="221">
        <v>3</v>
      </c>
      <c r="J21" s="223">
        <v>0.6</v>
      </c>
    </row>
    <row r="22" spans="2:10" ht="17.25">
      <c r="B22" s="215" t="s">
        <v>45</v>
      </c>
      <c r="C22" s="218">
        <v>7</v>
      </c>
      <c r="D22" s="218">
        <v>2</v>
      </c>
      <c r="E22" s="218" t="s">
        <v>110</v>
      </c>
      <c r="F22" s="218"/>
      <c r="G22" s="218" t="s">
        <v>110</v>
      </c>
      <c r="H22" s="218">
        <v>2</v>
      </c>
      <c r="I22" s="221">
        <v>2</v>
      </c>
      <c r="J22" s="223">
        <v>0.2857142857142857</v>
      </c>
    </row>
    <row r="23" spans="2:10" ht="17.25">
      <c r="B23" s="215" t="s">
        <v>63</v>
      </c>
      <c r="C23" s="218">
        <v>0</v>
      </c>
      <c r="D23" s="218" t="s">
        <v>110</v>
      </c>
      <c r="E23" s="218" t="s">
        <v>110</v>
      </c>
      <c r="F23" s="218"/>
      <c r="G23" s="218" t="s">
        <v>110</v>
      </c>
      <c r="H23" s="218" t="s">
        <v>110</v>
      </c>
      <c r="I23" s="221" t="s">
        <v>110</v>
      </c>
      <c r="J23" s="223">
        <v>0</v>
      </c>
    </row>
    <row r="24" spans="2:10" ht="17.25">
      <c r="B24" s="215" t="s">
        <v>56</v>
      </c>
      <c r="C24" s="218">
        <v>0</v>
      </c>
      <c r="D24" s="218" t="s">
        <v>110</v>
      </c>
      <c r="E24" s="218" t="s">
        <v>110</v>
      </c>
      <c r="F24" s="218"/>
      <c r="G24" s="218" t="s">
        <v>110</v>
      </c>
      <c r="H24" s="218" t="s">
        <v>110</v>
      </c>
      <c r="I24" s="221" t="s">
        <v>110</v>
      </c>
      <c r="J24" s="223">
        <v>0</v>
      </c>
    </row>
    <row r="25" spans="2:10" ht="17.25">
      <c r="B25" s="215" t="s">
        <v>57</v>
      </c>
      <c r="C25" s="218">
        <v>0</v>
      </c>
      <c r="D25" s="218" t="s">
        <v>110</v>
      </c>
      <c r="E25" s="218" t="s">
        <v>110</v>
      </c>
      <c r="F25" s="218"/>
      <c r="G25" s="218" t="s">
        <v>110</v>
      </c>
      <c r="H25" s="218" t="s">
        <v>110</v>
      </c>
      <c r="I25" s="221" t="s">
        <v>110</v>
      </c>
      <c r="J25" s="223">
        <v>0</v>
      </c>
    </row>
    <row r="26" spans="2:10" ht="17.25">
      <c r="B26" s="215" t="s">
        <v>59</v>
      </c>
      <c r="C26" s="218">
        <v>0</v>
      </c>
      <c r="D26" s="218" t="s">
        <v>110</v>
      </c>
      <c r="E26" s="218" t="s">
        <v>110</v>
      </c>
      <c r="F26" s="218"/>
      <c r="G26" s="218" t="s">
        <v>110</v>
      </c>
      <c r="H26" s="218" t="s">
        <v>110</v>
      </c>
      <c r="I26" s="221" t="s">
        <v>110</v>
      </c>
      <c r="J26" s="223">
        <v>0</v>
      </c>
    </row>
    <row r="27" spans="2:10" ht="17.25">
      <c r="B27" s="215" t="s">
        <v>37</v>
      </c>
      <c r="C27" s="218">
        <v>2</v>
      </c>
      <c r="D27" s="218" t="s">
        <v>110</v>
      </c>
      <c r="E27" s="218" t="s">
        <v>110</v>
      </c>
      <c r="F27" s="218"/>
      <c r="G27" s="218" t="s">
        <v>110</v>
      </c>
      <c r="H27" s="218" t="s">
        <v>110</v>
      </c>
      <c r="I27" s="221" t="s">
        <v>110</v>
      </c>
      <c r="J27" s="223">
        <v>0</v>
      </c>
    </row>
    <row r="28" spans="2:10" ht="17.25">
      <c r="B28" s="215" t="s">
        <v>64</v>
      </c>
      <c r="C28" s="218">
        <v>1</v>
      </c>
      <c r="D28" s="218" t="s">
        <v>110</v>
      </c>
      <c r="E28" s="218" t="s">
        <v>110</v>
      </c>
      <c r="F28" s="218"/>
      <c r="G28" s="218" t="s">
        <v>110</v>
      </c>
      <c r="H28" s="218" t="s">
        <v>110</v>
      </c>
      <c r="I28" s="221" t="s">
        <v>110</v>
      </c>
      <c r="J28" s="223">
        <v>0</v>
      </c>
    </row>
    <row r="29" spans="2:10" ht="17.25">
      <c r="B29" s="215" t="s">
        <v>30</v>
      </c>
      <c r="C29" s="218">
        <v>1</v>
      </c>
      <c r="D29" s="218">
        <v>1</v>
      </c>
      <c r="E29" s="218" t="s">
        <v>110</v>
      </c>
      <c r="F29" s="218"/>
      <c r="G29" s="218" t="s">
        <v>110</v>
      </c>
      <c r="H29" s="218">
        <v>1</v>
      </c>
      <c r="I29" s="221">
        <v>1</v>
      </c>
      <c r="J29" s="223">
        <v>1</v>
      </c>
    </row>
    <row r="30" spans="2:10" ht="17.25">
      <c r="B30" s="215" t="s">
        <v>38</v>
      </c>
      <c r="C30" s="218">
        <v>6</v>
      </c>
      <c r="D30" s="218" t="s">
        <v>110</v>
      </c>
      <c r="E30" s="218" t="s">
        <v>110</v>
      </c>
      <c r="F30" s="218"/>
      <c r="G30" s="218" t="s">
        <v>110</v>
      </c>
      <c r="H30" s="218" t="s">
        <v>110</v>
      </c>
      <c r="I30" s="221" t="s">
        <v>110</v>
      </c>
      <c r="J30" s="223">
        <v>0</v>
      </c>
    </row>
    <row r="31" spans="2:10" ht="17.25">
      <c r="B31" s="215" t="s">
        <v>52</v>
      </c>
      <c r="C31" s="218">
        <v>4</v>
      </c>
      <c r="D31" s="218">
        <v>1</v>
      </c>
      <c r="E31" s="218" t="s">
        <v>110</v>
      </c>
      <c r="F31" s="218"/>
      <c r="G31" s="218" t="s">
        <v>110</v>
      </c>
      <c r="H31" s="218">
        <v>1</v>
      </c>
      <c r="I31" s="221">
        <v>1</v>
      </c>
      <c r="J31" s="223">
        <v>0.25</v>
      </c>
    </row>
    <row r="32" spans="2:10" ht="18" thickBot="1">
      <c r="B32" s="214" t="s">
        <v>34</v>
      </c>
      <c r="C32" s="217">
        <v>0</v>
      </c>
      <c r="D32" s="217" t="s">
        <v>110</v>
      </c>
      <c r="E32" s="217" t="s">
        <v>110</v>
      </c>
      <c r="F32" s="217"/>
      <c r="G32" s="217" t="s">
        <v>110</v>
      </c>
      <c r="H32" s="217" t="s">
        <v>110</v>
      </c>
      <c r="I32" s="220" t="s">
        <v>110</v>
      </c>
      <c r="J32" s="222">
        <v>0</v>
      </c>
    </row>
    <row r="33" spans="2:10" ht="17.25" thickBot="1">
      <c r="B33" s="216" t="s">
        <v>80</v>
      </c>
      <c r="C33" s="148">
        <v>72</v>
      </c>
      <c r="D33" s="148">
        <v>26</v>
      </c>
      <c r="E33" s="148">
        <v>1</v>
      </c>
      <c r="F33" s="148">
        <v>0</v>
      </c>
      <c r="G33" s="148">
        <v>1</v>
      </c>
      <c r="H33" s="148">
        <v>28</v>
      </c>
      <c r="I33" s="219">
        <v>27</v>
      </c>
      <c r="J33" s="224">
        <v>0.375</v>
      </c>
    </row>
    <row r="35" spans="2:10" ht="20.25">
      <c r="B35" s="397" t="s">
        <v>111</v>
      </c>
      <c r="C35" s="397"/>
      <c r="D35" s="397"/>
      <c r="E35" s="397"/>
      <c r="F35" s="397"/>
      <c r="G35" s="397"/>
      <c r="H35" s="397"/>
      <c r="I35" s="397"/>
      <c r="J35" s="397"/>
    </row>
    <row r="37" spans="2:10">
      <c r="C37" s="13"/>
    </row>
    <row r="38" spans="2:10">
      <c r="C38" s="13"/>
    </row>
    <row r="39" spans="2:10">
      <c r="C39" s="13"/>
    </row>
    <row r="40" spans="2:10">
      <c r="C40" s="13"/>
    </row>
  </sheetData>
  <mergeCells count="2">
    <mergeCell ref="B35:J35"/>
    <mergeCell ref="B1:J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H45"/>
  <sheetViews>
    <sheetView zoomScale="77" zoomScaleNormal="77" workbookViewId="0">
      <selection activeCell="H13" sqref="H13"/>
    </sheetView>
  </sheetViews>
  <sheetFormatPr baseColWidth="10" defaultColWidth="11.375" defaultRowHeight="16.5"/>
  <cols>
    <col min="1" max="1" width="37.875" style="1" customWidth="1"/>
    <col min="2" max="2" width="21.5" style="1" customWidth="1"/>
    <col min="3" max="16384" width="11.375" style="1"/>
  </cols>
  <sheetData>
    <row r="1" spans="1:8" ht="16.5" customHeight="1">
      <c r="A1" s="403" t="s">
        <v>17</v>
      </c>
      <c r="B1" s="403"/>
      <c r="C1" s="403"/>
      <c r="D1" s="403"/>
      <c r="E1" s="403"/>
      <c r="F1" s="403"/>
      <c r="G1" s="403"/>
      <c r="H1" s="235"/>
    </row>
    <row r="2" spans="1:8" ht="20.25" customHeight="1" thickBot="1">
      <c r="A2" s="403"/>
      <c r="B2" s="403"/>
      <c r="C2" s="403"/>
      <c r="D2" s="403"/>
      <c r="E2" s="403"/>
      <c r="F2" s="403"/>
      <c r="G2" s="403"/>
      <c r="H2" s="235"/>
    </row>
    <row r="3" spans="1:8" ht="29.25" customHeight="1">
      <c r="A3" s="398" t="s">
        <v>21</v>
      </c>
      <c r="B3" s="406" t="s">
        <v>22</v>
      </c>
      <c r="C3" s="401" t="s">
        <v>23</v>
      </c>
      <c r="D3" s="404" t="s">
        <v>24</v>
      </c>
      <c r="E3" s="401" t="s">
        <v>23</v>
      </c>
      <c r="F3" s="413" t="s">
        <v>24</v>
      </c>
      <c r="G3" s="404" t="s">
        <v>25</v>
      </c>
    </row>
    <row r="4" spans="1:8" ht="27" customHeight="1" thickBot="1">
      <c r="A4" s="399"/>
      <c r="B4" s="407"/>
      <c r="C4" s="409"/>
      <c r="D4" s="411"/>
      <c r="E4" s="402"/>
      <c r="F4" s="392"/>
      <c r="G4" s="405"/>
    </row>
    <row r="5" spans="1:8" ht="17.25" thickBot="1">
      <c r="A5" s="400"/>
      <c r="B5" s="408"/>
      <c r="C5" s="410"/>
      <c r="D5" s="412"/>
      <c r="E5" s="280" t="s">
        <v>26</v>
      </c>
      <c r="F5" s="281" t="s">
        <v>26</v>
      </c>
      <c r="G5" s="282" t="s">
        <v>26</v>
      </c>
    </row>
    <row r="6" spans="1:8" ht="17.25" thickBot="1">
      <c r="A6" s="273" t="s">
        <v>27</v>
      </c>
      <c r="B6" s="274">
        <f>+SUM(B7:B9)</f>
        <v>6</v>
      </c>
      <c r="C6" s="275">
        <f>+SUM(C7:C9)</f>
        <v>1</v>
      </c>
      <c r="D6" s="276">
        <f>+SUM(D7:D9)</f>
        <v>2</v>
      </c>
      <c r="E6" s="277">
        <f>IF($B6&lt;&gt;0,(C6/$B6),0)</f>
        <v>0.16666666666666666</v>
      </c>
      <c r="F6" s="278">
        <f>IF($B6&lt;&gt;0,(D6/$B6),0)</f>
        <v>0.33333333333333331</v>
      </c>
      <c r="G6" s="279">
        <f>IF($B6&lt;&gt;0,((C6+D6)/$B6),0)</f>
        <v>0.5</v>
      </c>
    </row>
    <row r="7" spans="1:8">
      <c r="A7" s="159" t="s">
        <v>28</v>
      </c>
      <c r="B7" s="237">
        <f>IF(ISERROR(VLOOKUP($A7,[2]TDmica!$F$4:$G$22,2,FALSE)),0,VLOOKUP($A7,[2]TDmica!$F$4:$G$22,2,FALSE))</f>
        <v>3</v>
      </c>
      <c r="C7" s="255">
        <f>IF(VLOOKUP($A7,[2]Readmision!$A$5:$F$33,3,FALSE)="",0,VLOOKUP($A7,[2]Readmision!$A$5:$F$33,3,FALSE))</f>
        <v>0</v>
      </c>
      <c r="D7" s="256">
        <f>IF(VLOOKUP($A7,[2]Readmision!$A$5:$F$33,2,FALSE)="",0,VLOOKUP($A7,[2]Readmision!$A$5:$F$33,2,FALSE))</f>
        <v>1</v>
      </c>
      <c r="E7" s="242">
        <f>IF($B7&lt;&gt;0,(C7/$B7),0)</f>
        <v>0</v>
      </c>
      <c r="F7" s="151">
        <f>IF($B7&lt;&gt;0,(D7/$B7),0)</f>
        <v>0.33333333333333331</v>
      </c>
      <c r="G7" s="243">
        <f>IF($B7&lt;&gt;0,((C7+D7)/$B7),0)</f>
        <v>0.33333333333333331</v>
      </c>
    </row>
    <row r="8" spans="1:8">
      <c r="A8" s="160" t="s">
        <v>29</v>
      </c>
      <c r="B8" s="238">
        <f>IF(ISERROR(VLOOKUP($A8,[2]TDmica!$F$4:$G$22,2,FALSE)),0,VLOOKUP($A8,[2]TDmica!$F$4:$G$22,2,FALSE))</f>
        <v>2</v>
      </c>
      <c r="C8" s="257">
        <f>IF(VLOOKUP($A8,[2]Readmision!$A$5:$F$33,3,FALSE)="",0,VLOOKUP($A8,[2]Readmision!$A$5:$F$33,3,FALSE))</f>
        <v>1</v>
      </c>
      <c r="D8" s="258">
        <f>IF(VLOOKUP($A8,[2]Readmision!$A$5:$F$33,2,FALSE)="",0,VLOOKUP($A8,[2]Readmision!$A$5:$F$33,2,FALSE))</f>
        <v>0</v>
      </c>
      <c r="E8" s="244">
        <f t="shared" ref="E8:F42" si="0">IF($B8&lt;&gt;0,(C8/$B8),0)</f>
        <v>0.5</v>
      </c>
      <c r="F8" s="152">
        <f t="shared" si="0"/>
        <v>0</v>
      </c>
      <c r="G8" s="245">
        <f t="shared" ref="G8:G44" si="1">IF($B8&lt;&gt;0,((C8+D8)/$B8),0)</f>
        <v>0.5</v>
      </c>
    </row>
    <row r="9" spans="1:8" ht="17.25" thickBot="1">
      <c r="A9" s="161" t="s">
        <v>30</v>
      </c>
      <c r="B9" s="239">
        <f>IF(ISERROR(VLOOKUP($A9,[2]TDmica!$F$4:$G$22,2,FALSE)),0,VLOOKUP($A9,[2]TDmica!$F$4:$G$22,2,FALSE))</f>
        <v>1</v>
      </c>
      <c r="C9" s="259">
        <f>IF(VLOOKUP($A9,[2]Readmision!$A$5:$F$33,3,FALSE)="",0,VLOOKUP($A9,[2]Readmision!$A$5:$F$33,3,FALSE))</f>
        <v>0</v>
      </c>
      <c r="D9" s="260">
        <f>IF(VLOOKUP($A9,[2]Readmision!$A$5:$F$33,2,FALSE)="",0,VLOOKUP($A9,[2]Readmision!$A$5:$F$33,2,FALSE))</f>
        <v>1</v>
      </c>
      <c r="E9" s="246">
        <f t="shared" si="0"/>
        <v>0</v>
      </c>
      <c r="F9" s="153">
        <f t="shared" si="0"/>
        <v>1</v>
      </c>
      <c r="G9" s="247">
        <f t="shared" si="1"/>
        <v>1</v>
      </c>
    </row>
    <row r="10" spans="1:8" ht="17.25" thickBot="1">
      <c r="A10" s="162" t="s">
        <v>31</v>
      </c>
      <c r="B10" s="236">
        <f>+SUM(B11:B13)</f>
        <v>11</v>
      </c>
      <c r="C10" s="261">
        <f>+SUM(C11:C13)</f>
        <v>0</v>
      </c>
      <c r="D10" s="262">
        <f>+SUM(D11:D13)</f>
        <v>4</v>
      </c>
      <c r="E10" s="248">
        <f t="shared" si="0"/>
        <v>0</v>
      </c>
      <c r="F10" s="154">
        <f t="shared" si="0"/>
        <v>0.36363636363636365</v>
      </c>
      <c r="G10" s="249">
        <f t="shared" si="1"/>
        <v>0.36363636363636365</v>
      </c>
    </row>
    <row r="11" spans="1:8">
      <c r="A11" s="163" t="s">
        <v>32</v>
      </c>
      <c r="B11" s="240">
        <f>IF(ISERROR(VLOOKUP($A11,[2]TDmica!$F$4:$G$22,2,FALSE)),0,VLOOKUP($A11,[2]TDmica!$F$4:$G$22,2,FALSE))</f>
        <v>11</v>
      </c>
      <c r="C11" s="263">
        <f>IF(VLOOKUP($A11,[2]Readmision!$A$5:$F$33,3,FALSE)="",0,VLOOKUP($A11,[2]Readmision!$A$5:$F$33,3,FALSE))</f>
        <v>0</v>
      </c>
      <c r="D11" s="264">
        <f>IF(VLOOKUP($A11,[2]Readmision!$A$5:$F$33,2,FALSE)="",0,VLOOKUP($A11,[2]Readmision!$A$5:$F$33,2,FALSE))</f>
        <v>4</v>
      </c>
      <c r="E11" s="250">
        <f t="shared" si="0"/>
        <v>0</v>
      </c>
      <c r="F11" s="155">
        <f t="shared" si="0"/>
        <v>0.36363636363636365</v>
      </c>
      <c r="G11" s="243">
        <f t="shared" si="1"/>
        <v>0.36363636363636365</v>
      </c>
    </row>
    <row r="12" spans="1:8">
      <c r="A12" s="160" t="s">
        <v>33</v>
      </c>
      <c r="B12" s="238">
        <f>IF(ISERROR(VLOOKUP($A12,[2]TDmica!$F$4:$G$22,2,FALSE)),0,VLOOKUP($A12,[2]TDmica!$F$4:$G$22,2,FALSE))</f>
        <v>0</v>
      </c>
      <c r="C12" s="257">
        <f>IF(VLOOKUP($A12,[2]Readmision!$A$5:$F$33,3,FALSE)="",0,VLOOKUP($A12,[2]Readmision!$A$5:$F$33,3,FALSE))</f>
        <v>0</v>
      </c>
      <c r="D12" s="258">
        <f>IF(VLOOKUP($A12,[2]Readmision!$A$5:$F$33,2,FALSE)="",0,VLOOKUP($A12,[2]Readmision!$A$5:$F$33,2,FALSE))</f>
        <v>0</v>
      </c>
      <c r="E12" s="244">
        <f t="shared" si="0"/>
        <v>0</v>
      </c>
      <c r="F12" s="152">
        <f t="shared" si="0"/>
        <v>0</v>
      </c>
      <c r="G12" s="245">
        <f t="shared" si="1"/>
        <v>0</v>
      </c>
    </row>
    <row r="13" spans="1:8" ht="17.25" thickBot="1">
      <c r="A13" s="161" t="s">
        <v>34</v>
      </c>
      <c r="B13" s="239">
        <f>IF(ISERROR(VLOOKUP($A13,[2]TDmica!$F$4:$G$22,2,FALSE)),0,VLOOKUP($A13,[2]TDmica!$F$4:$G$22,2,FALSE))</f>
        <v>0</v>
      </c>
      <c r="C13" s="259">
        <f>IF(VLOOKUP($A13,[2]Readmision!$A$5:$F$33,3,FALSE)="",0,VLOOKUP($A13,[2]Readmision!$A$5:$F$33,3,FALSE))</f>
        <v>0</v>
      </c>
      <c r="D13" s="260">
        <f>IF(VLOOKUP($A13,[2]Readmision!$A$5:$F$33,2,FALSE)="",0,VLOOKUP($A13,[2]Readmision!$A$5:$F$33,2,FALSE))</f>
        <v>0</v>
      </c>
      <c r="E13" s="246">
        <f t="shared" si="0"/>
        <v>0</v>
      </c>
      <c r="F13" s="153">
        <f t="shared" si="0"/>
        <v>0</v>
      </c>
      <c r="G13" s="247">
        <f t="shared" si="1"/>
        <v>0</v>
      </c>
    </row>
    <row r="14" spans="1:8" ht="17.25" thickBot="1">
      <c r="A14" s="162" t="s">
        <v>35</v>
      </c>
      <c r="B14" s="236">
        <f>+SUM(B15:B17)</f>
        <v>10</v>
      </c>
      <c r="C14" s="261">
        <f t="shared" ref="C14:D14" si="2">+SUM(C15:C17)</f>
        <v>0</v>
      </c>
      <c r="D14" s="262">
        <f t="shared" si="2"/>
        <v>1</v>
      </c>
      <c r="E14" s="248">
        <f t="shared" si="0"/>
        <v>0</v>
      </c>
      <c r="F14" s="154">
        <f t="shared" si="0"/>
        <v>0.1</v>
      </c>
      <c r="G14" s="249">
        <f t="shared" si="1"/>
        <v>0.1</v>
      </c>
    </row>
    <row r="15" spans="1:8">
      <c r="A15" s="163" t="s">
        <v>36</v>
      </c>
      <c r="B15" s="240">
        <f>IF(ISERROR(VLOOKUP($A15,[2]TDmica!$F$4:$G$22,2,FALSE)),0,VLOOKUP($A15,[2]TDmica!$F$4:$G$22,2,FALSE))</f>
        <v>2</v>
      </c>
      <c r="C15" s="263">
        <f>IF(VLOOKUP($A15,[2]Readmision!$A$5:$F$33,3,FALSE)="",0,VLOOKUP($A15,[2]Readmision!$A$5:$F$33,3,FALSE))</f>
        <v>0</v>
      </c>
      <c r="D15" s="264">
        <f>IF(VLOOKUP($A15,[2]Readmision!$A$5:$F$33,2,FALSE)="",0,VLOOKUP($A15,[2]Readmision!$A$5:$F$33,2,FALSE))</f>
        <v>1</v>
      </c>
      <c r="E15" s="250">
        <f t="shared" si="0"/>
        <v>0</v>
      </c>
      <c r="F15" s="155">
        <f t="shared" si="0"/>
        <v>0.5</v>
      </c>
      <c r="G15" s="243">
        <f t="shared" si="1"/>
        <v>0.5</v>
      </c>
    </row>
    <row r="16" spans="1:8">
      <c r="A16" s="160" t="s">
        <v>37</v>
      </c>
      <c r="B16" s="238">
        <f>IF(ISERROR(VLOOKUP($A16,[2]TDmica!$F$4:$G$22,2,FALSE)),0,VLOOKUP($A16,[2]TDmica!$F$4:$G$22,2,FALSE))</f>
        <v>2</v>
      </c>
      <c r="C16" s="257">
        <f>IF(VLOOKUP($A16,[2]Readmision!$A$5:$F$33,3,FALSE)="",0,VLOOKUP($A16,[2]Readmision!$A$5:$F$33,3,FALSE))</f>
        <v>0</v>
      </c>
      <c r="D16" s="258">
        <f>IF(VLOOKUP($A16,[2]Readmision!$A$5:$F$33,2,FALSE)="",0,VLOOKUP($A16,[2]Readmision!$A$5:$F$33,2,FALSE))</f>
        <v>0</v>
      </c>
      <c r="E16" s="244">
        <f t="shared" si="0"/>
        <v>0</v>
      </c>
      <c r="F16" s="152">
        <f t="shared" si="0"/>
        <v>0</v>
      </c>
      <c r="G16" s="245">
        <f t="shared" si="1"/>
        <v>0</v>
      </c>
    </row>
    <row r="17" spans="1:7" ht="17.25" thickBot="1">
      <c r="A17" s="161" t="s">
        <v>38</v>
      </c>
      <c r="B17" s="239">
        <f>IF(ISERROR(VLOOKUP($A17,[2]TDmica!$F$4:$G$22,2,FALSE)),0,VLOOKUP($A17,[2]TDmica!$F$4:$G$22,2,FALSE))</f>
        <v>6</v>
      </c>
      <c r="C17" s="259">
        <f>IF(VLOOKUP($A17,[2]Readmision!$A$5:$F$33,3,FALSE)="",0,VLOOKUP($A17,[2]Readmision!$A$5:$F$33,3,FALSE))</f>
        <v>0</v>
      </c>
      <c r="D17" s="260">
        <f>IF(VLOOKUP($A17,[2]Readmision!$A$5:$F$33,2,FALSE)="",0,VLOOKUP($A17,[2]Readmision!$A$5:$F$33,2,FALSE))</f>
        <v>0</v>
      </c>
      <c r="E17" s="246">
        <f t="shared" si="0"/>
        <v>0</v>
      </c>
      <c r="F17" s="153">
        <f t="shared" si="0"/>
        <v>0</v>
      </c>
      <c r="G17" s="247">
        <f t="shared" si="1"/>
        <v>0</v>
      </c>
    </row>
    <row r="18" spans="1:7" ht="17.25" thickBot="1">
      <c r="A18" s="162" t="s">
        <v>39</v>
      </c>
      <c r="B18" s="236">
        <f>+SUM(B19:B24)</f>
        <v>32</v>
      </c>
      <c r="C18" s="261">
        <f>+SUM(C19:C24)</f>
        <v>0</v>
      </c>
      <c r="D18" s="262">
        <f>+SUM(D19:D24)</f>
        <v>14</v>
      </c>
      <c r="E18" s="248">
        <f t="shared" si="0"/>
        <v>0</v>
      </c>
      <c r="F18" s="154">
        <f t="shared" si="0"/>
        <v>0.4375</v>
      </c>
      <c r="G18" s="249">
        <f t="shared" si="1"/>
        <v>0.4375</v>
      </c>
    </row>
    <row r="19" spans="1:7">
      <c r="A19" s="163" t="s">
        <v>40</v>
      </c>
      <c r="B19" s="240">
        <f>IF(ISERROR(VLOOKUP($A19,[2]TDmica!$F$4:$G$22,2,FALSE)),0,VLOOKUP($A19,[2]TDmica!$F$4:$G$22,2,FALSE))</f>
        <v>7</v>
      </c>
      <c r="C19" s="263">
        <f>IF(VLOOKUP($A19,[2]Readmision!$A$5:$F$33,3,FALSE)="",0,VLOOKUP($A19,[2]Readmision!$A$5:$F$33,3,FALSE))</f>
        <v>0</v>
      </c>
      <c r="D19" s="264">
        <f>IF(VLOOKUP($A19,[2]Readmision!$A$5:$F$33,2,FALSE)="",0,VLOOKUP($A19,[2]Readmision!$A$5:$F$33,2,FALSE))</f>
        <v>3</v>
      </c>
      <c r="E19" s="250">
        <f t="shared" si="0"/>
        <v>0</v>
      </c>
      <c r="F19" s="155">
        <f t="shared" si="0"/>
        <v>0.42857142857142855</v>
      </c>
      <c r="G19" s="243">
        <f t="shared" si="1"/>
        <v>0.42857142857142855</v>
      </c>
    </row>
    <row r="20" spans="1:7">
      <c r="A20" s="160" t="s">
        <v>41</v>
      </c>
      <c r="B20" s="238">
        <f>IF(ISERROR(VLOOKUP($A20,[2]TDmica!$F$4:$G$22,2,FALSE)),0,VLOOKUP($A20,[2]TDmica!$F$4:$G$22,2,FALSE))</f>
        <v>10</v>
      </c>
      <c r="C20" s="257">
        <f>IF(VLOOKUP($A20,[2]Readmision!$A$5:$F$33,3,FALSE)="",0,VLOOKUP($A20,[2]Readmision!$A$5:$F$33,3,FALSE))</f>
        <v>0</v>
      </c>
      <c r="D20" s="258">
        <f>IF(VLOOKUP($A20,[2]Readmision!$A$5:$F$33,2,FALSE)="",0,VLOOKUP($A20,[2]Readmision!$A$5:$F$33,2,FALSE))</f>
        <v>4</v>
      </c>
      <c r="E20" s="244">
        <f t="shared" si="0"/>
        <v>0</v>
      </c>
      <c r="F20" s="152">
        <f t="shared" si="0"/>
        <v>0.4</v>
      </c>
      <c r="G20" s="245">
        <f t="shared" si="1"/>
        <v>0.4</v>
      </c>
    </row>
    <row r="21" spans="1:7">
      <c r="A21" s="160" t="s">
        <v>42</v>
      </c>
      <c r="B21" s="238">
        <f>IF(ISERROR(VLOOKUP($A21,[2]TDmica!$F$4:$G$22,2,FALSE)),0,VLOOKUP($A21,[2]TDmica!$F$4:$G$22,2,FALSE))</f>
        <v>1</v>
      </c>
      <c r="C21" s="257">
        <f>IF(VLOOKUP($A21,[2]Readmision!$A$5:$F$33,3,FALSE)="",0,VLOOKUP($A21,[2]Readmision!$A$5:$F$33,3,FALSE))</f>
        <v>0</v>
      </c>
      <c r="D21" s="258">
        <f>IF(VLOOKUP($A21,[2]Readmision!$A$5:$F$33,2,FALSE)="",0,VLOOKUP($A21,[2]Readmision!$A$5:$F$33,2,FALSE))</f>
        <v>0</v>
      </c>
      <c r="E21" s="244">
        <f t="shared" si="0"/>
        <v>0</v>
      </c>
      <c r="F21" s="156">
        <f t="shared" si="0"/>
        <v>0</v>
      </c>
      <c r="G21" s="251">
        <f t="shared" si="1"/>
        <v>0</v>
      </c>
    </row>
    <row r="22" spans="1:7">
      <c r="A22" s="160" t="s">
        <v>43</v>
      </c>
      <c r="B22" s="238">
        <f>IF(ISERROR(VLOOKUP($A22,[2]TDmica!$F$4:$G$22,2,FALSE)),0,VLOOKUP($A22,[2]TDmica!$F$4:$G$22,2,FALSE))</f>
        <v>2</v>
      </c>
      <c r="C22" s="257">
        <f>IF(VLOOKUP($A22,[2]Readmision!$A$5:$F$33,3,FALSE)="",0,VLOOKUP($A22,[2]Readmision!$A$5:$F$33,3,FALSE))</f>
        <v>0</v>
      </c>
      <c r="D22" s="258">
        <f>IF(VLOOKUP($A22,[2]Readmision!$A$5:$F$33,2,FALSE)="",0,VLOOKUP($A22,[2]Readmision!$A$5:$F$33,2,FALSE))</f>
        <v>2</v>
      </c>
      <c r="E22" s="244">
        <f t="shared" si="0"/>
        <v>0</v>
      </c>
      <c r="F22" s="152">
        <f t="shared" si="0"/>
        <v>1</v>
      </c>
      <c r="G22" s="245">
        <f t="shared" si="1"/>
        <v>1</v>
      </c>
    </row>
    <row r="23" spans="1:7">
      <c r="A23" s="160" t="s">
        <v>44</v>
      </c>
      <c r="B23" s="238">
        <f>IF(ISERROR(VLOOKUP($A23,[2]TDmica!$F$4:$G$22,2,FALSE)),0,VLOOKUP($A23,[2]TDmica!$F$4:$G$22,2,FALSE))</f>
        <v>5</v>
      </c>
      <c r="C23" s="257">
        <f>IF(VLOOKUP($A23,[2]Readmision!$A$5:$F$33,3,FALSE)="",0,VLOOKUP($A23,[2]Readmision!$A$5:$F$33,3,FALSE))</f>
        <v>0</v>
      </c>
      <c r="D23" s="258">
        <f>IF(VLOOKUP($A23,[2]Readmision!$A$5:$F$33,2,FALSE)="",0,VLOOKUP($A23,[2]Readmision!$A$5:$F$33,2,FALSE))</f>
        <v>3</v>
      </c>
      <c r="E23" s="244">
        <f t="shared" si="0"/>
        <v>0</v>
      </c>
      <c r="F23" s="152">
        <f t="shared" si="0"/>
        <v>0.6</v>
      </c>
      <c r="G23" s="245">
        <f t="shared" si="1"/>
        <v>0.6</v>
      </c>
    </row>
    <row r="24" spans="1:7" ht="17.25" thickBot="1">
      <c r="A24" s="161" t="s">
        <v>45</v>
      </c>
      <c r="B24" s="239">
        <f>IF(ISERROR(VLOOKUP($A24,[2]TDmica!$F$4:$G$22,2,FALSE)),0,VLOOKUP($A24,[2]TDmica!$F$4:$G$22,2,FALSE))</f>
        <v>7</v>
      </c>
      <c r="C24" s="259">
        <f>IF(VLOOKUP($A24,[2]Readmision!$A$5:$F$33,3,FALSE)="",0,VLOOKUP($A24,[2]Readmision!$A$5:$F$33,3,FALSE))</f>
        <v>0</v>
      </c>
      <c r="D24" s="260">
        <f>IF(VLOOKUP($A24,[2]Readmision!$A$5:$F$33,2,FALSE)="",0,VLOOKUP($A24,[2]Readmision!$A$5:$F$33,2,FALSE))</f>
        <v>2</v>
      </c>
      <c r="E24" s="246">
        <f t="shared" si="0"/>
        <v>0</v>
      </c>
      <c r="F24" s="153">
        <f t="shared" si="0"/>
        <v>0.2857142857142857</v>
      </c>
      <c r="G24" s="247">
        <f t="shared" si="1"/>
        <v>0.2857142857142857</v>
      </c>
    </row>
    <row r="25" spans="1:7" ht="17.25" thickBot="1">
      <c r="A25" s="162" t="s">
        <v>46</v>
      </c>
      <c r="B25" s="236">
        <f>+SUM(B26:B28)</f>
        <v>3</v>
      </c>
      <c r="C25" s="261">
        <f>+SUM(C26:C28)</f>
        <v>0</v>
      </c>
      <c r="D25" s="262">
        <f>+SUM(D26:D28)</f>
        <v>2</v>
      </c>
      <c r="E25" s="248">
        <f t="shared" si="0"/>
        <v>0</v>
      </c>
      <c r="F25" s="154">
        <f t="shared" si="0"/>
        <v>0.66666666666666663</v>
      </c>
      <c r="G25" s="249">
        <f t="shared" si="1"/>
        <v>0.66666666666666663</v>
      </c>
    </row>
    <row r="26" spans="1:7">
      <c r="A26" s="163" t="s">
        <v>47</v>
      </c>
      <c r="B26" s="240">
        <f>IF(ISERROR(VLOOKUP($A26,[2]TDmica!$F$4:$G$22,2,FALSE)),0,VLOOKUP($A26,[2]TDmica!$F$4:$G$22,2,FALSE))</f>
        <v>3</v>
      </c>
      <c r="C26" s="263">
        <f>IF(VLOOKUP($A26,[2]Readmision!$A$5:$F$33,3,FALSE)="",0,VLOOKUP($A26,[2]Readmision!$A$5:$F$33,3,FALSE))</f>
        <v>0</v>
      </c>
      <c r="D26" s="264">
        <f>IF(VLOOKUP($A26,[2]Readmision!$A$5:$F$33,2,FALSE)="",0,VLOOKUP($A26,[2]Readmision!$A$5:$F$33,2,FALSE))</f>
        <v>2</v>
      </c>
      <c r="E26" s="250">
        <f t="shared" si="0"/>
        <v>0</v>
      </c>
      <c r="F26" s="155">
        <f t="shared" si="0"/>
        <v>0.66666666666666663</v>
      </c>
      <c r="G26" s="243">
        <f t="shared" si="1"/>
        <v>0.66666666666666663</v>
      </c>
    </row>
    <row r="27" spans="1:7">
      <c r="A27" s="160" t="s">
        <v>48</v>
      </c>
      <c r="B27" s="238">
        <f>IF(ISERROR(VLOOKUP($A27,[2]TDmica!$F$4:$G$22,2,FALSE)),0,VLOOKUP($A27,[2]TDmica!$F$4:$G$22,2,FALSE))</f>
        <v>0</v>
      </c>
      <c r="C27" s="257">
        <f>IF(VLOOKUP($A27,[2]Readmision!$A$5:$F$33,3,FALSE)="",0,VLOOKUP($A27,[2]Readmision!$A$5:$F$33,3,FALSE))</f>
        <v>0</v>
      </c>
      <c r="D27" s="258">
        <f>IF(VLOOKUP($A27,[2]Readmision!$A$5:$F$33,2,FALSE)="",0,VLOOKUP($A27,[2]Readmision!$A$5:$F$33,2,FALSE))</f>
        <v>0</v>
      </c>
      <c r="E27" s="244">
        <f t="shared" si="0"/>
        <v>0</v>
      </c>
      <c r="F27" s="152">
        <f t="shared" si="0"/>
        <v>0</v>
      </c>
      <c r="G27" s="245">
        <f t="shared" si="1"/>
        <v>0</v>
      </c>
    </row>
    <row r="28" spans="1:7" ht="17.25" thickBot="1">
      <c r="A28" s="161" t="s">
        <v>49</v>
      </c>
      <c r="B28" s="239">
        <f>IF(ISERROR(VLOOKUP($A28,[2]TDmica!$F$4:$G$22,2,FALSE)),0,VLOOKUP($A28,[2]TDmica!$F$4:$G$22,2,FALSE))</f>
        <v>0</v>
      </c>
      <c r="C28" s="259">
        <f>IF(VLOOKUP($A28,[2]Readmision!$A$5:$F$33,3,FALSE)="",0,VLOOKUP($A28,[2]Readmision!$A$5:$F$33,3,FALSE))</f>
        <v>0</v>
      </c>
      <c r="D28" s="260">
        <f>IF(VLOOKUP($A28,[2]Readmision!$A$5:$F$33,2,FALSE)="",0,VLOOKUP($A28,[2]Readmision!$A$5:$F$33,2,FALSE))</f>
        <v>0</v>
      </c>
      <c r="E28" s="246">
        <f t="shared" si="0"/>
        <v>0</v>
      </c>
      <c r="F28" s="153">
        <f t="shared" si="0"/>
        <v>0</v>
      </c>
      <c r="G28" s="252">
        <f t="shared" si="1"/>
        <v>0</v>
      </c>
    </row>
    <row r="29" spans="1:7" ht="17.25" thickBot="1">
      <c r="A29" s="162" t="s">
        <v>50</v>
      </c>
      <c r="B29" s="236">
        <f>+SUM(B30:B33)</f>
        <v>5</v>
      </c>
      <c r="C29" s="261">
        <f>+SUM(C30:C33)</f>
        <v>0</v>
      </c>
      <c r="D29" s="262">
        <f>+SUM(D30:D33)</f>
        <v>2</v>
      </c>
      <c r="E29" s="248">
        <f t="shared" si="0"/>
        <v>0</v>
      </c>
      <c r="F29" s="154">
        <f t="shared" si="0"/>
        <v>0.4</v>
      </c>
      <c r="G29" s="249">
        <f t="shared" si="1"/>
        <v>0.4</v>
      </c>
    </row>
    <row r="30" spans="1:7">
      <c r="A30" s="163" t="s">
        <v>51</v>
      </c>
      <c r="B30" s="240">
        <f>IF(ISERROR(VLOOKUP($A30,[2]TDmica!$F$4:$G$22,2,FALSE)),0,VLOOKUP($A30,[2]TDmica!$F$4:$G$22,2,FALSE))</f>
        <v>1</v>
      </c>
      <c r="C30" s="263">
        <f>IF(VLOOKUP($A30,[2]Readmision!$A$5:$F$33,3,FALSE)="",0,VLOOKUP($A30,[2]Readmision!$A$5:$F$33,3,FALSE))</f>
        <v>0</v>
      </c>
      <c r="D30" s="264">
        <f>IF(VLOOKUP($A30,[2]Readmision!$A$5:$F$33,2,FALSE)="",0,VLOOKUP($A30,[2]Readmision!$A$5:$F$33,2,FALSE))</f>
        <v>1</v>
      </c>
      <c r="E30" s="250">
        <f t="shared" si="0"/>
        <v>0</v>
      </c>
      <c r="F30" s="155">
        <f t="shared" si="0"/>
        <v>1</v>
      </c>
      <c r="G30" s="243">
        <f t="shared" si="1"/>
        <v>1</v>
      </c>
    </row>
    <row r="31" spans="1:7">
      <c r="A31" s="160" t="s">
        <v>53</v>
      </c>
      <c r="B31" s="238">
        <f>IF(ISERROR(VLOOKUP($A31,[2]TDmica!$F$4:$G$22,2,FALSE)),0,VLOOKUP($A31,[2]TDmica!$F$4:$G$22,2,FALSE))</f>
        <v>0</v>
      </c>
      <c r="C31" s="257">
        <f>IF(VLOOKUP($A31,[2]Readmision!$A$5:$F$33,3,FALSE)="",0,VLOOKUP($A31,[2]Readmision!$A$5:$F$33,3,FALSE))</f>
        <v>0</v>
      </c>
      <c r="D31" s="258">
        <f>IF(VLOOKUP($A31,[2]Readmision!$A$5:$F$33,2,FALSE)="",0,VLOOKUP($A31,[2]Readmision!$A$5:$F$33,2,FALSE))</f>
        <v>0</v>
      </c>
      <c r="E31" s="244">
        <f t="shared" si="0"/>
        <v>0</v>
      </c>
      <c r="F31" s="152">
        <f t="shared" si="0"/>
        <v>0</v>
      </c>
      <c r="G31" s="245">
        <f t="shared" si="1"/>
        <v>0</v>
      </c>
    </row>
    <row r="32" spans="1:7">
      <c r="A32" s="160" t="s">
        <v>52</v>
      </c>
      <c r="B32" s="238">
        <f>IF(ISERROR(VLOOKUP($A32,[2]TDmica!$F$4:$G$22,2,FALSE)),0,VLOOKUP($A32,[2]TDmica!$F$4:$G$22,2,FALSE))</f>
        <v>4</v>
      </c>
      <c r="C32" s="257">
        <f>IF(VLOOKUP($A32,[2]Readmision!$A$5:$F$33,3,FALSE)="",0,VLOOKUP($A32,[2]Readmision!$A$5:$F$33,3,FALSE))</f>
        <v>0</v>
      </c>
      <c r="D32" s="258">
        <f>IF(VLOOKUP($A32,[2]Readmision!$A$5:$F$33,2,FALSE)="",0,VLOOKUP($A32,[2]Readmision!$A$5:$F$33,2,FALSE))</f>
        <v>1</v>
      </c>
      <c r="E32" s="244">
        <f t="shared" si="0"/>
        <v>0</v>
      </c>
      <c r="F32" s="152">
        <f t="shared" si="0"/>
        <v>0.25</v>
      </c>
      <c r="G32" s="245">
        <f t="shared" si="1"/>
        <v>0.25</v>
      </c>
    </row>
    <row r="33" spans="1:7" ht="17.25" thickBot="1">
      <c r="A33" s="161" t="s">
        <v>54</v>
      </c>
      <c r="B33" s="239">
        <f>IF(ISERROR(VLOOKUP($A33,[2]TDmica!$F$4:$G$22,2,FALSE)),0,VLOOKUP($A33,[2]TDmica!$F$4:$G$22,2,FALSE))</f>
        <v>0</v>
      </c>
      <c r="C33" s="259">
        <f>IF(VLOOKUP($A33,[2]Readmision!$A$5:$F$33,3,FALSE)="",0,VLOOKUP($A33,[2]Readmision!$A$5:$F$33,3,FALSE))</f>
        <v>0</v>
      </c>
      <c r="D33" s="260">
        <f>IF(VLOOKUP($A33,[2]Readmision!$A$5:$F$33,2,FALSE)="",0,VLOOKUP($A33,[2]Readmision!$A$5:$F$33,2,FALSE))</f>
        <v>0</v>
      </c>
      <c r="E33" s="246">
        <f t="shared" si="0"/>
        <v>0</v>
      </c>
      <c r="F33" s="157">
        <f t="shared" si="0"/>
        <v>0</v>
      </c>
      <c r="G33" s="252">
        <f t="shared" si="1"/>
        <v>0</v>
      </c>
    </row>
    <row r="34" spans="1:7" ht="17.25" thickBot="1">
      <c r="A34" s="162" t="s">
        <v>70</v>
      </c>
      <c r="B34" s="236">
        <f>+SUM(B35:B36)</f>
        <v>0</v>
      </c>
      <c r="C34" s="261">
        <f>+SUM(C35:C36)</f>
        <v>0</v>
      </c>
      <c r="D34" s="262">
        <f>+SUM(D35:D36)</f>
        <v>0</v>
      </c>
      <c r="E34" s="248">
        <f t="shared" si="0"/>
        <v>0</v>
      </c>
      <c r="F34" s="154">
        <f t="shared" si="0"/>
        <v>0</v>
      </c>
      <c r="G34" s="249">
        <f t="shared" si="1"/>
        <v>0</v>
      </c>
    </row>
    <row r="35" spans="1:7">
      <c r="A35" s="163" t="s">
        <v>56</v>
      </c>
      <c r="B35" s="240">
        <f>IF(ISERROR(VLOOKUP($A35,[2]TDmica!$F$4:$G$22,2,FALSE)),0,VLOOKUP($A35,[2]TDmica!$F$4:$G$22,2,FALSE))</f>
        <v>0</v>
      </c>
      <c r="C35" s="263">
        <f>IF(VLOOKUP($A35,[2]Readmision!$A$5:$F$33,3,FALSE)="",0,VLOOKUP($A35,[2]Readmision!$A$5:$F$33,3,FALSE))</f>
        <v>0</v>
      </c>
      <c r="D35" s="264">
        <f>IF(VLOOKUP($A35,[2]Readmision!$A$5:$F$33,2,FALSE)="",0,VLOOKUP($A35,[2]Readmision!$A$5:$F$33,2,FALSE))</f>
        <v>0</v>
      </c>
      <c r="E35" s="250">
        <f t="shared" si="0"/>
        <v>0</v>
      </c>
      <c r="F35" s="155">
        <f t="shared" si="0"/>
        <v>0</v>
      </c>
      <c r="G35" s="243">
        <f t="shared" si="1"/>
        <v>0</v>
      </c>
    </row>
    <row r="36" spans="1:7" ht="17.25" thickBot="1">
      <c r="A36" s="161" t="s">
        <v>57</v>
      </c>
      <c r="B36" s="239">
        <f>IF(ISERROR(VLOOKUP($A36,[2]TDmica!$F$4:$G$22,2,FALSE)),0,VLOOKUP($A36,[2]TDmica!$F$4:$G$22,2,FALSE))</f>
        <v>0</v>
      </c>
      <c r="C36" s="259">
        <f>IF(VLOOKUP($A36,[2]Readmision!$A$5:$F$33,3,FALSE)="",0,VLOOKUP($A36,[2]Readmision!$A$5:$F$33,3,FALSE))</f>
        <v>0</v>
      </c>
      <c r="D36" s="260">
        <f>IF(VLOOKUP($A36,[2]Readmision!$A$5:$F$33,2,FALSE)="",0,VLOOKUP($A36,[2]Readmision!$A$5:$F$33,2,FALSE))</f>
        <v>0</v>
      </c>
      <c r="E36" s="246">
        <f t="shared" si="0"/>
        <v>0</v>
      </c>
      <c r="F36" s="153">
        <f t="shared" si="0"/>
        <v>0</v>
      </c>
      <c r="G36" s="247">
        <f t="shared" si="1"/>
        <v>0</v>
      </c>
    </row>
    <row r="37" spans="1:7" ht="17.25" thickBot="1">
      <c r="A37" s="162" t="s">
        <v>58</v>
      </c>
      <c r="B37" s="236">
        <f>+SUM(B38:B40)</f>
        <v>4</v>
      </c>
      <c r="C37" s="261">
        <f t="shared" ref="C37:D37" si="3">+SUM(C38:C40)</f>
        <v>0</v>
      </c>
      <c r="D37" s="262">
        <f t="shared" si="3"/>
        <v>1</v>
      </c>
      <c r="E37" s="248">
        <f t="shared" si="0"/>
        <v>0</v>
      </c>
      <c r="F37" s="154">
        <f t="shared" si="0"/>
        <v>0.25</v>
      </c>
      <c r="G37" s="249">
        <f t="shared" si="1"/>
        <v>0.25</v>
      </c>
    </row>
    <row r="38" spans="1:7">
      <c r="A38" s="163" t="s">
        <v>59</v>
      </c>
      <c r="B38" s="240">
        <f>IF(ISERROR(VLOOKUP($A38,[2]TDmica!$F$4:$G$22,2,FALSE)),0,VLOOKUP($A38,[2]TDmica!$F$4:$G$22,2,FALSE))</f>
        <v>0</v>
      </c>
      <c r="C38" s="263">
        <f>IF(VLOOKUP($A38,[2]Readmision!$A$5:$F$33,3,FALSE)="",0,VLOOKUP($A38,[2]Readmision!$A$5:$F$33,3,FALSE))</f>
        <v>0</v>
      </c>
      <c r="D38" s="264">
        <f>IF(VLOOKUP($A38,[2]Readmision!$A$5:$F$33,2,FALSE)="",0,VLOOKUP($A38,[2]Readmision!$A$5:$F$33,2,FALSE))</f>
        <v>0</v>
      </c>
      <c r="E38" s="250">
        <f t="shared" si="0"/>
        <v>0</v>
      </c>
      <c r="F38" s="155">
        <f t="shared" si="0"/>
        <v>0</v>
      </c>
      <c r="G38" s="243">
        <f t="shared" si="1"/>
        <v>0</v>
      </c>
    </row>
    <row r="39" spans="1:7">
      <c r="A39" s="160" t="s">
        <v>60</v>
      </c>
      <c r="B39" s="238">
        <f>IF(ISERROR(VLOOKUP($A39,[2]TDmica!$F$4:$G$22,2,FALSE)),0,VLOOKUP($A39,[2]TDmica!$F$4:$G$22,2,FALSE))</f>
        <v>2</v>
      </c>
      <c r="C39" s="257">
        <f>IF(VLOOKUP($A39,[2]Readmision!$A$5:$F$33,3,FALSE)="",0,VLOOKUP($A39,[2]Readmision!$A$5:$F$33,3,FALSE))</f>
        <v>0</v>
      </c>
      <c r="D39" s="258">
        <f>IF(VLOOKUP($A39,[2]Readmision!$A$5:$F$33,2,FALSE)="",0,VLOOKUP($A39,[2]Readmision!$A$5:$F$33,2,FALSE))</f>
        <v>1</v>
      </c>
      <c r="E39" s="244">
        <f t="shared" si="0"/>
        <v>0</v>
      </c>
      <c r="F39" s="152">
        <f t="shared" si="0"/>
        <v>0.5</v>
      </c>
      <c r="G39" s="245">
        <f t="shared" si="1"/>
        <v>0.5</v>
      </c>
    </row>
    <row r="40" spans="1:7" ht="17.25" thickBot="1">
      <c r="A40" s="161" t="s">
        <v>61</v>
      </c>
      <c r="B40" s="239">
        <f>IF(ISERROR(VLOOKUP($A40,[2]TDmica!$F$4:$G$22,2,FALSE)),0,VLOOKUP($A40,[2]TDmica!$F$4:$G$22,2,FALSE))</f>
        <v>2</v>
      </c>
      <c r="C40" s="259">
        <f>IF(VLOOKUP($A40,[2]Readmision!$A$5:$F$33,3,FALSE)="",0,VLOOKUP($A40,[2]Readmision!$A$5:$F$33,3,FALSE))</f>
        <v>0</v>
      </c>
      <c r="D40" s="260">
        <f>IF(VLOOKUP($A40,[2]Readmision!$A$5:$F$33,2,FALSE)="",0,VLOOKUP($A40,[2]Readmision!$A$5:$F$33,2,FALSE))</f>
        <v>0</v>
      </c>
      <c r="E40" s="246">
        <f t="shared" si="0"/>
        <v>0</v>
      </c>
      <c r="F40" s="153">
        <f t="shared" si="0"/>
        <v>0</v>
      </c>
      <c r="G40" s="247">
        <f t="shared" si="1"/>
        <v>0</v>
      </c>
    </row>
    <row r="41" spans="1:7" ht="17.25" thickBot="1">
      <c r="A41" s="162" t="s">
        <v>64</v>
      </c>
      <c r="B41" s="236">
        <f>+SUM(B42)</f>
        <v>1</v>
      </c>
      <c r="C41" s="261">
        <f>+SUM(C42)</f>
        <v>0</v>
      </c>
      <c r="D41" s="262">
        <f>+SUM(D42)</f>
        <v>0</v>
      </c>
      <c r="E41" s="248">
        <f t="shared" si="0"/>
        <v>0</v>
      </c>
      <c r="F41" s="154">
        <f t="shared" si="0"/>
        <v>0</v>
      </c>
      <c r="G41" s="249">
        <f t="shared" si="1"/>
        <v>0</v>
      </c>
    </row>
    <row r="42" spans="1:7" ht="17.25" thickBot="1">
      <c r="A42" s="164" t="s">
        <v>64</v>
      </c>
      <c r="B42" s="241">
        <f>IF(ISERROR(VLOOKUP($A42,[2]TDmica!$F$4:$G$22,2,FALSE)),0,VLOOKUP($A42,[2]TDmica!$F$4:$G$22,2,FALSE))</f>
        <v>1</v>
      </c>
      <c r="C42" s="265">
        <f>IF(VLOOKUP($A42,[2]Readmision!$A$5:$F$33,3,FALSE)="",0,VLOOKUP($A42,[2]Readmision!$A$5:$F$33,3,FALSE))</f>
        <v>0</v>
      </c>
      <c r="D42" s="266">
        <f>IF(VLOOKUP($A42,[2]Readmision!$A$5:$F$33,2,FALSE)="",0,VLOOKUP($A42,[2]Readmision!$A$5:$F$33,2,FALSE))</f>
        <v>0</v>
      </c>
      <c r="E42" s="253">
        <f t="shared" si="0"/>
        <v>0</v>
      </c>
      <c r="F42" s="158">
        <f t="shared" si="0"/>
        <v>0</v>
      </c>
      <c r="G42" s="254">
        <f t="shared" si="1"/>
        <v>0</v>
      </c>
    </row>
    <row r="43" spans="1:7" ht="17.25" thickBot="1">
      <c r="A43" s="162" t="s">
        <v>62</v>
      </c>
      <c r="B43" s="236">
        <f>+SUM(B44)</f>
        <v>0</v>
      </c>
      <c r="C43" s="261">
        <f>+SUM(C44)</f>
        <v>0</v>
      </c>
      <c r="D43" s="262">
        <f>+SUM(D44)</f>
        <v>0</v>
      </c>
      <c r="E43" s="248">
        <f t="shared" ref="E43:F44" si="4">IF($B43&lt;&gt;0,(C43/$B43),0)</f>
        <v>0</v>
      </c>
      <c r="F43" s="154">
        <f t="shared" si="4"/>
        <v>0</v>
      </c>
      <c r="G43" s="249">
        <f t="shared" si="1"/>
        <v>0</v>
      </c>
    </row>
    <row r="44" spans="1:7" ht="17.25" thickBot="1">
      <c r="A44" s="164" t="s">
        <v>63</v>
      </c>
      <c r="B44" s="241">
        <f>IF(ISERROR(VLOOKUP($A44,[2]TDmica!$F$4:$G$22,2,FALSE)),0,VLOOKUP($A44,[2]TDmica!$F$4:$G$22,2,FALSE))</f>
        <v>0</v>
      </c>
      <c r="C44" s="265">
        <f>IF(VLOOKUP($A44,[2]Readmision!$A$5:$F$33,3,FALSE)="",0,VLOOKUP($A44,[2]Readmision!$A$5:$F$33,3,FALSE))</f>
        <v>0</v>
      </c>
      <c r="D44" s="266">
        <f>IF(VLOOKUP($A44,[2]Readmision!$A$5:$F$33,2,FALSE)="",0,VLOOKUP($A44,[2]Readmision!$A$5:$F$33,2,FALSE))</f>
        <v>0</v>
      </c>
      <c r="E44" s="253">
        <f t="shared" si="4"/>
        <v>0</v>
      </c>
      <c r="F44" s="158">
        <f t="shared" si="4"/>
        <v>0</v>
      </c>
      <c r="G44" s="254">
        <f t="shared" si="1"/>
        <v>0</v>
      </c>
    </row>
    <row r="45" spans="1:7" ht="17.25" thickBot="1">
      <c r="A45" s="267" t="s">
        <v>65</v>
      </c>
      <c r="B45" s="267">
        <f>+SUM(B41,B37,B34,B29,B25,B18,B14,B10,B6,B43)</f>
        <v>72</v>
      </c>
      <c r="C45" s="268">
        <f>+SUM(C41,C37,C34,C29,C25,C18,C14,C10,C6,C43)</f>
        <v>1</v>
      </c>
      <c r="D45" s="269">
        <f>+SUM(D41,D37,D34,D29,D25,D18,D14,D10,D6,D43)</f>
        <v>26</v>
      </c>
      <c r="E45" s="270">
        <f>IF($B45&lt;&gt;0,(C45/$B45),0)</f>
        <v>1.3888888888888888E-2</v>
      </c>
      <c r="F45" s="271">
        <f>IF($B45&lt;&gt;0,(D45/$B45),0)</f>
        <v>0.3611111111111111</v>
      </c>
      <c r="G45" s="272">
        <f>IF($B45&lt;&gt;0,((C45+D45)/$B45),0)</f>
        <v>0.375</v>
      </c>
    </row>
  </sheetData>
  <mergeCells count="8">
    <mergeCell ref="A3:A5"/>
    <mergeCell ref="E3:E4"/>
    <mergeCell ref="A1:G2"/>
    <mergeCell ref="G3:G4"/>
    <mergeCell ref="B3:B5"/>
    <mergeCell ref="C3:C5"/>
    <mergeCell ref="D3:D5"/>
    <mergeCell ref="F3:F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B1:J25"/>
  <sheetViews>
    <sheetView zoomScale="82" zoomScaleNormal="82" workbookViewId="0">
      <selection activeCell="I14" sqref="I14"/>
    </sheetView>
  </sheetViews>
  <sheetFormatPr baseColWidth="10" defaultColWidth="11.375" defaultRowHeight="16.5"/>
  <cols>
    <col min="1" max="3" width="11.375" style="1"/>
    <col min="4" max="4" width="19" style="1" customWidth="1"/>
    <col min="5" max="5" width="24.5" style="1" customWidth="1"/>
    <col min="6" max="6" width="16" style="1" customWidth="1"/>
    <col min="7" max="7" width="13.75" style="1" customWidth="1"/>
    <col min="8" max="8" width="16" style="1" customWidth="1"/>
    <col min="9" max="9" width="15.625" style="1" customWidth="1"/>
    <col min="10" max="16384" width="11.375" style="1"/>
  </cols>
  <sheetData>
    <row r="1" spans="2:7" ht="17.25" thickBot="1"/>
    <row r="2" spans="2:7" ht="27" thickBot="1">
      <c r="B2" s="414" t="s">
        <v>119</v>
      </c>
      <c r="C2" s="415"/>
      <c r="D2" s="415"/>
      <c r="E2" s="415"/>
      <c r="F2" s="415"/>
      <c r="G2" s="416"/>
    </row>
    <row r="3" spans="2:7" ht="17.25" thickBot="1"/>
    <row r="4" spans="2:7" ht="71.25" customHeight="1" thickBot="1">
      <c r="B4" s="293" t="s">
        <v>120</v>
      </c>
      <c r="C4" s="294" t="s">
        <v>121</v>
      </c>
      <c r="D4" s="294" t="s">
        <v>122</v>
      </c>
      <c r="E4" s="294" t="s">
        <v>123</v>
      </c>
      <c r="F4" s="295" t="s">
        <v>124</v>
      </c>
      <c r="G4" s="296" t="s">
        <v>125</v>
      </c>
    </row>
    <row r="5" spans="2:7">
      <c r="B5" s="283" t="s">
        <v>126</v>
      </c>
      <c r="C5" s="284">
        <v>33</v>
      </c>
      <c r="D5" s="284">
        <v>23</v>
      </c>
      <c r="E5" s="284">
        <v>1</v>
      </c>
      <c r="F5" s="284">
        <v>24</v>
      </c>
      <c r="G5" s="285">
        <v>0.72727272727272729</v>
      </c>
    </row>
    <row r="6" spans="2:7">
      <c r="B6" s="286" t="s">
        <v>127</v>
      </c>
      <c r="C6" s="287">
        <v>23</v>
      </c>
      <c r="D6" s="287">
        <v>15</v>
      </c>
      <c r="E6" s="287">
        <v>3</v>
      </c>
      <c r="F6" s="287">
        <v>18</v>
      </c>
      <c r="G6" s="288">
        <v>0.78260869565217395</v>
      </c>
    </row>
    <row r="7" spans="2:7">
      <c r="B7" s="286" t="s">
        <v>128</v>
      </c>
      <c r="C7" s="287">
        <v>0</v>
      </c>
      <c r="D7" s="287">
        <v>0</v>
      </c>
      <c r="E7" s="287">
        <v>0</v>
      </c>
      <c r="F7" s="287">
        <v>0</v>
      </c>
      <c r="G7" s="289">
        <v>0</v>
      </c>
    </row>
    <row r="8" spans="2:7">
      <c r="B8" s="286" t="s">
        <v>129</v>
      </c>
      <c r="C8" s="287">
        <v>27</v>
      </c>
      <c r="D8" s="287">
        <v>17</v>
      </c>
      <c r="E8" s="287">
        <v>1</v>
      </c>
      <c r="F8" s="287">
        <v>18</v>
      </c>
      <c r="G8" s="288">
        <v>0.66666666666666663</v>
      </c>
    </row>
    <row r="9" spans="2:7">
      <c r="B9" s="286" t="s">
        <v>130</v>
      </c>
      <c r="C9" s="287">
        <v>5</v>
      </c>
      <c r="D9" s="287">
        <v>2</v>
      </c>
      <c r="E9" s="287">
        <v>0</v>
      </c>
      <c r="F9" s="287">
        <v>2</v>
      </c>
      <c r="G9" s="288">
        <v>0.4</v>
      </c>
    </row>
    <row r="10" spans="2:7">
      <c r="B10" s="286" t="s">
        <v>131</v>
      </c>
      <c r="C10" s="287">
        <v>63</v>
      </c>
      <c r="D10" s="287">
        <v>51</v>
      </c>
      <c r="E10" s="287">
        <v>3</v>
      </c>
      <c r="F10" s="287">
        <v>54</v>
      </c>
      <c r="G10" s="288">
        <v>0.8571428571428571</v>
      </c>
    </row>
    <row r="11" spans="2:7">
      <c r="B11" s="286" t="s">
        <v>132</v>
      </c>
      <c r="C11" s="287">
        <v>52</v>
      </c>
      <c r="D11" s="287">
        <v>26</v>
      </c>
      <c r="E11" s="287">
        <v>5</v>
      </c>
      <c r="F11" s="287">
        <v>31</v>
      </c>
      <c r="G11" s="288">
        <v>0.59615384615384615</v>
      </c>
    </row>
    <row r="12" spans="2:7">
      <c r="B12" s="286" t="s">
        <v>133</v>
      </c>
      <c r="C12" s="287">
        <v>35</v>
      </c>
      <c r="D12" s="287">
        <v>27</v>
      </c>
      <c r="E12" s="287">
        <v>4</v>
      </c>
      <c r="F12" s="287">
        <v>31</v>
      </c>
      <c r="G12" s="288">
        <v>0.88571428571428568</v>
      </c>
    </row>
    <row r="13" spans="2:7">
      <c r="B13" s="286" t="s">
        <v>134</v>
      </c>
      <c r="C13" s="287">
        <v>23</v>
      </c>
      <c r="D13" s="287">
        <v>12</v>
      </c>
      <c r="E13" s="287">
        <v>1</v>
      </c>
      <c r="F13" s="287">
        <v>13</v>
      </c>
      <c r="G13" s="288">
        <v>0.56521739130434778</v>
      </c>
    </row>
    <row r="14" spans="2:7" ht="17.25" thickBot="1">
      <c r="B14" s="290" t="s">
        <v>135</v>
      </c>
      <c r="C14" s="291">
        <v>34</v>
      </c>
      <c r="D14" s="291">
        <v>25</v>
      </c>
      <c r="E14" s="291" t="s">
        <v>136</v>
      </c>
      <c r="F14" s="291">
        <v>25</v>
      </c>
      <c r="G14" s="292">
        <v>0.73529411764705888</v>
      </c>
    </row>
    <row r="15" spans="2:7" ht="17.25" thickBot="1"/>
    <row r="16" spans="2:7" ht="70.5" customHeight="1" thickBot="1">
      <c r="B16" s="293" t="s">
        <v>120</v>
      </c>
      <c r="C16" s="294" t="s">
        <v>121</v>
      </c>
      <c r="D16" s="294" t="s">
        <v>122</v>
      </c>
      <c r="E16" s="294" t="s">
        <v>123</v>
      </c>
      <c r="F16" s="295" t="s">
        <v>124</v>
      </c>
      <c r="G16" s="296" t="s">
        <v>125</v>
      </c>
    </row>
    <row r="17" spans="2:10">
      <c r="B17" s="283" t="s">
        <v>137</v>
      </c>
      <c r="C17" s="284">
        <v>30</v>
      </c>
      <c r="D17" s="284">
        <v>25</v>
      </c>
      <c r="E17" s="284">
        <v>1</v>
      </c>
      <c r="F17" s="284">
        <v>26</v>
      </c>
      <c r="G17" s="285">
        <v>0.8666666666666667</v>
      </c>
    </row>
    <row r="18" spans="2:10">
      <c r="B18" s="286" t="s">
        <v>138</v>
      </c>
      <c r="C18" s="287">
        <v>27</v>
      </c>
      <c r="D18" s="287">
        <v>24</v>
      </c>
      <c r="E18" s="287">
        <v>1</v>
      </c>
      <c r="F18" s="287">
        <v>25</v>
      </c>
      <c r="G18" s="288">
        <v>0.92592592592592593</v>
      </c>
    </row>
    <row r="19" spans="2:10">
      <c r="B19" s="286" t="s">
        <v>139</v>
      </c>
      <c r="C19" s="287">
        <v>36</v>
      </c>
      <c r="D19" s="287">
        <v>24</v>
      </c>
      <c r="E19" s="287">
        <v>7</v>
      </c>
      <c r="F19" s="287">
        <v>31</v>
      </c>
      <c r="G19" s="289">
        <v>0.86111111111111116</v>
      </c>
      <c r="J19" s="21"/>
    </row>
    <row r="20" spans="2:10">
      <c r="B20" s="286" t="s">
        <v>140</v>
      </c>
      <c r="C20" s="287">
        <v>20</v>
      </c>
      <c r="D20" s="287">
        <v>14</v>
      </c>
      <c r="E20" s="287">
        <v>2</v>
      </c>
      <c r="F20" s="287">
        <v>16</v>
      </c>
      <c r="G20" s="288">
        <v>0.8</v>
      </c>
      <c r="J20" s="21"/>
    </row>
    <row r="21" spans="2:10">
      <c r="B21" s="286" t="s">
        <v>141</v>
      </c>
      <c r="C21" s="287">
        <v>21</v>
      </c>
      <c r="D21" s="287">
        <v>12</v>
      </c>
      <c r="E21" s="287">
        <v>2</v>
      </c>
      <c r="F21" s="287">
        <v>14</v>
      </c>
      <c r="G21" s="288">
        <v>0.66666666666666663</v>
      </c>
      <c r="J21" s="21"/>
    </row>
    <row r="22" spans="2:10">
      <c r="B22" s="286" t="s">
        <v>142</v>
      </c>
      <c r="C22" s="287">
        <v>34</v>
      </c>
      <c r="D22" s="287">
        <v>25</v>
      </c>
      <c r="E22" s="287">
        <v>4</v>
      </c>
      <c r="F22" s="287">
        <v>29</v>
      </c>
      <c r="G22" s="288">
        <v>0.8529411764705882</v>
      </c>
      <c r="J22" s="21"/>
    </row>
    <row r="23" spans="2:10">
      <c r="B23" s="286" t="s">
        <v>143</v>
      </c>
      <c r="C23" s="287">
        <v>64</v>
      </c>
      <c r="D23" s="287">
        <v>54</v>
      </c>
      <c r="E23" s="287">
        <v>3</v>
      </c>
      <c r="F23" s="287">
        <v>57</v>
      </c>
      <c r="G23" s="288">
        <v>0.890625</v>
      </c>
      <c r="J23" s="21"/>
    </row>
    <row r="24" spans="2:10">
      <c r="B24" s="286" t="s">
        <v>144</v>
      </c>
      <c r="C24" s="287">
        <v>20</v>
      </c>
      <c r="D24" s="287">
        <v>15</v>
      </c>
      <c r="E24" s="287">
        <v>4</v>
      </c>
      <c r="F24" s="287">
        <v>19</v>
      </c>
      <c r="G24" s="288">
        <v>0.95</v>
      </c>
      <c r="J24" s="21"/>
    </row>
    <row r="25" spans="2:10" ht="17.25" thickBot="1">
      <c r="B25" s="290" t="s">
        <v>145</v>
      </c>
      <c r="C25" s="291">
        <v>15</v>
      </c>
      <c r="D25" s="291">
        <v>11</v>
      </c>
      <c r="E25" s="291">
        <v>2</v>
      </c>
      <c r="F25" s="291">
        <v>13</v>
      </c>
      <c r="G25" s="292">
        <v>0.8666666666666667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B1:K35"/>
  <sheetViews>
    <sheetView zoomScale="69" zoomScaleNormal="69" workbookViewId="0"/>
  </sheetViews>
  <sheetFormatPr baseColWidth="10" defaultColWidth="11.5" defaultRowHeight="16.5"/>
  <cols>
    <col min="1" max="1" width="3.625" style="1" customWidth="1"/>
    <col min="2" max="2" width="6.375" style="1" customWidth="1"/>
    <col min="3" max="3" width="4.25" style="1" customWidth="1"/>
    <col min="4" max="4" width="43.25" style="1" customWidth="1"/>
    <col min="5" max="5" width="11.5" style="1"/>
    <col min="6" max="6" width="42.25" style="1" customWidth="1"/>
    <col min="7" max="7" width="11.5" style="1"/>
    <col min="8" max="8" width="44.25" style="1" customWidth="1"/>
    <col min="9" max="9" width="4.25" style="1" customWidth="1"/>
    <col min="10" max="10" width="11.5" style="1" customWidth="1"/>
    <col min="11" max="16384" width="11.5" style="1"/>
  </cols>
  <sheetData>
    <row r="1" spans="2:11">
      <c r="C1" s="320" t="s">
        <v>4</v>
      </c>
      <c r="D1" s="320"/>
      <c r="E1" s="320"/>
      <c r="F1" s="320"/>
      <c r="G1" s="320"/>
      <c r="H1" s="320"/>
      <c r="I1" s="320"/>
    </row>
    <row r="2" spans="2:11" ht="26.25" customHeight="1">
      <c r="C2" s="320"/>
      <c r="D2" s="320"/>
      <c r="E2" s="320"/>
      <c r="F2" s="320"/>
      <c r="G2" s="320"/>
      <c r="H2" s="320"/>
      <c r="I2" s="320"/>
    </row>
    <row r="3" spans="2:11" ht="17.25" thickBot="1">
      <c r="C3" s="320"/>
      <c r="D3" s="320"/>
      <c r="E3" s="320"/>
      <c r="F3" s="320"/>
      <c r="G3" s="320"/>
      <c r="H3" s="320"/>
      <c r="I3" s="320"/>
    </row>
    <row r="4" spans="2:11" ht="15" customHeight="1" thickTop="1">
      <c r="C4" s="321" t="s">
        <v>5</v>
      </c>
      <c r="D4" s="322"/>
      <c r="E4" s="322"/>
      <c r="F4" s="322"/>
      <c r="G4" s="322"/>
      <c r="H4" s="322"/>
      <c r="I4" s="323"/>
      <c r="J4" s="18"/>
    </row>
    <row r="5" spans="2:11" ht="15" customHeight="1">
      <c r="C5" s="324"/>
      <c r="D5" s="325"/>
      <c r="E5" s="325"/>
      <c r="F5" s="325"/>
      <c r="G5" s="325"/>
      <c r="H5" s="325"/>
      <c r="I5" s="326"/>
      <c r="J5" s="18"/>
    </row>
    <row r="6" spans="2:11" ht="15.75" customHeight="1" thickBot="1">
      <c r="C6" s="327"/>
      <c r="D6" s="328"/>
      <c r="E6" s="328"/>
      <c r="F6" s="328"/>
      <c r="G6" s="328"/>
      <c r="H6" s="328"/>
      <c r="I6" s="329"/>
      <c r="J6" s="18"/>
    </row>
    <row r="7" spans="2:11" ht="21.75" thickTop="1" thickBot="1">
      <c r="B7" s="15"/>
      <c r="C7" s="319"/>
      <c r="D7" s="62"/>
      <c r="E7" s="62"/>
      <c r="F7" s="62"/>
      <c r="G7" s="62"/>
      <c r="H7" s="63"/>
      <c r="I7" s="65"/>
      <c r="J7" s="18"/>
      <c r="K7" s="15"/>
    </row>
    <row r="8" spans="2:11" ht="30.75" customHeight="1">
      <c r="B8" s="15"/>
      <c r="C8" s="319"/>
      <c r="D8" s="317" t="s">
        <v>6</v>
      </c>
      <c r="E8" s="62"/>
      <c r="F8" s="317" t="s">
        <v>7</v>
      </c>
      <c r="G8" s="62"/>
      <c r="H8" s="317" t="s">
        <v>8</v>
      </c>
      <c r="I8" s="65"/>
      <c r="J8" s="18"/>
      <c r="K8" s="15"/>
    </row>
    <row r="9" spans="2:11" ht="21" thickBot="1">
      <c r="B9" s="15"/>
      <c r="C9" s="319"/>
      <c r="D9" s="318"/>
      <c r="E9" s="62"/>
      <c r="F9" s="318"/>
      <c r="G9" s="62"/>
      <c r="H9" s="318"/>
      <c r="I9" s="65"/>
      <c r="J9" s="18"/>
      <c r="K9" s="15"/>
    </row>
    <row r="10" spans="2:11" ht="26.25" customHeight="1" thickBot="1">
      <c r="B10" s="15"/>
      <c r="C10" s="319"/>
      <c r="D10" s="63"/>
      <c r="E10" s="62"/>
      <c r="F10" s="63"/>
      <c r="G10" s="62"/>
      <c r="H10" s="63"/>
      <c r="I10" s="65"/>
      <c r="J10" s="17"/>
      <c r="K10" s="15"/>
    </row>
    <row r="11" spans="2:11" ht="15" customHeight="1">
      <c r="B11" s="15"/>
      <c r="C11" s="319"/>
      <c r="D11" s="317" t="s">
        <v>9</v>
      </c>
      <c r="E11" s="62"/>
      <c r="F11" s="317" t="s">
        <v>10</v>
      </c>
      <c r="G11" s="62"/>
      <c r="H11" s="317" t="s">
        <v>11</v>
      </c>
      <c r="I11" s="65"/>
      <c r="J11" s="17"/>
      <c r="K11" s="15"/>
    </row>
    <row r="12" spans="2:11" ht="30.75" customHeight="1" thickBot="1">
      <c r="B12" s="15"/>
      <c r="C12" s="319"/>
      <c r="D12" s="318"/>
      <c r="E12" s="62"/>
      <c r="F12" s="318"/>
      <c r="G12" s="62"/>
      <c r="H12" s="318"/>
      <c r="I12" s="65"/>
      <c r="J12" s="17"/>
      <c r="K12" s="15"/>
    </row>
    <row r="13" spans="2:11" ht="27.75" customHeight="1" thickBot="1">
      <c r="B13" s="15"/>
      <c r="C13" s="319"/>
      <c r="D13" s="63"/>
      <c r="E13" s="62"/>
      <c r="F13" s="64"/>
      <c r="G13" s="62"/>
      <c r="H13" s="63"/>
      <c r="I13" s="65"/>
      <c r="J13" s="17"/>
      <c r="K13" s="15"/>
    </row>
    <row r="14" spans="2:11" ht="15" customHeight="1">
      <c r="B14" s="15"/>
      <c r="C14" s="319"/>
      <c r="D14" s="317" t="s">
        <v>12</v>
      </c>
      <c r="E14" s="62"/>
      <c r="F14" s="317" t="s">
        <v>13</v>
      </c>
      <c r="G14" s="62"/>
      <c r="H14" s="317" t="s">
        <v>14</v>
      </c>
      <c r="I14" s="65"/>
      <c r="J14" s="17"/>
      <c r="K14" s="15"/>
    </row>
    <row r="15" spans="2:11" ht="30" customHeight="1" thickBot="1">
      <c r="B15" s="15"/>
      <c r="C15" s="319"/>
      <c r="D15" s="318"/>
      <c r="E15" s="62"/>
      <c r="F15" s="318"/>
      <c r="G15" s="62"/>
      <c r="H15" s="318"/>
      <c r="I15" s="65"/>
      <c r="J15" s="17"/>
      <c r="K15" s="15"/>
    </row>
    <row r="16" spans="2:11" ht="25.5" customHeight="1" thickBot="1">
      <c r="B16" s="15"/>
      <c r="C16" s="319"/>
      <c r="D16" s="63"/>
      <c r="E16" s="62"/>
      <c r="F16" s="63"/>
      <c r="G16" s="62"/>
      <c r="H16" s="63"/>
      <c r="I16" s="65"/>
      <c r="J16" s="17"/>
      <c r="K16" s="15"/>
    </row>
    <row r="17" spans="2:11" ht="15" customHeight="1">
      <c r="B17" s="15"/>
      <c r="C17" s="319"/>
      <c r="D17" s="317" t="s">
        <v>15</v>
      </c>
      <c r="E17" s="62"/>
      <c r="F17" s="317" t="s">
        <v>16</v>
      </c>
      <c r="G17" s="62"/>
      <c r="H17" s="317" t="s">
        <v>17</v>
      </c>
      <c r="I17" s="65"/>
      <c r="J17" s="17"/>
      <c r="K17" s="15"/>
    </row>
    <row r="18" spans="2:11" ht="30.75" customHeight="1" thickBot="1">
      <c r="B18" s="15"/>
      <c r="C18" s="319"/>
      <c r="D18" s="318"/>
      <c r="E18" s="62"/>
      <c r="F18" s="318"/>
      <c r="G18" s="62"/>
      <c r="H18" s="318"/>
      <c r="I18" s="65"/>
      <c r="J18" s="17"/>
      <c r="K18" s="15"/>
    </row>
    <row r="19" spans="2:11" ht="20.25">
      <c r="B19" s="15"/>
      <c r="C19" s="319"/>
      <c r="D19" s="63"/>
      <c r="E19" s="62"/>
      <c r="F19" s="63"/>
      <c r="G19" s="62"/>
      <c r="H19" s="63"/>
      <c r="I19" s="65"/>
      <c r="J19" s="17"/>
      <c r="K19" s="15"/>
    </row>
    <row r="20" spans="2:11" ht="18.75" customHeight="1">
      <c r="B20" s="15"/>
      <c r="C20" s="66"/>
      <c r="D20" s="67"/>
      <c r="E20" s="62"/>
      <c r="F20" s="62"/>
      <c r="G20" s="62"/>
      <c r="H20" s="63"/>
      <c r="I20" s="65"/>
      <c r="J20" s="17"/>
      <c r="K20" s="15"/>
    </row>
    <row r="21" spans="2:11" ht="27" customHeight="1">
      <c r="B21" s="15"/>
      <c r="C21" s="66"/>
      <c r="D21" s="67"/>
      <c r="E21" s="62"/>
      <c r="F21" s="62"/>
      <c r="G21" s="62"/>
      <c r="H21" s="63"/>
      <c r="I21" s="65"/>
      <c r="J21" s="17"/>
      <c r="K21" s="15"/>
    </row>
    <row r="22" spans="2:11" ht="21" thickBot="1">
      <c r="B22" s="15"/>
      <c r="C22" s="68"/>
      <c r="D22" s="69"/>
      <c r="E22" s="70"/>
      <c r="F22" s="69"/>
      <c r="G22" s="70"/>
      <c r="H22" s="69"/>
      <c r="I22" s="71"/>
      <c r="J22" s="17"/>
      <c r="K22" s="15"/>
    </row>
    <row r="23" spans="2:11">
      <c r="B23" s="15"/>
      <c r="C23" s="330" t="s">
        <v>18</v>
      </c>
      <c r="D23" s="330"/>
      <c r="E23" s="330"/>
      <c r="F23" s="330"/>
      <c r="G23" s="330"/>
      <c r="H23" s="330"/>
      <c r="I23" s="330"/>
      <c r="J23" s="17"/>
      <c r="K23" s="15"/>
    </row>
    <row r="24" spans="2:11">
      <c r="B24" s="15"/>
      <c r="C24" s="331"/>
      <c r="D24" s="331"/>
      <c r="E24" s="331"/>
      <c r="F24" s="331"/>
      <c r="G24" s="331"/>
      <c r="H24" s="331"/>
      <c r="I24" s="331"/>
      <c r="J24" s="17"/>
      <c r="K24" s="15"/>
    </row>
    <row r="25" spans="2:11">
      <c r="B25" s="15"/>
      <c r="C25" s="332"/>
      <c r="D25" s="332"/>
      <c r="E25" s="332"/>
      <c r="F25" s="332"/>
      <c r="G25" s="16"/>
      <c r="H25" s="16"/>
      <c r="I25" s="16"/>
      <c r="J25" s="16"/>
      <c r="K25" s="15"/>
    </row>
    <row r="26" spans="2:11">
      <c r="B26" s="15"/>
      <c r="C26" s="19"/>
      <c r="D26" s="19"/>
      <c r="E26" s="19"/>
      <c r="F26" s="19"/>
      <c r="G26" s="16"/>
      <c r="H26" s="16"/>
      <c r="I26" s="16"/>
      <c r="J26" s="16"/>
      <c r="K26" s="15"/>
    </row>
    <row r="27" spans="2:11">
      <c r="B27" s="15"/>
      <c r="C27" s="15"/>
      <c r="D27" s="15"/>
      <c r="E27" s="15"/>
      <c r="F27" s="15"/>
      <c r="G27" s="16"/>
      <c r="H27" s="16"/>
      <c r="I27" s="16"/>
      <c r="J27" s="16"/>
      <c r="K27" s="15"/>
    </row>
    <row r="28" spans="2:11">
      <c r="B28" s="15"/>
      <c r="C28" s="15"/>
      <c r="D28" s="15"/>
      <c r="E28" s="15"/>
      <c r="F28" s="15"/>
      <c r="G28" s="16"/>
      <c r="H28" s="16"/>
      <c r="I28" s="16"/>
      <c r="J28" s="16"/>
      <c r="K28" s="15"/>
    </row>
    <row r="29" spans="2:1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>
      <c r="B30" s="15"/>
      <c r="G30" s="15"/>
      <c r="H30" s="15"/>
      <c r="I30" s="15"/>
      <c r="J30" s="15"/>
      <c r="K30" s="15"/>
    </row>
    <row r="31" spans="2:11">
      <c r="B31" s="15"/>
      <c r="C31" s="15"/>
      <c r="D31" s="15"/>
      <c r="E31" s="15"/>
      <c r="F31" s="15"/>
    </row>
    <row r="32" spans="2:11">
      <c r="B32" s="15"/>
      <c r="C32" s="15"/>
      <c r="D32" s="15"/>
      <c r="E32" s="15"/>
      <c r="F32" s="15"/>
    </row>
    <row r="33" spans="2:6">
      <c r="B33" s="15"/>
      <c r="C33" s="15"/>
      <c r="D33" s="15"/>
      <c r="E33" s="15"/>
      <c r="F33" s="15"/>
    </row>
    <row r="34" spans="2:6">
      <c r="B34" s="15"/>
      <c r="C34" s="15"/>
      <c r="D34" s="15"/>
      <c r="E34" s="15"/>
      <c r="F34" s="15"/>
    </row>
    <row r="35" spans="2:6">
      <c r="B35" s="15"/>
      <c r="C35" s="15"/>
      <c r="D35" s="15"/>
      <c r="E35" s="15"/>
      <c r="F35" s="15"/>
    </row>
  </sheetData>
  <mergeCells count="20">
    <mergeCell ref="C1:I3"/>
    <mergeCell ref="C4:I6"/>
    <mergeCell ref="C23:I24"/>
    <mergeCell ref="C25:F25"/>
    <mergeCell ref="D17:D18"/>
    <mergeCell ref="C17:C19"/>
    <mergeCell ref="H8:H9"/>
    <mergeCell ref="F8:F9"/>
    <mergeCell ref="H14:H15"/>
    <mergeCell ref="D14:D15"/>
    <mergeCell ref="F17:F18"/>
    <mergeCell ref="H17:H18"/>
    <mergeCell ref="D11:D12"/>
    <mergeCell ref="C10:C13"/>
    <mergeCell ref="C14:C16"/>
    <mergeCell ref="D8:D9"/>
    <mergeCell ref="F11:F12"/>
    <mergeCell ref="H11:H12"/>
    <mergeCell ref="C7:C9"/>
    <mergeCell ref="F14:F15"/>
  </mergeCells>
  <hyperlinks>
    <hyperlink ref="D11:D12" location="'DNA por Promedio'!A1" tooltip="Desertores No Académicos por Promedio Acumulado" display="Desertores No Académicos por Promedio Acumulado" xr:uid="{00000000-0004-0000-0100-000000000000}"/>
    <hyperlink ref="F14:F15" location="'DA por Promedio'!A1" tooltip="Desertores Académicos por Promedio Acumulado" display="Desertores Académicos por Promedio Acumulado" xr:uid="{00000000-0004-0000-0100-000001000000}"/>
    <hyperlink ref="D14:D15" location="'Tasa de Deserción de Reingresos'!A1" tooltip="Tasa de Deserción intersemestral Reingreso por programa académico" display="Tasa de Deserción intersemestral Reingreso por programa académico" xr:uid="{00000000-0004-0000-0100-000002000000}"/>
    <hyperlink ref="H17:H18" location="'Tasa de Deserción de Readmitido'!A1" tooltip="Tasa de Deserción intersemestral Readmisión por programa académico " display="Tasa de Deserción intersemestral Readmisión por programa académico " xr:uid="{00000000-0004-0000-0100-000003000000}"/>
    <hyperlink ref="F11:F12" location="'D, E, G por Programa'!A1" tooltip="Deserción, Graduados y Egresados por Programas" display="Desertores, Graduados y Egresados por Programa entre 2021-1 y 2021-2" xr:uid="{00000000-0004-0000-0100-000004000000}"/>
    <hyperlink ref="F17:F18" location="'No matriculados tipo Readmisión'!A1" tooltip="DESERTORES TIPO READMISION" display="Desertores, Egresados y Graduados tipo Readmisión" xr:uid="{00000000-0004-0000-0100-000005000000}"/>
    <hyperlink ref="D8:D9" location="'Informe General'!A1" tooltip="Tasa de Deserción intersemestral por programa académico" display="Tasa de Deserción intersemestral por programa académico" xr:uid="{00000000-0004-0000-0100-000006000000}"/>
    <hyperlink ref="H11:H12" location="'No Matriculados por Programa'!A1" display="No Matriculados por Programa" xr:uid="{00000000-0004-0000-0100-000007000000}"/>
    <hyperlink ref="D17:D18" location="'Solo Inglés'!A1" display="Tasa de estudiantes de sólo inglés que regresan al programa" xr:uid="{00000000-0004-0000-0100-000008000000}"/>
    <hyperlink ref="H8:H9" location="'Deserción 2021-2 vs 2020-2'!A1" display="Tasa de Deserción Intersemestral Comparativo 2020-2 vs 2021-2" xr:uid="{00000000-0004-0000-0100-000009000000}"/>
    <hyperlink ref="F8:F9" location="'Gráfico histórico'!A1" display="Gráfica de Deserción Intersemestral Institucional Serie 2009-2 a 2021-2" xr:uid="{00000000-0004-0000-0100-00000A000000}"/>
    <hyperlink ref="H14:H15" location="'No matriculados tipo Reingreso'!A1" tooltip="DESERTORES TIPO REINGRESO" display="Desertores, Egresados y Graduados tipo Reingreso" xr:uid="{00000000-0004-0000-0100-00000B000000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6:I16"/>
  <sheetViews>
    <sheetView workbookViewId="0">
      <selection activeCell="J22" sqref="J22"/>
    </sheetView>
  </sheetViews>
  <sheetFormatPr baseColWidth="10" defaultColWidth="11.375" defaultRowHeight="16.5"/>
  <cols>
    <col min="1" max="2" width="11.375" style="1"/>
    <col min="3" max="3" width="3.875" style="1" customWidth="1"/>
    <col min="4" max="7" width="11.375" style="1"/>
    <col min="8" max="8" width="18" style="1" customWidth="1"/>
    <col min="9" max="9" width="3" style="1" customWidth="1"/>
    <col min="10" max="16384" width="11.375" style="1"/>
  </cols>
  <sheetData>
    <row r="6" spans="3:9" ht="17.25" thickBot="1"/>
    <row r="7" spans="3:9" ht="41.25" thickBot="1">
      <c r="C7" s="333" t="s">
        <v>19</v>
      </c>
      <c r="D7" s="334"/>
      <c r="E7" s="334"/>
      <c r="F7" s="334"/>
      <c r="G7" s="334"/>
      <c r="H7" s="334"/>
      <c r="I7" s="335"/>
    </row>
    <row r="8" spans="3:9" ht="15.75" customHeight="1">
      <c r="C8" s="336"/>
      <c r="D8" s="337"/>
      <c r="E8" s="337"/>
      <c r="F8" s="337"/>
      <c r="G8" s="337"/>
      <c r="H8" s="337"/>
      <c r="I8" s="338"/>
    </row>
    <row r="9" spans="3:9" ht="15" customHeight="1">
      <c r="C9" s="336"/>
      <c r="D9" s="337"/>
      <c r="E9" s="337"/>
      <c r="F9" s="337"/>
      <c r="G9" s="337"/>
      <c r="H9" s="337"/>
      <c r="I9" s="338"/>
    </row>
    <row r="10" spans="3:9">
      <c r="C10" s="336"/>
      <c r="D10" s="337"/>
      <c r="E10" s="337"/>
      <c r="F10" s="337"/>
      <c r="G10" s="337"/>
      <c r="H10" s="337"/>
      <c r="I10" s="338"/>
    </row>
    <row r="11" spans="3:9" ht="17.25" thickBot="1">
      <c r="C11" s="339"/>
      <c r="D11" s="340"/>
      <c r="E11" s="340"/>
      <c r="F11" s="340"/>
      <c r="G11" s="340"/>
      <c r="H11" s="340"/>
      <c r="I11" s="341"/>
    </row>
    <row r="14" spans="3:9" ht="15" customHeight="1"/>
    <row r="15" spans="3:9" ht="15.75" customHeight="1"/>
    <row r="16" spans="3:9" ht="19.5" customHeight="1"/>
  </sheetData>
  <mergeCells count="2">
    <mergeCell ref="C7:I7"/>
    <mergeCell ref="C8:I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1:Q388"/>
  <sheetViews>
    <sheetView showGridLines="0" zoomScale="57" zoomScaleNormal="57" workbookViewId="0">
      <selection activeCell="C13" sqref="C13:G13"/>
    </sheetView>
  </sheetViews>
  <sheetFormatPr baseColWidth="10" defaultColWidth="11.375" defaultRowHeight="16.5"/>
  <cols>
    <col min="1" max="1" width="9.5" style="5" customWidth="1"/>
    <col min="2" max="2" width="52.125" bestFit="1" customWidth="1"/>
    <col min="3" max="3" width="23.125" customWidth="1"/>
    <col min="4" max="4" width="16.5" customWidth="1"/>
    <col min="5" max="5" width="13.25" customWidth="1"/>
    <col min="6" max="6" width="18.875" customWidth="1"/>
    <col min="7" max="7" width="17.125" customWidth="1"/>
    <col min="8" max="8" width="16" customWidth="1"/>
    <col min="9" max="9" width="3.875" style="1" customWidth="1"/>
    <col min="10" max="10" width="15.75" style="1" customWidth="1"/>
    <col min="11" max="11" width="17.625" style="1" customWidth="1"/>
    <col min="12" max="12" width="15.25" style="1" customWidth="1"/>
    <col min="13" max="13" width="11.75" style="1" customWidth="1"/>
    <col min="14" max="16384" width="11.375" style="1"/>
  </cols>
  <sheetData>
    <row r="1" spans="1:17" s="5" customFormat="1" ht="16.5" customHeight="1">
      <c r="B1" s="342" t="s">
        <v>20</v>
      </c>
      <c r="C1" s="342"/>
      <c r="D1" s="342"/>
      <c r="E1" s="342"/>
      <c r="F1" s="342"/>
      <c r="G1" s="342"/>
      <c r="H1" s="342"/>
    </row>
    <row r="2" spans="1:17" ht="14.25" customHeight="1" thickBot="1">
      <c r="B2" s="342"/>
      <c r="C2" s="342"/>
      <c r="D2" s="342"/>
      <c r="E2" s="342"/>
      <c r="F2" s="342"/>
      <c r="G2" s="342"/>
      <c r="H2" s="342"/>
      <c r="I2" s="6"/>
    </row>
    <row r="3" spans="1:17" ht="15" customHeight="1" thickBot="1">
      <c r="B3" s="343" t="s">
        <v>21</v>
      </c>
      <c r="C3" s="346" t="s">
        <v>22</v>
      </c>
      <c r="D3" s="346" t="s">
        <v>23</v>
      </c>
      <c r="E3" s="346" t="s">
        <v>24</v>
      </c>
      <c r="F3" s="346" t="s">
        <v>23</v>
      </c>
      <c r="G3" s="346" t="s">
        <v>24</v>
      </c>
      <c r="H3" s="346" t="s">
        <v>25</v>
      </c>
      <c r="I3" s="7"/>
    </row>
    <row r="4" spans="1:17" ht="24.75" customHeight="1" thickBot="1">
      <c r="B4" s="344"/>
      <c r="C4" s="348"/>
      <c r="D4" s="348"/>
      <c r="E4" s="348"/>
      <c r="F4" s="347"/>
      <c r="G4" s="347"/>
      <c r="H4" s="347"/>
      <c r="I4" s="7"/>
    </row>
    <row r="5" spans="1:17" ht="21" customHeight="1" thickBot="1">
      <c r="B5" s="345"/>
      <c r="C5" s="347"/>
      <c r="D5" s="347"/>
      <c r="E5" s="347"/>
      <c r="F5" s="93" t="s">
        <v>26</v>
      </c>
      <c r="G5" s="93" t="s">
        <v>26</v>
      </c>
      <c r="H5" s="93" t="s">
        <v>26</v>
      </c>
      <c r="I5" s="8"/>
    </row>
    <row r="6" spans="1:17" s="74" customFormat="1" ht="18" customHeight="1" thickBot="1">
      <c r="A6" s="72"/>
      <c r="B6" s="94" t="s">
        <v>27</v>
      </c>
      <c r="C6" s="95">
        <v>1731</v>
      </c>
      <c r="D6" s="96">
        <v>77</v>
      </c>
      <c r="E6" s="96">
        <v>18</v>
      </c>
      <c r="F6" s="97">
        <v>4.4482957827845178E-2</v>
      </c>
      <c r="G6" s="97">
        <v>1.0398613518197574E-2</v>
      </c>
      <c r="H6" s="97">
        <v>5.4881571346042747E-2</v>
      </c>
      <c r="I6" s="73"/>
      <c r="K6" s="75"/>
      <c r="L6" s="75"/>
      <c r="M6" s="75"/>
      <c r="N6" s="75"/>
      <c r="O6" s="75"/>
    </row>
    <row r="7" spans="1:17" s="74" customFormat="1" ht="18" customHeight="1">
      <c r="A7" s="72"/>
      <c r="B7" s="81" t="s">
        <v>28</v>
      </c>
      <c r="C7" s="84">
        <v>800</v>
      </c>
      <c r="D7" s="87">
        <v>40</v>
      </c>
      <c r="E7" s="87">
        <v>8</v>
      </c>
      <c r="F7" s="90">
        <v>0.05</v>
      </c>
      <c r="G7" s="90">
        <v>0.01</v>
      </c>
      <c r="H7" s="90">
        <v>0.06</v>
      </c>
      <c r="I7" s="76"/>
      <c r="J7" s="77"/>
      <c r="K7" s="78"/>
      <c r="L7" s="75"/>
      <c r="M7" s="75"/>
      <c r="N7" s="75"/>
      <c r="O7" s="75"/>
    </row>
    <row r="8" spans="1:17" s="74" customFormat="1" ht="18" customHeight="1">
      <c r="A8" s="72"/>
      <c r="B8" s="82" t="s">
        <v>29</v>
      </c>
      <c r="C8" s="85">
        <v>250</v>
      </c>
      <c r="D8" s="88">
        <v>9</v>
      </c>
      <c r="E8" s="88">
        <v>4</v>
      </c>
      <c r="F8" s="91">
        <v>3.5999999999999997E-2</v>
      </c>
      <c r="G8" s="91">
        <v>1.6E-2</v>
      </c>
      <c r="H8" s="91">
        <v>5.1999999999999998E-2</v>
      </c>
      <c r="I8" s="76"/>
      <c r="J8" s="77"/>
      <c r="K8" s="78"/>
      <c r="L8" s="75"/>
      <c r="M8" s="75"/>
      <c r="N8" s="75"/>
      <c r="O8" s="75"/>
    </row>
    <row r="9" spans="1:17" s="74" customFormat="1" ht="18" customHeight="1" thickBot="1">
      <c r="A9" s="72"/>
      <c r="B9" s="83" t="s">
        <v>30</v>
      </c>
      <c r="C9" s="86">
        <v>681</v>
      </c>
      <c r="D9" s="89">
        <v>28</v>
      </c>
      <c r="E9" s="89">
        <v>6</v>
      </c>
      <c r="F9" s="92">
        <v>4.1116005873715125E-2</v>
      </c>
      <c r="G9" s="92">
        <v>8.8105726872246704E-3</v>
      </c>
      <c r="H9" s="92">
        <v>4.9926578560939794E-2</v>
      </c>
      <c r="I9" s="76"/>
      <c r="J9" s="77"/>
      <c r="K9" s="78"/>
      <c r="L9" s="75"/>
      <c r="M9" s="75"/>
      <c r="N9" s="75"/>
      <c r="O9" s="75"/>
    </row>
    <row r="10" spans="1:17" s="74" customFormat="1" ht="18" customHeight="1" thickBot="1">
      <c r="A10" s="72"/>
      <c r="B10" s="94" t="s">
        <v>31</v>
      </c>
      <c r="C10" s="95">
        <v>1111</v>
      </c>
      <c r="D10" s="96">
        <v>50</v>
      </c>
      <c r="E10" s="96">
        <v>11</v>
      </c>
      <c r="F10" s="97">
        <v>4.5004500450045004E-2</v>
      </c>
      <c r="G10" s="97">
        <v>9.9009900990099011E-3</v>
      </c>
      <c r="H10" s="97">
        <v>5.4905490549054907E-2</v>
      </c>
      <c r="I10" s="73"/>
      <c r="J10" s="77"/>
      <c r="K10" s="78"/>
      <c r="L10" s="75"/>
      <c r="M10" s="75"/>
      <c r="N10" s="75"/>
      <c r="O10" s="75"/>
    </row>
    <row r="11" spans="1:17" s="74" customFormat="1" ht="18" customHeight="1">
      <c r="A11" s="72"/>
      <c r="B11" s="81" t="s">
        <v>32</v>
      </c>
      <c r="C11" s="84">
        <v>747</v>
      </c>
      <c r="D11" s="87">
        <v>32</v>
      </c>
      <c r="E11" s="87">
        <v>11</v>
      </c>
      <c r="F11" s="90">
        <v>4.2838018741633198E-2</v>
      </c>
      <c r="G11" s="90">
        <v>1.4725568942436412E-2</v>
      </c>
      <c r="H11" s="90">
        <v>5.7563587684069613E-2</v>
      </c>
      <c r="I11" s="76"/>
      <c r="J11" s="77"/>
      <c r="K11" s="78"/>
      <c r="L11" s="75"/>
      <c r="M11" s="75"/>
      <c r="N11" s="75"/>
      <c r="O11" s="75"/>
    </row>
    <row r="12" spans="1:17" s="74" customFormat="1" ht="18" customHeight="1">
      <c r="A12" s="72"/>
      <c r="B12" s="82" t="s">
        <v>33</v>
      </c>
      <c r="C12" s="85">
        <v>125</v>
      </c>
      <c r="D12" s="88">
        <v>8</v>
      </c>
      <c r="E12" s="88">
        <v>0</v>
      </c>
      <c r="F12" s="91">
        <v>6.4000000000000001E-2</v>
      </c>
      <c r="G12" s="91">
        <v>0</v>
      </c>
      <c r="H12" s="91">
        <v>6.4000000000000001E-2</v>
      </c>
      <c r="I12" s="76"/>
      <c r="J12" s="77"/>
      <c r="K12" s="78"/>
      <c r="L12" s="75"/>
      <c r="M12" s="75"/>
      <c r="N12" s="75"/>
      <c r="O12" s="75"/>
    </row>
    <row r="13" spans="1:17" s="74" customFormat="1" ht="18" customHeight="1" thickBot="1">
      <c r="A13" s="72"/>
      <c r="B13" s="83" t="s">
        <v>34</v>
      </c>
      <c r="C13" s="86">
        <v>239</v>
      </c>
      <c r="D13" s="89">
        <v>10</v>
      </c>
      <c r="E13" s="89">
        <v>0</v>
      </c>
      <c r="F13" s="92">
        <v>4.1841004184100417E-2</v>
      </c>
      <c r="G13" s="92">
        <v>0</v>
      </c>
      <c r="H13" s="92">
        <v>4.1841004184100417E-2</v>
      </c>
      <c r="I13" s="76"/>
      <c r="J13" s="77"/>
      <c r="K13" s="78"/>
      <c r="L13" s="75"/>
      <c r="M13" s="75"/>
      <c r="N13" s="75"/>
      <c r="O13" s="75"/>
    </row>
    <row r="14" spans="1:17" s="74" customFormat="1" ht="18" customHeight="1" thickBot="1">
      <c r="A14" s="72"/>
      <c r="B14" s="94" t="s">
        <v>35</v>
      </c>
      <c r="C14" s="95">
        <v>1881</v>
      </c>
      <c r="D14" s="96">
        <v>25</v>
      </c>
      <c r="E14" s="96">
        <v>9</v>
      </c>
      <c r="F14" s="97">
        <v>1.3290802764486975E-2</v>
      </c>
      <c r="G14" s="97">
        <v>4.7846889952153108E-3</v>
      </c>
      <c r="H14" s="97">
        <v>1.8075491759702286E-2</v>
      </c>
      <c r="I14" s="73"/>
      <c r="J14" s="77"/>
      <c r="K14" s="78"/>
      <c r="L14" s="75"/>
      <c r="M14" s="75"/>
      <c r="N14" s="75"/>
      <c r="O14" s="75"/>
    </row>
    <row r="15" spans="1:17" s="74" customFormat="1" ht="18" customHeight="1">
      <c r="A15" s="72"/>
      <c r="B15" s="81" t="s">
        <v>36</v>
      </c>
      <c r="C15" s="84">
        <v>192</v>
      </c>
      <c r="D15" s="87">
        <v>9</v>
      </c>
      <c r="E15" s="87">
        <v>1</v>
      </c>
      <c r="F15" s="90">
        <v>4.6875E-2</v>
      </c>
      <c r="G15" s="90">
        <v>5.208333333333333E-3</v>
      </c>
      <c r="H15" s="90">
        <v>5.2083333333333336E-2</v>
      </c>
      <c r="I15" s="76"/>
      <c r="J15" s="77"/>
      <c r="K15" s="78"/>
      <c r="L15" s="75"/>
      <c r="M15" s="75"/>
      <c r="N15" s="75"/>
      <c r="O15" s="75"/>
      <c r="P15" s="79"/>
      <c r="Q15" s="79"/>
    </row>
    <row r="16" spans="1:17" s="74" customFormat="1" ht="18" customHeight="1">
      <c r="A16" s="72"/>
      <c r="B16" s="82" t="s">
        <v>37</v>
      </c>
      <c r="C16" s="85">
        <v>1467</v>
      </c>
      <c r="D16" s="88">
        <v>13</v>
      </c>
      <c r="E16" s="88">
        <v>5</v>
      </c>
      <c r="F16" s="91">
        <v>8.8616223585548746E-3</v>
      </c>
      <c r="G16" s="91">
        <v>3.4083162917518746E-3</v>
      </c>
      <c r="H16" s="91">
        <v>1.2269938650306749E-2</v>
      </c>
      <c r="I16" s="76"/>
      <c r="J16" s="77"/>
      <c r="K16" s="78"/>
      <c r="L16" s="75"/>
      <c r="M16" s="75"/>
      <c r="N16" s="75"/>
      <c r="O16" s="75"/>
      <c r="P16" s="79"/>
      <c r="Q16" s="79"/>
    </row>
    <row r="17" spans="1:17" s="74" customFormat="1" ht="18" customHeight="1" thickBot="1">
      <c r="A17" s="72"/>
      <c r="B17" s="83" t="s">
        <v>38</v>
      </c>
      <c r="C17" s="86">
        <v>222</v>
      </c>
      <c r="D17" s="89">
        <v>3</v>
      </c>
      <c r="E17" s="89">
        <v>3</v>
      </c>
      <c r="F17" s="92">
        <v>1.3513513513513514E-2</v>
      </c>
      <c r="G17" s="92">
        <v>1.3513513513513514E-2</v>
      </c>
      <c r="H17" s="92">
        <v>2.7027027027027029E-2</v>
      </c>
      <c r="I17" s="76"/>
      <c r="J17" s="77"/>
      <c r="K17" s="78"/>
      <c r="L17" s="75"/>
      <c r="M17" s="75"/>
      <c r="N17" s="75"/>
      <c r="O17" s="75"/>
      <c r="P17" s="79"/>
      <c r="Q17" s="79"/>
    </row>
    <row r="18" spans="1:17" s="74" customFormat="1" ht="18" customHeight="1" thickBot="1">
      <c r="A18" s="72"/>
      <c r="B18" s="94" t="s">
        <v>39</v>
      </c>
      <c r="C18" s="95">
        <v>3149</v>
      </c>
      <c r="D18" s="96">
        <v>121</v>
      </c>
      <c r="E18" s="96">
        <v>34</v>
      </c>
      <c r="F18" s="97">
        <v>3.8424896792632585E-2</v>
      </c>
      <c r="G18" s="97">
        <v>1.0797078437599238E-2</v>
      </c>
      <c r="H18" s="97">
        <v>4.9221975230231821E-2</v>
      </c>
      <c r="I18" s="73"/>
      <c r="J18" s="77"/>
      <c r="K18" s="78"/>
      <c r="L18" s="75"/>
      <c r="M18" s="75"/>
      <c r="N18" s="75"/>
      <c r="O18" s="75"/>
      <c r="P18" s="79"/>
      <c r="Q18" s="79"/>
    </row>
    <row r="19" spans="1:17" s="74" customFormat="1" ht="18" customHeight="1">
      <c r="A19" s="72"/>
      <c r="B19" s="83" t="s">
        <v>40</v>
      </c>
      <c r="C19" s="86">
        <v>682</v>
      </c>
      <c r="D19" s="89">
        <v>25</v>
      </c>
      <c r="E19" s="89">
        <v>5</v>
      </c>
      <c r="F19" s="92">
        <v>3.6656891495601175E-2</v>
      </c>
      <c r="G19" s="92">
        <v>7.331378299120235E-3</v>
      </c>
      <c r="H19" s="92">
        <v>4.398826979472141E-2</v>
      </c>
      <c r="I19" s="76"/>
      <c r="J19" s="77"/>
      <c r="K19" s="78"/>
      <c r="L19" s="75"/>
      <c r="M19" s="75"/>
      <c r="N19" s="75"/>
      <c r="O19" s="75"/>
    </row>
    <row r="20" spans="1:17" s="74" customFormat="1" ht="18" customHeight="1">
      <c r="A20" s="72"/>
      <c r="B20" s="82" t="s">
        <v>41</v>
      </c>
      <c r="C20" s="85">
        <v>697</v>
      </c>
      <c r="D20" s="88">
        <v>34</v>
      </c>
      <c r="E20" s="88">
        <v>13</v>
      </c>
      <c r="F20" s="91">
        <v>4.878048780487805E-2</v>
      </c>
      <c r="G20" s="91">
        <v>1.8651362984218076E-2</v>
      </c>
      <c r="H20" s="91">
        <v>6.7431850789096123E-2</v>
      </c>
      <c r="I20" s="76"/>
      <c r="J20" s="77"/>
      <c r="K20" s="78"/>
      <c r="L20" s="75"/>
      <c r="M20" s="75"/>
      <c r="N20" s="75"/>
      <c r="O20" s="75"/>
    </row>
    <row r="21" spans="1:17" s="74" customFormat="1" ht="18" customHeight="1">
      <c r="A21" s="72"/>
      <c r="B21" s="82" t="s">
        <v>42</v>
      </c>
      <c r="C21" s="85">
        <v>171</v>
      </c>
      <c r="D21" s="88">
        <v>8</v>
      </c>
      <c r="E21" s="88">
        <v>0</v>
      </c>
      <c r="F21" s="91">
        <v>4.6783625730994149E-2</v>
      </c>
      <c r="G21" s="91">
        <v>0</v>
      </c>
      <c r="H21" s="91">
        <v>4.6783625730994149E-2</v>
      </c>
      <c r="I21" s="76"/>
      <c r="J21" s="77"/>
      <c r="K21" s="78"/>
      <c r="L21" s="75"/>
      <c r="M21" s="75"/>
      <c r="N21" s="75"/>
      <c r="O21" s="75"/>
    </row>
    <row r="22" spans="1:17" s="74" customFormat="1" ht="18" customHeight="1">
      <c r="A22" s="72"/>
      <c r="B22" s="82" t="s">
        <v>43</v>
      </c>
      <c r="C22" s="85">
        <v>282</v>
      </c>
      <c r="D22" s="88">
        <v>10</v>
      </c>
      <c r="E22" s="88">
        <v>2</v>
      </c>
      <c r="F22" s="91">
        <v>3.5460992907801421E-2</v>
      </c>
      <c r="G22" s="91">
        <v>7.0921985815602835E-3</v>
      </c>
      <c r="H22" s="91">
        <v>4.2553191489361701E-2</v>
      </c>
      <c r="I22" s="76"/>
      <c r="J22" s="77"/>
      <c r="K22" s="78"/>
      <c r="L22" s="75"/>
      <c r="M22" s="75"/>
      <c r="N22" s="75"/>
      <c r="O22" s="75"/>
    </row>
    <row r="23" spans="1:17" s="74" customFormat="1" ht="18" customHeight="1">
      <c r="A23" s="72"/>
      <c r="B23" s="82" t="s">
        <v>44</v>
      </c>
      <c r="C23" s="85">
        <v>826</v>
      </c>
      <c r="D23" s="88">
        <v>28</v>
      </c>
      <c r="E23" s="88">
        <v>8</v>
      </c>
      <c r="F23" s="91">
        <v>3.3898305084745763E-2</v>
      </c>
      <c r="G23" s="91">
        <v>9.6852300242130755E-3</v>
      </c>
      <c r="H23" s="91">
        <v>4.3583535108958835E-2</v>
      </c>
      <c r="I23" s="76"/>
      <c r="J23" s="77"/>
      <c r="K23" s="78"/>
      <c r="L23" s="75"/>
      <c r="M23" s="75"/>
      <c r="N23" s="75"/>
      <c r="O23" s="75"/>
    </row>
    <row r="24" spans="1:17" s="74" customFormat="1" ht="18" customHeight="1" thickBot="1">
      <c r="A24" s="72"/>
      <c r="B24" s="83" t="s">
        <v>45</v>
      </c>
      <c r="C24" s="86">
        <v>491</v>
      </c>
      <c r="D24" s="89">
        <v>16</v>
      </c>
      <c r="E24" s="89">
        <v>6</v>
      </c>
      <c r="F24" s="92">
        <v>3.2586558044806514E-2</v>
      </c>
      <c r="G24" s="92">
        <v>1.2219959266802444E-2</v>
      </c>
      <c r="H24" s="92">
        <v>4.4806517311608958E-2</v>
      </c>
      <c r="I24" s="76"/>
      <c r="J24" s="77"/>
      <c r="K24" s="78"/>
      <c r="L24" s="75"/>
      <c r="M24" s="75"/>
      <c r="N24" s="75"/>
      <c r="O24" s="75"/>
    </row>
    <row r="25" spans="1:17" s="74" customFormat="1" ht="18" customHeight="1" thickBot="1">
      <c r="A25" s="72"/>
      <c r="B25" s="94" t="s">
        <v>46</v>
      </c>
      <c r="C25" s="95">
        <v>882</v>
      </c>
      <c r="D25" s="96">
        <v>36</v>
      </c>
      <c r="E25" s="96">
        <v>9</v>
      </c>
      <c r="F25" s="97">
        <v>4.0816326530612242E-2</v>
      </c>
      <c r="G25" s="97">
        <v>1.020408163265306E-2</v>
      </c>
      <c r="H25" s="97">
        <v>5.1020408163265307E-2</v>
      </c>
      <c r="I25" s="73"/>
      <c r="J25" s="77"/>
      <c r="K25" s="78"/>
      <c r="L25" s="75"/>
      <c r="M25" s="75"/>
      <c r="N25" s="75"/>
      <c r="O25" s="75"/>
    </row>
    <row r="26" spans="1:17" s="74" customFormat="1" ht="18" customHeight="1">
      <c r="A26" s="72"/>
      <c r="B26" s="83" t="s">
        <v>47</v>
      </c>
      <c r="C26" s="86">
        <v>395</v>
      </c>
      <c r="D26" s="89">
        <v>11</v>
      </c>
      <c r="E26" s="89">
        <v>5</v>
      </c>
      <c r="F26" s="92">
        <v>2.7848101265822784E-2</v>
      </c>
      <c r="G26" s="92">
        <v>1.2658227848101266E-2</v>
      </c>
      <c r="H26" s="92">
        <v>4.0506329113924051E-2</v>
      </c>
      <c r="I26" s="76"/>
      <c r="J26" s="77"/>
      <c r="K26" s="78"/>
      <c r="L26" s="75"/>
      <c r="M26" s="75"/>
      <c r="N26" s="75"/>
      <c r="O26" s="75"/>
    </row>
    <row r="27" spans="1:17" s="74" customFormat="1" ht="18" customHeight="1">
      <c r="A27" s="72"/>
      <c r="B27" s="82" t="s">
        <v>48</v>
      </c>
      <c r="C27" s="85">
        <v>107</v>
      </c>
      <c r="D27" s="88">
        <v>8</v>
      </c>
      <c r="E27" s="88">
        <v>1</v>
      </c>
      <c r="F27" s="91">
        <v>7.476635514018691E-2</v>
      </c>
      <c r="G27" s="91">
        <v>9.3457943925233638E-3</v>
      </c>
      <c r="H27" s="91">
        <v>8.4112149532710276E-2</v>
      </c>
      <c r="I27" s="76"/>
      <c r="J27" s="77"/>
      <c r="K27" s="78"/>
      <c r="L27" s="75"/>
      <c r="M27" s="75"/>
      <c r="N27" s="75"/>
      <c r="O27" s="75"/>
    </row>
    <row r="28" spans="1:17" s="74" customFormat="1" ht="18" customHeight="1" thickBot="1">
      <c r="A28" s="72"/>
      <c r="B28" s="83" t="s">
        <v>49</v>
      </c>
      <c r="C28" s="86">
        <v>380</v>
      </c>
      <c r="D28" s="89">
        <v>17</v>
      </c>
      <c r="E28" s="89">
        <v>3</v>
      </c>
      <c r="F28" s="92">
        <v>4.4736842105263158E-2</v>
      </c>
      <c r="G28" s="92">
        <v>7.8947368421052634E-3</v>
      </c>
      <c r="H28" s="92">
        <v>5.2631578947368418E-2</v>
      </c>
      <c r="I28" s="76"/>
      <c r="J28" s="77"/>
      <c r="K28" s="78"/>
      <c r="L28" s="75"/>
      <c r="M28" s="75"/>
      <c r="N28" s="75"/>
      <c r="O28" s="75"/>
    </row>
    <row r="29" spans="1:17" s="74" customFormat="1" ht="18" customHeight="1" thickBot="1">
      <c r="A29" s="72"/>
      <c r="B29" s="94" t="s">
        <v>50</v>
      </c>
      <c r="C29" s="95">
        <v>1562</v>
      </c>
      <c r="D29" s="96">
        <v>53</v>
      </c>
      <c r="E29" s="96">
        <v>5</v>
      </c>
      <c r="F29" s="97">
        <v>3.3930857874519847E-2</v>
      </c>
      <c r="G29" s="97">
        <v>3.201024327784891E-3</v>
      </c>
      <c r="H29" s="97">
        <v>3.713188220230474E-2</v>
      </c>
      <c r="I29" s="73"/>
      <c r="J29" s="77"/>
      <c r="K29" s="78"/>
      <c r="L29" s="75"/>
      <c r="M29" s="75"/>
      <c r="N29" s="75"/>
      <c r="O29" s="75"/>
    </row>
    <row r="30" spans="1:17" s="74" customFormat="1" ht="18" customHeight="1">
      <c r="A30" s="72"/>
      <c r="B30" s="83" t="s">
        <v>51</v>
      </c>
      <c r="C30" s="86">
        <v>545</v>
      </c>
      <c r="D30" s="89">
        <v>20</v>
      </c>
      <c r="E30" s="89">
        <v>1</v>
      </c>
      <c r="F30" s="92">
        <v>3.669724770642202E-2</v>
      </c>
      <c r="G30" s="92">
        <v>1.834862385321101E-3</v>
      </c>
      <c r="H30" s="92">
        <v>3.8532110091743121E-2</v>
      </c>
      <c r="I30" s="76"/>
      <c r="J30" s="77"/>
      <c r="K30" s="78"/>
      <c r="L30" s="75"/>
      <c r="M30" s="75"/>
      <c r="N30" s="75"/>
      <c r="O30" s="75"/>
    </row>
    <row r="31" spans="1:17" s="74" customFormat="1" ht="18" customHeight="1">
      <c r="A31" s="72"/>
      <c r="B31" s="82" t="s">
        <v>52</v>
      </c>
      <c r="C31" s="85">
        <v>827</v>
      </c>
      <c r="D31" s="88">
        <v>24</v>
      </c>
      <c r="E31" s="88">
        <v>3</v>
      </c>
      <c r="F31" s="91">
        <v>2.9020556227327691E-2</v>
      </c>
      <c r="G31" s="91">
        <v>3.6275695284159614E-3</v>
      </c>
      <c r="H31" s="91">
        <v>3.2648125755743655E-2</v>
      </c>
      <c r="I31" s="76"/>
      <c r="J31" s="77"/>
      <c r="K31" s="78"/>
      <c r="L31" s="75"/>
      <c r="M31" s="75"/>
      <c r="N31" s="75"/>
      <c r="O31" s="75"/>
    </row>
    <row r="32" spans="1:17" s="74" customFormat="1" ht="18" customHeight="1">
      <c r="A32" s="72"/>
      <c r="B32" s="82" t="s">
        <v>53</v>
      </c>
      <c r="C32" s="85">
        <v>28</v>
      </c>
      <c r="D32" s="88">
        <v>2</v>
      </c>
      <c r="E32" s="88">
        <v>0</v>
      </c>
      <c r="F32" s="91">
        <v>7.1428571428571425E-2</v>
      </c>
      <c r="G32" s="91">
        <v>0</v>
      </c>
      <c r="H32" s="91">
        <v>7.1428571428571425E-2</v>
      </c>
      <c r="I32" s="76"/>
      <c r="J32" s="77"/>
      <c r="K32" s="78"/>
      <c r="L32" s="75"/>
      <c r="M32" s="75"/>
      <c r="N32" s="75"/>
      <c r="O32" s="75"/>
    </row>
    <row r="33" spans="1:17" s="74" customFormat="1" ht="18" customHeight="1" thickBot="1">
      <c r="A33" s="72"/>
      <c r="B33" s="83" t="s">
        <v>54</v>
      </c>
      <c r="C33" s="86">
        <v>162</v>
      </c>
      <c r="D33" s="89">
        <v>7</v>
      </c>
      <c r="E33" s="89">
        <v>1</v>
      </c>
      <c r="F33" s="92">
        <v>4.3209876543209874E-2</v>
      </c>
      <c r="G33" s="92">
        <v>6.1728395061728392E-3</v>
      </c>
      <c r="H33" s="92">
        <v>4.9382716049382713E-2</v>
      </c>
      <c r="I33" s="76"/>
      <c r="J33" s="77"/>
      <c r="K33" s="78"/>
      <c r="L33" s="75"/>
      <c r="M33" s="75"/>
      <c r="N33" s="75"/>
      <c r="O33" s="75"/>
    </row>
    <row r="34" spans="1:17" s="74" customFormat="1" ht="18" customHeight="1" thickBot="1">
      <c r="A34" s="72"/>
      <c r="B34" s="94" t="s">
        <v>55</v>
      </c>
      <c r="C34" s="95">
        <v>98</v>
      </c>
      <c r="D34" s="96">
        <v>2</v>
      </c>
      <c r="E34" s="96">
        <v>2</v>
      </c>
      <c r="F34" s="97">
        <v>2.0408163265306121E-2</v>
      </c>
      <c r="G34" s="97">
        <v>2.0408163265306121E-2</v>
      </c>
      <c r="H34" s="97">
        <v>4.0816326530612242E-2</v>
      </c>
      <c r="I34" s="76"/>
      <c r="J34" s="77"/>
      <c r="K34" s="78"/>
      <c r="L34" s="75"/>
      <c r="M34" s="75"/>
      <c r="N34" s="75"/>
      <c r="O34" s="75"/>
    </row>
    <row r="35" spans="1:17" s="74" customFormat="1" ht="18" customHeight="1">
      <c r="A35" s="72"/>
      <c r="B35" s="82" t="s">
        <v>56</v>
      </c>
      <c r="C35" s="85">
        <v>97</v>
      </c>
      <c r="D35" s="88">
        <v>2</v>
      </c>
      <c r="E35" s="88">
        <v>2</v>
      </c>
      <c r="F35" s="91">
        <v>2.0618556701030927E-2</v>
      </c>
      <c r="G35" s="91">
        <v>2.0618556701030927E-2</v>
      </c>
      <c r="H35" s="91">
        <v>4.1237113402061855E-2</v>
      </c>
      <c r="I35" s="73"/>
      <c r="J35" s="77"/>
      <c r="K35" s="78"/>
      <c r="L35" s="75"/>
      <c r="M35" s="75"/>
      <c r="N35" s="75"/>
      <c r="O35" s="75"/>
    </row>
    <row r="36" spans="1:17" s="74" customFormat="1" ht="18" customHeight="1" thickBot="1">
      <c r="A36" s="72"/>
      <c r="B36" s="82" t="s">
        <v>57</v>
      </c>
      <c r="C36" s="85">
        <v>1</v>
      </c>
      <c r="D36" s="88">
        <v>0</v>
      </c>
      <c r="E36" s="88">
        <v>0</v>
      </c>
      <c r="F36" s="91">
        <v>0</v>
      </c>
      <c r="G36" s="91">
        <v>0</v>
      </c>
      <c r="H36" s="91">
        <v>0</v>
      </c>
      <c r="I36" s="73"/>
      <c r="J36" s="77"/>
      <c r="K36" s="78"/>
      <c r="L36" s="75"/>
      <c r="M36" s="75"/>
      <c r="N36" s="75"/>
      <c r="O36" s="75"/>
    </row>
    <row r="37" spans="1:17" s="74" customFormat="1" ht="18" customHeight="1" thickBot="1">
      <c r="A37" s="72"/>
      <c r="B37" s="94" t="s">
        <v>58</v>
      </c>
      <c r="C37" s="95">
        <v>387</v>
      </c>
      <c r="D37" s="96">
        <v>19</v>
      </c>
      <c r="E37" s="96">
        <v>2</v>
      </c>
      <c r="F37" s="97">
        <v>4.909560723514212E-2</v>
      </c>
      <c r="G37" s="97">
        <v>5.1679586563307496E-3</v>
      </c>
      <c r="H37" s="97">
        <v>5.4263565891472867E-2</v>
      </c>
      <c r="I37" s="76"/>
      <c r="J37" s="77"/>
      <c r="K37" s="78"/>
      <c r="L37" s="75"/>
      <c r="M37" s="75"/>
      <c r="N37" s="75"/>
      <c r="O37" s="75"/>
    </row>
    <row r="38" spans="1:17" s="74" customFormat="1" ht="18" customHeight="1">
      <c r="A38" s="72"/>
      <c r="B38" s="83" t="s">
        <v>59</v>
      </c>
      <c r="C38" s="86">
        <v>47</v>
      </c>
      <c r="D38" s="89">
        <v>1</v>
      </c>
      <c r="E38" s="89">
        <v>1</v>
      </c>
      <c r="F38" s="92">
        <v>2.1276595744680851E-2</v>
      </c>
      <c r="G38" s="92">
        <v>2.1276595744680851E-2</v>
      </c>
      <c r="H38" s="92">
        <v>4.2553191489361701E-2</v>
      </c>
      <c r="I38" s="73"/>
      <c r="J38" s="80"/>
      <c r="K38" s="78"/>
      <c r="L38" s="75"/>
      <c r="M38" s="75"/>
      <c r="N38" s="75"/>
      <c r="O38" s="75"/>
    </row>
    <row r="39" spans="1:17" s="74" customFormat="1" ht="18" customHeight="1">
      <c r="A39" s="72"/>
      <c r="B39" s="82" t="s">
        <v>60</v>
      </c>
      <c r="C39" s="85">
        <v>257</v>
      </c>
      <c r="D39" s="88">
        <v>11</v>
      </c>
      <c r="E39" s="88">
        <v>1</v>
      </c>
      <c r="F39" s="91">
        <v>4.2801556420233464E-2</v>
      </c>
      <c r="G39" s="91">
        <v>3.8910505836575876E-3</v>
      </c>
      <c r="H39" s="91">
        <v>4.6692607003891051E-2</v>
      </c>
      <c r="I39" s="76"/>
      <c r="J39" s="77"/>
      <c r="K39" s="78"/>
      <c r="L39" s="75"/>
      <c r="M39" s="75"/>
      <c r="N39" s="75"/>
      <c r="O39" s="75"/>
    </row>
    <row r="40" spans="1:17" s="74" customFormat="1" ht="18" customHeight="1" thickBot="1">
      <c r="A40" s="72"/>
      <c r="B40" s="83" t="s">
        <v>61</v>
      </c>
      <c r="C40" s="86">
        <v>83</v>
      </c>
      <c r="D40" s="89">
        <v>7</v>
      </c>
      <c r="E40" s="89">
        <v>0</v>
      </c>
      <c r="F40" s="92">
        <v>8.4337349397590355E-2</v>
      </c>
      <c r="G40" s="92">
        <v>0</v>
      </c>
      <c r="H40" s="92">
        <v>8.4337349397590355E-2</v>
      </c>
      <c r="I40" s="76"/>
      <c r="J40" s="77"/>
      <c r="K40" s="78"/>
      <c r="L40" s="75"/>
      <c r="M40" s="75"/>
      <c r="N40" s="75"/>
      <c r="O40" s="75"/>
    </row>
    <row r="41" spans="1:17" s="74" customFormat="1" ht="18" customHeight="1" thickBot="1">
      <c r="A41" s="72"/>
      <c r="B41" s="94" t="s">
        <v>62</v>
      </c>
      <c r="C41" s="95">
        <v>295</v>
      </c>
      <c r="D41" s="96">
        <v>14</v>
      </c>
      <c r="E41" s="96">
        <v>0</v>
      </c>
      <c r="F41" s="97">
        <v>4.7457627118644069E-2</v>
      </c>
      <c r="G41" s="97">
        <v>0</v>
      </c>
      <c r="H41" s="97">
        <v>4.7457627118644069E-2</v>
      </c>
      <c r="I41" s="73"/>
      <c r="J41" s="77"/>
      <c r="K41" s="78"/>
      <c r="L41" s="75"/>
      <c r="M41" s="75"/>
      <c r="N41" s="75"/>
      <c r="O41" s="75"/>
    </row>
    <row r="42" spans="1:17" s="74" customFormat="1" ht="18" customHeight="1" thickBot="1">
      <c r="A42" s="72"/>
      <c r="B42" s="83" t="s">
        <v>63</v>
      </c>
      <c r="C42" s="86">
        <v>295</v>
      </c>
      <c r="D42" s="89">
        <v>14</v>
      </c>
      <c r="E42" s="89">
        <v>0</v>
      </c>
      <c r="F42" s="92">
        <v>4.7457627118644069E-2</v>
      </c>
      <c r="G42" s="92">
        <v>0</v>
      </c>
      <c r="H42" s="92">
        <v>4.7457627118644069E-2</v>
      </c>
      <c r="I42" s="72"/>
      <c r="J42" s="77"/>
      <c r="K42" s="78"/>
      <c r="L42" s="75"/>
      <c r="M42" s="75"/>
      <c r="N42" s="75"/>
      <c r="O42" s="75"/>
      <c r="P42" s="72"/>
      <c r="Q42" s="72"/>
    </row>
    <row r="43" spans="1:17" s="74" customFormat="1" ht="18" customHeight="1" thickBot="1">
      <c r="A43" s="72"/>
      <c r="B43" s="94" t="s">
        <v>64</v>
      </c>
      <c r="C43" s="95">
        <v>106</v>
      </c>
      <c r="D43" s="96">
        <v>6</v>
      </c>
      <c r="E43" s="96">
        <v>1</v>
      </c>
      <c r="F43" s="97">
        <v>5.6603773584905662E-2</v>
      </c>
      <c r="G43" s="97">
        <v>9.433962264150943E-3</v>
      </c>
      <c r="H43" s="97">
        <v>6.6037735849056603E-2</v>
      </c>
      <c r="I43" s="72"/>
      <c r="J43" s="77"/>
      <c r="K43" s="78"/>
      <c r="L43" s="75"/>
      <c r="M43" s="75"/>
      <c r="N43" s="75"/>
      <c r="O43" s="75"/>
      <c r="P43" s="72"/>
      <c r="Q43" s="72"/>
    </row>
    <row r="44" spans="1:17" s="74" customFormat="1" ht="18" customHeight="1" thickBot="1">
      <c r="A44" s="72"/>
      <c r="B44" s="83" t="s">
        <v>64</v>
      </c>
      <c r="C44" s="86">
        <v>106</v>
      </c>
      <c r="D44" s="89">
        <v>6</v>
      </c>
      <c r="E44" s="89">
        <v>1</v>
      </c>
      <c r="F44" s="92">
        <v>5.6603773584905662E-2</v>
      </c>
      <c r="G44" s="92">
        <v>9.433962264150943E-3</v>
      </c>
      <c r="H44" s="92">
        <v>6.6037735849056603E-2</v>
      </c>
      <c r="I44" s="72"/>
      <c r="J44" s="77"/>
      <c r="K44" s="78"/>
      <c r="L44" s="75"/>
      <c r="M44" s="75"/>
      <c r="N44" s="75"/>
      <c r="O44" s="75"/>
      <c r="P44" s="72"/>
      <c r="Q44" s="72"/>
    </row>
    <row r="45" spans="1:17" s="74" customFormat="1" ht="18" customHeight="1" thickBot="1">
      <c r="A45" s="72"/>
      <c r="B45" s="98" t="s">
        <v>65</v>
      </c>
      <c r="C45" s="99">
        <v>11202</v>
      </c>
      <c r="D45" s="99">
        <v>403</v>
      </c>
      <c r="E45" s="99">
        <v>91</v>
      </c>
      <c r="F45" s="100">
        <v>3.5975718621674702E-2</v>
      </c>
      <c r="G45" s="100">
        <v>8.1235493661846094E-3</v>
      </c>
      <c r="H45" s="100">
        <v>4.4099267987859313E-2</v>
      </c>
      <c r="I45" s="72"/>
      <c r="J45" s="77"/>
      <c r="K45" s="78"/>
      <c r="L45" s="75"/>
      <c r="M45" s="75"/>
      <c r="N45" s="75"/>
      <c r="O45" s="75"/>
      <c r="P45" s="72"/>
      <c r="Q45" s="72"/>
    </row>
    <row r="46" spans="1:17">
      <c r="B46" s="5"/>
      <c r="C46" s="5"/>
      <c r="D46" s="29"/>
      <c r="E46" s="5"/>
      <c r="F46" s="5"/>
      <c r="G46" s="5"/>
      <c r="H46" s="5"/>
      <c r="I46" s="5"/>
      <c r="J46" s="14"/>
      <c r="K46"/>
      <c r="L46"/>
      <c r="M46"/>
      <c r="N46"/>
      <c r="O46"/>
      <c r="P46" s="5"/>
      <c r="Q46" s="5"/>
    </row>
    <row r="47" spans="1:17">
      <c r="B47" s="5"/>
      <c r="C47" s="5"/>
      <c r="D47" s="5"/>
      <c r="E47" s="5"/>
      <c r="F47" s="5"/>
      <c r="G47" s="5"/>
      <c r="H47" s="22"/>
      <c r="I47" s="5"/>
      <c r="J47" s="20"/>
      <c r="K47" s="20"/>
      <c r="L47" s="5"/>
      <c r="M47" s="5"/>
      <c r="N47" s="5"/>
      <c r="O47" s="5"/>
      <c r="P47" s="5"/>
      <c r="Q47" s="5"/>
    </row>
    <row r="48" spans="1:17">
      <c r="B48" s="5"/>
      <c r="C48" s="20"/>
      <c r="D48" s="5"/>
      <c r="E48" s="5"/>
      <c r="F48" s="5"/>
      <c r="G48" s="5"/>
      <c r="H48" s="5"/>
      <c r="I48" s="5"/>
      <c r="J48" s="20"/>
      <c r="K48" s="20"/>
      <c r="L48" s="5"/>
      <c r="M48" s="5"/>
      <c r="N48" s="5"/>
      <c r="O48" s="5"/>
      <c r="P48" s="5"/>
      <c r="Q48" s="5"/>
    </row>
    <row r="49" spans="2:17">
      <c r="B49" s="5"/>
      <c r="C49" s="5"/>
      <c r="D49" s="5"/>
      <c r="E49" s="5"/>
      <c r="F49" s="5"/>
      <c r="G49" s="5"/>
      <c r="H49" s="5"/>
      <c r="I49" s="5"/>
      <c r="J49" s="20"/>
      <c r="K49" s="20"/>
      <c r="L49" s="5"/>
      <c r="M49" s="5"/>
      <c r="N49" s="5"/>
      <c r="O49" s="5"/>
      <c r="P49" s="5"/>
      <c r="Q49" s="5"/>
    </row>
    <row r="50" spans="2:17">
      <c r="B50" s="5"/>
      <c r="C50" s="5"/>
      <c r="D50" s="5"/>
      <c r="E50" s="5"/>
      <c r="F50" s="5"/>
      <c r="G50" s="5"/>
      <c r="H50" s="5"/>
      <c r="I50" s="5"/>
      <c r="J50" s="20"/>
      <c r="K50" s="20"/>
      <c r="L50" s="5"/>
      <c r="M50" s="5"/>
      <c r="N50" s="5"/>
      <c r="O50" s="5"/>
      <c r="P50" s="5"/>
      <c r="Q50" s="5"/>
    </row>
    <row r="51" spans="2:17">
      <c r="B51" s="5"/>
      <c r="C51" s="5"/>
      <c r="D51" s="5"/>
      <c r="E51" s="5"/>
      <c r="F51" s="5"/>
      <c r="G51" s="5"/>
      <c r="H51" s="5"/>
      <c r="I51" s="5"/>
      <c r="J51" s="20"/>
      <c r="K51" s="20"/>
      <c r="L51" s="5"/>
      <c r="M51" s="5"/>
      <c r="N51" s="5"/>
      <c r="O51" s="5"/>
      <c r="P51" s="5"/>
      <c r="Q51" s="5"/>
    </row>
    <row r="52" spans="2:17">
      <c r="B52" s="5"/>
      <c r="C52" s="5"/>
      <c r="D52" s="5"/>
      <c r="E52" s="5"/>
      <c r="F52" s="5"/>
      <c r="G52" s="5"/>
      <c r="H52" s="5"/>
      <c r="I52" s="5"/>
      <c r="J52" s="20"/>
      <c r="K52" s="20"/>
      <c r="L52" s="5"/>
      <c r="M52" s="5"/>
      <c r="N52" s="5"/>
      <c r="O52" s="5"/>
      <c r="P52" s="5"/>
      <c r="Q52" s="5"/>
    </row>
    <row r="53" spans="2:17">
      <c r="B53" s="5"/>
      <c r="C53" s="5"/>
      <c r="D53" s="5"/>
      <c r="E53" s="5"/>
      <c r="F53" s="5"/>
      <c r="G53" s="5"/>
      <c r="H53" s="5"/>
      <c r="I53" s="5"/>
      <c r="J53" s="20"/>
      <c r="K53" s="20"/>
      <c r="L53" s="5"/>
      <c r="M53" s="5"/>
      <c r="N53" s="5"/>
      <c r="O53" s="5"/>
      <c r="P53" s="5"/>
      <c r="Q53" s="5"/>
    </row>
    <row r="54" spans="2:17">
      <c r="B54" s="5"/>
      <c r="C54" s="5"/>
      <c r="D54" s="5"/>
      <c r="E54" s="5"/>
      <c r="F54" s="5"/>
      <c r="G54" s="5"/>
      <c r="H54" s="5"/>
      <c r="I54" s="5"/>
      <c r="J54" s="20"/>
      <c r="K54" s="20"/>
      <c r="L54" s="5"/>
      <c r="M54" s="5"/>
      <c r="N54" s="5"/>
      <c r="O54" s="5"/>
      <c r="P54" s="5"/>
      <c r="Q54" s="5"/>
    </row>
    <row r="55" spans="2:17">
      <c r="B55" s="5"/>
      <c r="C55" s="5"/>
      <c r="D55" s="5"/>
      <c r="E55" s="5"/>
      <c r="F55" s="5"/>
      <c r="G55" s="5"/>
      <c r="H55" s="5"/>
      <c r="I55" s="5"/>
      <c r="J55" s="20"/>
      <c r="K55" s="20"/>
      <c r="L55" s="5"/>
      <c r="M55" s="5"/>
      <c r="N55" s="5"/>
      <c r="O55" s="5"/>
      <c r="P55" s="5"/>
      <c r="Q55" s="5"/>
    </row>
    <row r="56" spans="2:17">
      <c r="B56" s="5"/>
      <c r="C56" s="5"/>
      <c r="D56" s="5"/>
      <c r="E56" s="5"/>
      <c r="F56" s="5"/>
      <c r="G56" s="5"/>
      <c r="H56" s="5"/>
      <c r="I56" s="5"/>
      <c r="J56" s="20"/>
      <c r="K56" s="20"/>
      <c r="L56" s="5"/>
      <c r="M56" s="5"/>
      <c r="N56" s="5"/>
      <c r="O56" s="5"/>
      <c r="P56" s="5"/>
      <c r="Q56" s="5"/>
    </row>
    <row r="57" spans="2:17">
      <c r="B57" s="5"/>
      <c r="C57" s="5"/>
      <c r="D57" s="5"/>
      <c r="E57" s="5"/>
      <c r="F57" s="5"/>
      <c r="G57" s="5"/>
      <c r="H57" s="5"/>
      <c r="I57" s="5"/>
      <c r="J57" s="20"/>
      <c r="K57" s="20"/>
      <c r="L57" s="5"/>
      <c r="M57" s="5"/>
      <c r="N57" s="5"/>
      <c r="O57" s="5"/>
      <c r="P57" s="5"/>
      <c r="Q57" s="5"/>
    </row>
    <row r="58" spans="2:17">
      <c r="B58" s="5"/>
      <c r="C58" s="5"/>
      <c r="D58" s="5"/>
      <c r="E58" s="5"/>
      <c r="F58" s="5"/>
      <c r="G58" s="5"/>
      <c r="H58" s="5"/>
      <c r="I58" s="5"/>
      <c r="J58" s="20"/>
      <c r="K58" s="20"/>
      <c r="L58" s="5"/>
      <c r="M58" s="5"/>
      <c r="N58" s="5"/>
      <c r="O58" s="5"/>
      <c r="P58" s="5"/>
      <c r="Q58" s="5"/>
    </row>
    <row r="59" spans="2:17">
      <c r="B59" s="5"/>
      <c r="C59" s="5"/>
      <c r="D59" s="5"/>
      <c r="E59" s="5"/>
      <c r="F59" s="5"/>
      <c r="G59" s="5"/>
      <c r="H59" s="5"/>
      <c r="I59" s="5"/>
      <c r="J59" s="20"/>
      <c r="K59" s="20"/>
      <c r="L59" s="5"/>
      <c r="M59" s="5"/>
      <c r="N59" s="5"/>
      <c r="O59" s="5"/>
      <c r="P59" s="5"/>
      <c r="Q59" s="5"/>
    </row>
    <row r="60" spans="2:17">
      <c r="B60" s="5"/>
      <c r="C60" s="5"/>
      <c r="D60" s="5"/>
      <c r="E60" s="5"/>
      <c r="F60" s="5"/>
      <c r="G60" s="5"/>
      <c r="H60" s="5"/>
      <c r="I60" s="5"/>
      <c r="J60" s="20"/>
      <c r="K60" s="20"/>
      <c r="L60" s="5"/>
      <c r="M60" s="5"/>
      <c r="N60" s="5"/>
      <c r="O60" s="5"/>
      <c r="P60" s="5"/>
      <c r="Q60" s="5"/>
    </row>
    <row r="61" spans="2:17">
      <c r="B61" s="5"/>
      <c r="C61" s="5"/>
      <c r="D61" s="5"/>
      <c r="E61" s="5"/>
      <c r="F61" s="5"/>
      <c r="G61" s="5"/>
      <c r="H61" s="5"/>
      <c r="I61" s="5"/>
      <c r="J61" s="20"/>
      <c r="K61" s="20"/>
      <c r="L61" s="5"/>
      <c r="M61" s="5"/>
      <c r="N61" s="5"/>
      <c r="O61" s="5"/>
      <c r="P61" s="5"/>
      <c r="Q61" s="5"/>
    </row>
    <row r="62" spans="2:17">
      <c r="B62" s="5"/>
      <c r="C62" s="5"/>
      <c r="D62" s="5"/>
      <c r="E62" s="5"/>
      <c r="F62" s="5"/>
      <c r="G62" s="5"/>
      <c r="H62" s="5"/>
      <c r="I62" s="5"/>
      <c r="J62" s="20"/>
      <c r="K62" s="20"/>
      <c r="L62" s="5"/>
      <c r="M62" s="5"/>
      <c r="N62" s="5"/>
      <c r="O62" s="5"/>
      <c r="P62" s="5"/>
      <c r="Q62" s="5"/>
    </row>
    <row r="63" spans="2:17">
      <c r="B63" s="5"/>
      <c r="C63" s="5"/>
      <c r="D63" s="5"/>
      <c r="E63" s="5"/>
      <c r="F63" s="5"/>
      <c r="G63" s="5"/>
      <c r="H63" s="5"/>
      <c r="I63" s="5"/>
      <c r="J63" s="20"/>
      <c r="K63" s="20"/>
      <c r="L63" s="5"/>
      <c r="M63" s="5"/>
      <c r="N63" s="5"/>
      <c r="O63" s="5"/>
      <c r="P63" s="5"/>
      <c r="Q63" s="5"/>
    </row>
    <row r="64" spans="2:17">
      <c r="B64" s="5"/>
      <c r="C64" s="5"/>
      <c r="D64" s="5"/>
      <c r="E64" s="5"/>
      <c r="F64" s="5"/>
      <c r="G64" s="5"/>
      <c r="H64" s="5"/>
      <c r="I64" s="5"/>
      <c r="J64" s="20"/>
      <c r="K64" s="20"/>
      <c r="L64" s="5"/>
      <c r="M64" s="5"/>
      <c r="N64" s="5"/>
      <c r="O64" s="5"/>
      <c r="P64" s="5"/>
      <c r="Q64" s="5"/>
    </row>
    <row r="65" spans="2:17">
      <c r="B65" s="5"/>
      <c r="C65" s="5"/>
      <c r="D65" s="5"/>
      <c r="E65" s="5"/>
      <c r="F65" s="5"/>
      <c r="G65" s="5"/>
      <c r="H65" s="5"/>
      <c r="I65" s="5"/>
      <c r="J65" s="20"/>
      <c r="K65" s="20"/>
      <c r="L65" s="5"/>
      <c r="M65" s="5"/>
      <c r="N65" s="5"/>
      <c r="O65" s="5"/>
      <c r="P65" s="5"/>
      <c r="Q65" s="5"/>
    </row>
    <row r="66" spans="2:17">
      <c r="B66" s="5"/>
      <c r="C66" s="5"/>
      <c r="D66" s="5"/>
      <c r="E66" s="5"/>
      <c r="F66" s="5"/>
      <c r="G66" s="5"/>
      <c r="H66" s="5"/>
      <c r="I66" s="5"/>
      <c r="J66" s="20"/>
      <c r="K66" s="20"/>
      <c r="L66" s="5"/>
      <c r="M66" s="5"/>
      <c r="N66" s="5"/>
      <c r="O66" s="5"/>
      <c r="P66" s="5"/>
      <c r="Q66" s="5"/>
    </row>
    <row r="67" spans="2:17">
      <c r="B67" s="5"/>
      <c r="C67" s="5"/>
      <c r="D67" s="5"/>
      <c r="E67" s="5"/>
      <c r="F67" s="5"/>
      <c r="G67" s="5"/>
      <c r="H67" s="5"/>
      <c r="I67" s="5"/>
      <c r="J67" s="20"/>
      <c r="K67" s="20"/>
      <c r="L67" s="5"/>
      <c r="M67" s="5"/>
      <c r="N67" s="5"/>
      <c r="O67" s="5"/>
      <c r="P67" s="5"/>
      <c r="Q67" s="5"/>
    </row>
    <row r="68" spans="2:17">
      <c r="B68" s="5"/>
      <c r="C68" s="5"/>
      <c r="D68" s="5"/>
      <c r="E68" s="5"/>
      <c r="F68" s="5"/>
      <c r="G68" s="5"/>
      <c r="H68" s="5"/>
      <c r="I68" s="5"/>
      <c r="J68" s="20"/>
      <c r="K68" s="20"/>
      <c r="L68" s="5"/>
      <c r="M68" s="5"/>
      <c r="N68" s="5"/>
      <c r="O68" s="5"/>
      <c r="P68" s="5"/>
      <c r="Q68" s="5"/>
    </row>
    <row r="69" spans="2:17">
      <c r="B69" s="5"/>
      <c r="C69" s="5"/>
      <c r="D69" s="5"/>
      <c r="E69" s="5"/>
      <c r="F69" s="5"/>
      <c r="G69" s="5"/>
      <c r="H69" s="5"/>
      <c r="I69" s="5"/>
      <c r="J69" s="20"/>
      <c r="K69" s="20"/>
      <c r="L69" s="5"/>
      <c r="M69" s="5"/>
      <c r="N69" s="5"/>
      <c r="O69" s="5"/>
      <c r="P69" s="5"/>
      <c r="Q69" s="5"/>
    </row>
    <row r="70" spans="2:17">
      <c r="B70" s="5"/>
      <c r="C70" s="5"/>
      <c r="D70" s="5"/>
      <c r="E70" s="5"/>
      <c r="F70" s="5"/>
      <c r="G70" s="5"/>
      <c r="H70" s="5"/>
      <c r="I70" s="5"/>
      <c r="J70" s="20"/>
      <c r="K70" s="20"/>
      <c r="L70" s="5"/>
      <c r="M70" s="5"/>
      <c r="N70" s="5"/>
      <c r="O70" s="5"/>
      <c r="P70" s="5"/>
      <c r="Q70" s="5"/>
    </row>
    <row r="71" spans="2:17">
      <c r="B71" s="5"/>
      <c r="C71" s="5"/>
      <c r="D71" s="5"/>
      <c r="E71" s="5"/>
      <c r="F71" s="5"/>
      <c r="G71" s="5"/>
      <c r="H71" s="5"/>
      <c r="I71" s="5"/>
      <c r="J71" s="20"/>
      <c r="K71" s="20"/>
      <c r="L71" s="5"/>
      <c r="M71" s="5"/>
      <c r="N71" s="5"/>
      <c r="O71" s="5"/>
      <c r="P71" s="5"/>
      <c r="Q71" s="5"/>
    </row>
    <row r="72" spans="2:17">
      <c r="B72" s="5"/>
      <c r="C72" s="5"/>
      <c r="D72" s="5"/>
      <c r="E72" s="5"/>
      <c r="F72" s="5"/>
      <c r="G72" s="5"/>
      <c r="H72" s="5"/>
      <c r="I72" s="5"/>
      <c r="J72" s="20"/>
      <c r="K72" s="20"/>
      <c r="L72" s="5"/>
      <c r="M72" s="5"/>
      <c r="N72" s="5"/>
      <c r="O72" s="5"/>
      <c r="P72" s="5"/>
      <c r="Q72" s="5"/>
    </row>
    <row r="73" spans="2:17">
      <c r="B73" s="5"/>
      <c r="C73" s="5"/>
      <c r="D73" s="5"/>
      <c r="E73" s="5"/>
      <c r="F73" s="5"/>
      <c r="G73" s="5"/>
      <c r="H73" s="5"/>
      <c r="I73" s="5"/>
      <c r="J73" s="20"/>
      <c r="K73" s="20"/>
      <c r="L73" s="5"/>
      <c r="M73" s="5"/>
      <c r="N73" s="5"/>
      <c r="O73" s="5"/>
      <c r="P73" s="5"/>
      <c r="Q73" s="5"/>
    </row>
    <row r="74" spans="2:17">
      <c r="B74" s="5"/>
      <c r="C74" s="5"/>
      <c r="D74" s="5"/>
      <c r="E74" s="5"/>
      <c r="F74" s="5"/>
      <c r="G74" s="5"/>
      <c r="H74" s="5"/>
      <c r="I74" s="5"/>
      <c r="J74" s="20"/>
      <c r="K74" s="20"/>
      <c r="L74" s="5"/>
      <c r="M74" s="5"/>
      <c r="N74" s="5"/>
      <c r="O74" s="5"/>
      <c r="P74" s="5"/>
      <c r="Q74" s="5"/>
    </row>
    <row r="75" spans="2:17">
      <c r="B75" s="5"/>
      <c r="C75" s="5"/>
      <c r="D75" s="5"/>
      <c r="E75" s="5"/>
      <c r="F75" s="5"/>
      <c r="G75" s="5"/>
      <c r="H75" s="5"/>
      <c r="I75" s="5"/>
      <c r="J75" s="20"/>
      <c r="K75" s="20"/>
      <c r="L75" s="5"/>
      <c r="M75" s="5"/>
      <c r="N75" s="5"/>
      <c r="O75" s="5"/>
      <c r="P75" s="5"/>
      <c r="Q75" s="5"/>
    </row>
    <row r="76" spans="2:17">
      <c r="B76" s="5"/>
      <c r="C76" s="5"/>
      <c r="D76" s="5"/>
      <c r="E76" s="5"/>
      <c r="F76" s="5"/>
      <c r="G76" s="5"/>
      <c r="H76" s="5"/>
      <c r="I76" s="5"/>
      <c r="J76" s="20"/>
      <c r="K76" s="20"/>
      <c r="L76" s="5"/>
      <c r="M76" s="5"/>
      <c r="N76" s="5"/>
      <c r="O76" s="5"/>
      <c r="P76" s="5"/>
      <c r="Q76" s="5"/>
    </row>
    <row r="77" spans="2:17">
      <c r="B77" s="5"/>
      <c r="C77" s="5"/>
      <c r="D77" s="5"/>
      <c r="E77" s="5"/>
      <c r="F77" s="5"/>
      <c r="G77" s="5"/>
      <c r="H77" s="5"/>
      <c r="I77" s="5"/>
      <c r="J77" s="20"/>
      <c r="K77" s="20"/>
      <c r="L77" s="5"/>
      <c r="M77" s="5"/>
      <c r="N77" s="5"/>
      <c r="O77" s="5"/>
      <c r="P77" s="5"/>
      <c r="Q77" s="5"/>
    </row>
    <row r="78" spans="2:17">
      <c r="B78" s="5"/>
      <c r="C78" s="5"/>
      <c r="D78" s="5"/>
      <c r="E78" s="5"/>
      <c r="F78" s="5"/>
      <c r="G78" s="5"/>
      <c r="H78" s="5"/>
      <c r="I78" s="5"/>
      <c r="J78" s="20"/>
      <c r="K78" s="20"/>
      <c r="L78" s="5"/>
      <c r="M78" s="5"/>
      <c r="N78" s="5"/>
      <c r="O78" s="5"/>
      <c r="P78" s="5"/>
      <c r="Q78" s="5"/>
    </row>
    <row r="79" spans="2:17">
      <c r="B79" s="5"/>
      <c r="C79" s="5"/>
      <c r="D79" s="5"/>
      <c r="E79" s="5"/>
      <c r="F79" s="5"/>
      <c r="G79" s="5"/>
      <c r="H79" s="5"/>
      <c r="I79" s="5"/>
      <c r="J79" s="20"/>
      <c r="K79" s="20"/>
      <c r="L79" s="5"/>
      <c r="M79" s="5"/>
      <c r="N79" s="5"/>
      <c r="O79" s="5"/>
      <c r="P79" s="5"/>
      <c r="Q79" s="5"/>
    </row>
    <row r="80" spans="2:17">
      <c r="B80" s="5"/>
      <c r="C80" s="5"/>
      <c r="D80" s="5"/>
      <c r="E80" s="5"/>
      <c r="F80" s="5"/>
      <c r="G80" s="5"/>
      <c r="H80" s="5"/>
      <c r="I80" s="5"/>
      <c r="J80" s="20"/>
      <c r="K80" s="20"/>
      <c r="L80" s="5"/>
      <c r="M80" s="5"/>
      <c r="N80" s="5"/>
      <c r="O80" s="5"/>
      <c r="P80" s="5"/>
      <c r="Q80" s="5"/>
    </row>
    <row r="81" spans="2:17">
      <c r="B81" s="5"/>
      <c r="C81" s="5"/>
      <c r="D81" s="5"/>
      <c r="E81" s="5"/>
      <c r="F81" s="5"/>
      <c r="G81" s="5"/>
      <c r="H81" s="5"/>
      <c r="I81" s="5"/>
      <c r="J81" s="20"/>
      <c r="K81" s="20"/>
      <c r="L81" s="5"/>
      <c r="M81" s="5"/>
      <c r="N81" s="5"/>
      <c r="O81" s="5"/>
      <c r="P81" s="5"/>
      <c r="Q81" s="5"/>
    </row>
    <row r="82" spans="2:17">
      <c r="B82" s="5"/>
      <c r="C82" s="5"/>
      <c r="D82" s="5"/>
      <c r="E82" s="5"/>
      <c r="F82" s="5"/>
      <c r="G82" s="5"/>
      <c r="H82" s="5"/>
      <c r="I82" s="5"/>
      <c r="J82" s="20"/>
      <c r="K82" s="20"/>
      <c r="L82" s="5"/>
      <c r="M82" s="5"/>
      <c r="N82" s="5"/>
      <c r="O82" s="5"/>
      <c r="P82" s="5"/>
      <c r="Q82" s="5"/>
    </row>
    <row r="83" spans="2:17">
      <c r="B83" s="5"/>
      <c r="C83" s="5"/>
      <c r="D83" s="5"/>
      <c r="E83" s="5"/>
      <c r="F83" s="5"/>
      <c r="G83" s="5"/>
      <c r="H83" s="5"/>
      <c r="I83" s="5"/>
      <c r="J83" s="20"/>
      <c r="K83" s="20"/>
      <c r="L83" s="5"/>
      <c r="M83" s="5"/>
      <c r="N83" s="5"/>
      <c r="O83" s="5"/>
      <c r="P83" s="5"/>
      <c r="Q83" s="5"/>
    </row>
    <row r="84" spans="2:17">
      <c r="B84" s="5"/>
      <c r="C84" s="5"/>
      <c r="D84" s="5"/>
      <c r="E84" s="5"/>
      <c r="F84" s="5"/>
      <c r="G84" s="5"/>
      <c r="H84" s="5"/>
      <c r="I84" s="5"/>
      <c r="J84" s="20"/>
      <c r="K84" s="20"/>
      <c r="L84" s="5"/>
      <c r="M84" s="5"/>
      <c r="N84" s="5"/>
      <c r="O84" s="5"/>
      <c r="P84" s="5"/>
      <c r="Q84" s="5"/>
    </row>
    <row r="85" spans="2:17">
      <c r="B85" s="5"/>
      <c r="C85" s="5"/>
      <c r="D85" s="5"/>
      <c r="E85" s="5"/>
      <c r="F85" s="5"/>
      <c r="G85" s="5"/>
      <c r="H85" s="5"/>
      <c r="I85" s="5"/>
      <c r="J85" s="20"/>
      <c r="K85" s="20"/>
      <c r="L85" s="5"/>
      <c r="M85" s="5"/>
      <c r="N85" s="5"/>
      <c r="O85" s="5"/>
      <c r="P85" s="5"/>
      <c r="Q85" s="5"/>
    </row>
    <row r="86" spans="2:17">
      <c r="B86" s="5"/>
      <c r="C86" s="5"/>
      <c r="D86" s="5"/>
      <c r="E86" s="5"/>
      <c r="F86" s="5"/>
      <c r="G86" s="5"/>
      <c r="H86" s="5"/>
      <c r="I86" s="5"/>
      <c r="J86" s="20"/>
      <c r="K86" s="20"/>
      <c r="L86" s="5"/>
      <c r="M86" s="5"/>
      <c r="N86" s="5"/>
      <c r="O86" s="5"/>
      <c r="P86" s="5"/>
      <c r="Q86" s="5"/>
    </row>
    <row r="87" spans="2:17">
      <c r="B87" s="5"/>
      <c r="C87" s="5"/>
      <c r="D87" s="5"/>
      <c r="E87" s="5"/>
      <c r="F87" s="5"/>
      <c r="G87" s="5"/>
      <c r="H87" s="5"/>
      <c r="I87" s="5"/>
      <c r="J87" s="20"/>
      <c r="K87" s="20"/>
      <c r="L87" s="5"/>
      <c r="M87" s="5"/>
      <c r="N87" s="5"/>
      <c r="O87" s="5"/>
      <c r="P87" s="5"/>
      <c r="Q87" s="5"/>
    </row>
    <row r="88" spans="2:17">
      <c r="B88" s="5"/>
      <c r="C88" s="5"/>
      <c r="D88" s="5"/>
      <c r="E88" s="5"/>
      <c r="F88" s="5"/>
      <c r="G88" s="5"/>
      <c r="H88" s="5"/>
      <c r="I88" s="5"/>
      <c r="J88" s="20"/>
      <c r="K88" s="20"/>
      <c r="L88" s="5"/>
      <c r="M88" s="5"/>
      <c r="N88" s="5"/>
      <c r="O88" s="5"/>
      <c r="P88" s="5"/>
      <c r="Q88" s="5"/>
    </row>
    <row r="89" spans="2:17">
      <c r="B89" s="5"/>
      <c r="C89" s="5"/>
      <c r="D89" s="5"/>
      <c r="E89" s="5"/>
      <c r="F89" s="5"/>
      <c r="G89" s="5"/>
      <c r="H89" s="5"/>
      <c r="I89" s="5"/>
      <c r="J89" s="20"/>
      <c r="K89" s="20"/>
      <c r="L89" s="5"/>
      <c r="M89" s="5"/>
      <c r="N89" s="5"/>
      <c r="O89" s="5"/>
      <c r="P89" s="5"/>
      <c r="Q89" s="5"/>
    </row>
    <row r="90" spans="2:17">
      <c r="B90" s="5"/>
      <c r="C90" s="5"/>
      <c r="D90" s="5"/>
      <c r="E90" s="5"/>
      <c r="F90" s="5"/>
      <c r="G90" s="5"/>
      <c r="H90" s="5"/>
      <c r="I90" s="5"/>
      <c r="J90" s="20"/>
      <c r="K90" s="20"/>
      <c r="L90" s="5"/>
      <c r="M90" s="5"/>
      <c r="N90" s="5"/>
      <c r="O90" s="5"/>
      <c r="P90" s="5"/>
      <c r="Q90" s="5"/>
    </row>
    <row r="91" spans="2:17">
      <c r="B91" s="5"/>
      <c r="C91" s="5"/>
      <c r="D91" s="5"/>
      <c r="E91" s="5"/>
      <c r="F91" s="5"/>
      <c r="G91" s="5"/>
      <c r="H91" s="5"/>
      <c r="I91" s="5"/>
      <c r="J91" s="20"/>
      <c r="K91" s="20"/>
      <c r="L91" s="5"/>
      <c r="M91" s="5"/>
      <c r="N91" s="5"/>
      <c r="O91" s="5"/>
      <c r="P91" s="5"/>
      <c r="Q91" s="5"/>
    </row>
    <row r="92" spans="2:17">
      <c r="B92" s="5"/>
      <c r="C92" s="5"/>
      <c r="D92" s="5"/>
      <c r="E92" s="5"/>
      <c r="F92" s="5"/>
      <c r="G92" s="5"/>
      <c r="H92" s="5"/>
      <c r="I92" s="5"/>
      <c r="J92" s="20"/>
      <c r="K92" s="20"/>
      <c r="L92" s="5"/>
      <c r="M92" s="5"/>
      <c r="N92" s="5"/>
      <c r="O92" s="5"/>
      <c r="P92" s="5"/>
      <c r="Q92" s="5"/>
    </row>
    <row r="93" spans="2:17">
      <c r="B93" s="5"/>
      <c r="C93" s="5"/>
      <c r="D93" s="5"/>
      <c r="E93" s="5"/>
      <c r="F93" s="5"/>
      <c r="G93" s="5"/>
      <c r="H93" s="5"/>
      <c r="I93" s="5"/>
      <c r="J93" s="20"/>
      <c r="K93" s="20"/>
      <c r="L93" s="5"/>
      <c r="M93" s="5"/>
      <c r="N93" s="5"/>
      <c r="O93" s="5"/>
      <c r="P93" s="5"/>
      <c r="Q93" s="5"/>
    </row>
    <row r="94" spans="2:17">
      <c r="B94" s="5"/>
      <c r="C94" s="5"/>
      <c r="D94" s="5"/>
      <c r="E94" s="5"/>
      <c r="F94" s="5"/>
      <c r="G94" s="5"/>
      <c r="H94" s="5"/>
      <c r="I94" s="5"/>
      <c r="J94" s="20"/>
      <c r="K94" s="20"/>
      <c r="L94" s="5"/>
      <c r="M94" s="5"/>
      <c r="N94" s="5"/>
      <c r="O94" s="5"/>
      <c r="P94" s="5"/>
      <c r="Q94" s="5"/>
    </row>
    <row r="95" spans="2:17">
      <c r="B95" s="5"/>
      <c r="C95" s="5"/>
      <c r="D95" s="5"/>
      <c r="E95" s="5"/>
      <c r="F95" s="5"/>
      <c r="G95" s="5"/>
      <c r="H95" s="5"/>
      <c r="I95" s="5"/>
      <c r="J95" s="20"/>
      <c r="K95" s="20"/>
      <c r="L95" s="5"/>
      <c r="M95" s="5"/>
      <c r="N95" s="5"/>
      <c r="O95" s="5"/>
      <c r="P95" s="5"/>
      <c r="Q95" s="5"/>
    </row>
    <row r="96" spans="2:17">
      <c r="B96" s="5"/>
      <c r="C96" s="5"/>
      <c r="D96" s="5"/>
      <c r="E96" s="5"/>
      <c r="F96" s="5"/>
      <c r="G96" s="5"/>
      <c r="H96" s="5"/>
      <c r="I96" s="5"/>
      <c r="J96" s="20"/>
      <c r="K96" s="20"/>
      <c r="L96" s="5"/>
      <c r="M96" s="5"/>
      <c r="N96" s="5"/>
      <c r="O96" s="5"/>
      <c r="P96" s="5"/>
      <c r="Q96" s="5"/>
    </row>
    <row r="97" spans="2:17">
      <c r="B97" s="5"/>
      <c r="C97" s="5"/>
      <c r="D97" s="5"/>
      <c r="E97" s="5"/>
      <c r="F97" s="5"/>
      <c r="G97" s="5"/>
      <c r="H97" s="5"/>
      <c r="I97" s="5"/>
      <c r="J97" s="20"/>
      <c r="K97" s="20"/>
      <c r="L97" s="5"/>
      <c r="M97" s="5"/>
      <c r="N97" s="5"/>
      <c r="O97" s="5"/>
      <c r="P97" s="5"/>
      <c r="Q97" s="5"/>
    </row>
    <row r="98" spans="2:17">
      <c r="B98" s="5"/>
      <c r="C98" s="5"/>
      <c r="D98" s="5"/>
      <c r="E98" s="5"/>
      <c r="F98" s="5"/>
      <c r="G98" s="5"/>
      <c r="H98" s="5"/>
      <c r="I98" s="5"/>
      <c r="J98" s="20"/>
      <c r="K98" s="20"/>
      <c r="L98" s="5"/>
      <c r="M98" s="5"/>
      <c r="N98" s="5"/>
      <c r="O98" s="5"/>
      <c r="P98" s="5"/>
      <c r="Q98" s="5"/>
    </row>
    <row r="99" spans="2:17" ht="15" customHeight="1">
      <c r="B99" s="5"/>
      <c r="C99" s="5"/>
      <c r="D99" s="5"/>
      <c r="E99" s="5"/>
      <c r="F99" s="5"/>
      <c r="G99" s="5"/>
      <c r="H99" s="5"/>
      <c r="I99" s="5"/>
      <c r="J99" s="20"/>
      <c r="K99" s="20"/>
      <c r="L99" s="5"/>
      <c r="M99" s="5"/>
      <c r="N99" s="5"/>
      <c r="O99" s="5"/>
      <c r="P99" s="5"/>
      <c r="Q99" s="5"/>
    </row>
    <row r="100" spans="2:17" ht="60.75" customHeight="1">
      <c r="B100" s="5"/>
      <c r="C100" s="5"/>
      <c r="D100" s="5"/>
      <c r="E100" s="5"/>
      <c r="F100" s="5"/>
      <c r="G100" s="5"/>
      <c r="H100" s="5"/>
      <c r="I100" s="5"/>
      <c r="J100" s="20"/>
      <c r="K100" s="20"/>
      <c r="L100" s="5"/>
      <c r="M100" s="5"/>
      <c r="N100" s="5"/>
      <c r="O100" s="5"/>
      <c r="P100" s="5"/>
      <c r="Q100" s="5"/>
    </row>
    <row r="101" spans="2:17">
      <c r="B101" s="5"/>
      <c r="C101" s="5"/>
      <c r="D101" s="5"/>
      <c r="E101" s="5"/>
      <c r="F101" s="5"/>
      <c r="G101" s="5"/>
      <c r="H101" s="5"/>
      <c r="I101" s="5"/>
      <c r="J101" s="20"/>
      <c r="K101" s="20"/>
      <c r="L101" s="5"/>
      <c r="M101" s="5"/>
      <c r="N101" s="5"/>
      <c r="O101" s="5"/>
      <c r="P101" s="5"/>
      <c r="Q101" s="5"/>
    </row>
    <row r="102" spans="2:17">
      <c r="B102" s="5"/>
      <c r="C102" s="5"/>
      <c r="D102" s="5"/>
      <c r="E102" s="5"/>
      <c r="F102" s="5"/>
      <c r="G102" s="5"/>
      <c r="H102" s="5"/>
      <c r="I102" s="5"/>
      <c r="J102" s="20"/>
      <c r="K102" s="20"/>
      <c r="L102" s="5"/>
      <c r="M102" s="5"/>
      <c r="N102" s="5"/>
      <c r="O102" s="5"/>
      <c r="P102" s="5"/>
      <c r="Q102" s="5"/>
    </row>
    <row r="103" spans="2:17">
      <c r="B103" s="5"/>
      <c r="C103" s="5"/>
      <c r="D103" s="5"/>
      <c r="E103" s="5"/>
      <c r="F103" s="5"/>
      <c r="G103" s="5"/>
      <c r="H103" s="5"/>
      <c r="I103" s="5"/>
      <c r="J103" s="20"/>
      <c r="K103" s="20"/>
      <c r="L103" s="5"/>
      <c r="M103" s="5"/>
      <c r="N103" s="5"/>
      <c r="O103" s="5"/>
      <c r="P103" s="5"/>
      <c r="Q103" s="5"/>
    </row>
    <row r="104" spans="2:17">
      <c r="B104" s="5"/>
      <c r="C104" s="5"/>
      <c r="D104" s="5"/>
      <c r="E104" s="5"/>
      <c r="F104" s="5"/>
      <c r="G104" s="5"/>
      <c r="H104" s="5"/>
      <c r="I104" s="5"/>
      <c r="J104" s="20"/>
      <c r="K104" s="20"/>
      <c r="L104" s="5"/>
      <c r="M104" s="5"/>
      <c r="N104" s="5"/>
      <c r="O104" s="5"/>
      <c r="P104" s="5"/>
      <c r="Q104" s="5"/>
    </row>
    <row r="105" spans="2:17">
      <c r="B105" s="5"/>
      <c r="C105" s="5"/>
      <c r="D105" s="5"/>
      <c r="E105" s="5"/>
      <c r="F105" s="5"/>
      <c r="G105" s="5"/>
      <c r="H105" s="5"/>
      <c r="I105" s="5"/>
      <c r="J105" s="20"/>
      <c r="K105" s="20"/>
      <c r="L105" s="5"/>
      <c r="M105" s="5"/>
      <c r="N105" s="5"/>
      <c r="O105" s="5"/>
      <c r="P105" s="5"/>
      <c r="Q105" s="5"/>
    </row>
    <row r="106" spans="2:17">
      <c r="B106" s="5"/>
      <c r="C106" s="5"/>
      <c r="D106" s="5"/>
      <c r="E106" s="5"/>
      <c r="F106" s="5"/>
      <c r="G106" s="5"/>
      <c r="H106" s="5"/>
      <c r="I106" s="5"/>
      <c r="J106" s="20"/>
      <c r="K106" s="20"/>
      <c r="L106" s="5"/>
      <c r="M106" s="5"/>
      <c r="N106" s="5"/>
      <c r="O106" s="5"/>
      <c r="P106" s="5"/>
      <c r="Q106" s="5"/>
    </row>
    <row r="107" spans="2:17">
      <c r="B107" s="5"/>
      <c r="C107" s="5"/>
      <c r="D107" s="5"/>
      <c r="E107" s="5"/>
      <c r="F107" s="5"/>
      <c r="G107" s="5"/>
      <c r="H107" s="5"/>
      <c r="I107" s="5"/>
      <c r="J107" s="20"/>
      <c r="K107" s="20"/>
      <c r="L107" s="5"/>
      <c r="M107" s="5"/>
      <c r="N107" s="5"/>
      <c r="O107" s="5"/>
      <c r="P107" s="5"/>
      <c r="Q107" s="5"/>
    </row>
    <row r="108" spans="2:17">
      <c r="B108" s="5"/>
      <c r="C108" s="5"/>
      <c r="D108" s="5"/>
      <c r="E108" s="5"/>
      <c r="F108" s="5"/>
      <c r="G108" s="5"/>
      <c r="H108" s="5"/>
      <c r="I108" s="5"/>
      <c r="J108" s="20"/>
      <c r="K108" s="20"/>
      <c r="L108" s="5"/>
      <c r="M108" s="5"/>
      <c r="N108" s="5"/>
      <c r="O108" s="5"/>
      <c r="P108" s="5"/>
      <c r="Q108" s="5"/>
    </row>
    <row r="109" spans="2:17">
      <c r="B109" s="5"/>
      <c r="C109" s="5"/>
      <c r="D109" s="5"/>
      <c r="E109" s="5"/>
      <c r="F109" s="5"/>
      <c r="G109" s="5"/>
      <c r="H109" s="5"/>
      <c r="I109" s="5"/>
      <c r="J109" s="20"/>
      <c r="K109" s="20"/>
      <c r="L109" s="5"/>
      <c r="M109" s="5"/>
      <c r="N109" s="5"/>
      <c r="O109" s="5"/>
      <c r="P109" s="5"/>
      <c r="Q109" s="5"/>
    </row>
    <row r="110" spans="2:17">
      <c r="B110" s="5"/>
      <c r="C110" s="5"/>
      <c r="D110" s="5"/>
      <c r="E110" s="5"/>
      <c r="F110" s="5"/>
      <c r="G110" s="5"/>
      <c r="H110" s="5"/>
      <c r="I110" s="5"/>
      <c r="J110" s="20"/>
      <c r="K110" s="20"/>
      <c r="L110" s="5"/>
      <c r="M110" s="5"/>
      <c r="N110" s="5"/>
      <c r="O110" s="5"/>
      <c r="P110" s="5"/>
      <c r="Q110" s="5"/>
    </row>
    <row r="111" spans="2:17">
      <c r="B111" s="5"/>
      <c r="C111" s="5"/>
      <c r="D111" s="5"/>
      <c r="E111" s="5"/>
      <c r="F111" s="5"/>
      <c r="G111" s="5"/>
      <c r="H111" s="5"/>
      <c r="I111" s="5"/>
      <c r="J111" s="20"/>
      <c r="K111" s="20"/>
      <c r="L111" s="5"/>
      <c r="M111" s="5"/>
      <c r="N111" s="5"/>
      <c r="O111" s="5"/>
      <c r="P111" s="5"/>
      <c r="Q111" s="5"/>
    </row>
    <row r="112" spans="2:17">
      <c r="B112" s="5"/>
      <c r="C112" s="5"/>
      <c r="D112" s="5"/>
      <c r="E112" s="5"/>
      <c r="F112" s="5"/>
      <c r="G112" s="5"/>
      <c r="H112" s="5"/>
      <c r="I112" s="5"/>
      <c r="J112" s="20"/>
      <c r="K112" s="20"/>
      <c r="L112" s="5"/>
      <c r="M112" s="5"/>
      <c r="N112" s="5"/>
      <c r="O112" s="5"/>
      <c r="P112" s="5"/>
      <c r="Q112" s="5"/>
    </row>
    <row r="113" spans="2:17">
      <c r="B113" s="5"/>
      <c r="C113" s="5"/>
      <c r="D113" s="5"/>
      <c r="E113" s="5"/>
      <c r="F113" s="5"/>
      <c r="G113" s="5"/>
      <c r="H113" s="5"/>
      <c r="I113" s="5"/>
      <c r="J113" s="20"/>
      <c r="K113" s="20"/>
      <c r="L113" s="5"/>
      <c r="M113" s="5"/>
      <c r="N113" s="5"/>
      <c r="O113" s="5"/>
      <c r="P113" s="5"/>
      <c r="Q113" s="5"/>
    </row>
    <row r="114" spans="2:17">
      <c r="B114" s="5"/>
      <c r="C114" s="5"/>
      <c r="D114" s="5"/>
      <c r="E114" s="5"/>
      <c r="F114" s="5"/>
      <c r="G114" s="5"/>
      <c r="H114" s="5"/>
      <c r="I114" s="5"/>
      <c r="J114" s="20"/>
      <c r="K114" s="20"/>
      <c r="L114" s="5"/>
      <c r="M114" s="5"/>
      <c r="N114" s="5"/>
      <c r="O114" s="5"/>
      <c r="P114" s="5"/>
      <c r="Q114" s="5"/>
    </row>
    <row r="115" spans="2:17">
      <c r="B115" s="5"/>
      <c r="C115" s="5"/>
      <c r="D115" s="5"/>
      <c r="E115" s="5"/>
      <c r="F115" s="5"/>
      <c r="G115" s="5"/>
      <c r="H115" s="5"/>
      <c r="I115" s="5"/>
      <c r="J115" s="20"/>
      <c r="K115" s="20"/>
      <c r="L115" s="5"/>
      <c r="M115" s="5"/>
      <c r="N115" s="5"/>
      <c r="O115" s="5"/>
      <c r="P115" s="5"/>
      <c r="Q115" s="5"/>
    </row>
    <row r="116" spans="2:17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2:17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2:17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2:17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7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2:17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2:17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7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2:17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2:17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2:17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2:17" ht="42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2:17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2:17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2:17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2:17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2:17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2:17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2:17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2:17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2:17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2:17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2:17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2:17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2:17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2:17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2:17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2:17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2:17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2:17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2:17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2:17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2:17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2:17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2:17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2:17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2:17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2:17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2:17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2:17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2:17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2:17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2:17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2:17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2:17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2:17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2:17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2:17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17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17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2:17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2:17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2:17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2:17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2:17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2:17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2:17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2:17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2:17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2:17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2:17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2:17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2:17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2:17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2:17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2:17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2:17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2:17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2:17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2:17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2:17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2:17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2:17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2:17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2:17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2:17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2:17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2:17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2:17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2:17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2:17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2:17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2:17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2:17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2:17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2:17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2:17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2:17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2:17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2:17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2:17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2:17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2:17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2:17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2:17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2:17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2:17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2:17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2:17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2:17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2:17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2:17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2:17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2:17" ht="46.5" customHeigh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2:17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2:17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2:17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2:17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2:17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2:17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2:17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2:17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2:17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2:17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2:17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2:17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2:17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2:17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2:17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2:17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2:17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2:17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2:17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2:17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2:17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2:17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2:17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2:17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2:17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2:17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2:17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2:17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2:17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2:17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2:17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2:17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2:17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2:17" ht="15" customHeight="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2:17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2:17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2:17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2:17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2:17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2:17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2:17" s="5" customFormat="1"/>
    <row r="274" spans="2:17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2:17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2:17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2:17" s="5" customFormat="1"/>
    <row r="278" spans="2:17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2:17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2:17" s="5" customFormat="1"/>
    <row r="281" spans="2:17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2:17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2:17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2:17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2:17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2:17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2:17" s="5" customFormat="1"/>
    <row r="288" spans="2:17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2:17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2:17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2:17" s="5" customFormat="1"/>
    <row r="292" spans="2:17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2:17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2:17" s="5" customFormat="1"/>
    <row r="295" spans="2:17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2:17" s="5" customFormat="1"/>
    <row r="297" spans="2:17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2:17" s="5" customFormat="1"/>
    <row r="299" spans="2:17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2:17" s="5" customFormat="1"/>
    <row r="301" spans="2:17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2:17" s="5" customFormat="1"/>
    <row r="303" spans="2:17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2:17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2:17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2:17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2:17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2:17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2:17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2:17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2:17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2:17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2:17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2:17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2:17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2:17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2:17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2:17" ht="54.75" customHeight="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2:17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2:17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2:17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2:17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2:17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2:17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2:17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2:17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2:17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2:17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2:17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2:17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2:17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2:17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2:17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2:17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2:17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2:17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2:17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2:17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2:17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2:17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2:17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2:17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2:17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2:17" ht="83.25" customHeight="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2:17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2:17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2:17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2:17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2:17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2:17" ht="15" customHeight="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2:17" ht="11.25" customHeight="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2:17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2:17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2:17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2:17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2:17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2:17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2:17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2:17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2:17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2:17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2:17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2:17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2:17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2:17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2:17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2:17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2:17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2:17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2:17" ht="15" customHeight="1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2:17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2:17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2:17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2:17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2:17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2:17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2:17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2:17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2:17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2:17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2:17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2:17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2:17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2:17" ht="15" customHeight="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2:17" ht="15" customHeight="1">
      <c r="I388" s="5"/>
      <c r="J388" s="5"/>
      <c r="K388" s="5"/>
      <c r="L388" s="5"/>
      <c r="M388" s="5"/>
      <c r="N388" s="5"/>
      <c r="O388" s="5"/>
      <c r="P388" s="5"/>
      <c r="Q388" s="5"/>
    </row>
  </sheetData>
  <mergeCells count="8">
    <mergeCell ref="B1:H2"/>
    <mergeCell ref="B3:B5"/>
    <mergeCell ref="H3:H4"/>
    <mergeCell ref="C3:C5"/>
    <mergeCell ref="D3:D5"/>
    <mergeCell ref="E3:E5"/>
    <mergeCell ref="F3:F4"/>
    <mergeCell ref="G3:G4"/>
  </mergeCells>
  <pageMargins left="0.70866141732283472" right="0.64" top="0.17" bottom="0.17" header="0.17" footer="0.17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C1:H46"/>
  <sheetViews>
    <sheetView showGridLines="0" topLeftCell="A13" zoomScale="80" zoomScaleNormal="80" workbookViewId="0">
      <selection activeCell="F34" sqref="F34"/>
    </sheetView>
  </sheetViews>
  <sheetFormatPr baseColWidth="10" defaultColWidth="11.375" defaultRowHeight="16.5"/>
  <cols>
    <col min="3" max="3" width="43.75" customWidth="1"/>
    <col min="4" max="4" width="14.625" customWidth="1"/>
    <col min="5" max="5" width="14.875" customWidth="1"/>
    <col min="6" max="6" width="14.75" customWidth="1"/>
    <col min="7" max="7" width="12.25" customWidth="1"/>
    <col min="8" max="8" width="11.75" customWidth="1"/>
    <col min="10" max="10" width="10.375" bestFit="1" customWidth="1"/>
  </cols>
  <sheetData>
    <row r="1" spans="3:8" ht="19.5" customHeight="1">
      <c r="C1" s="349" t="s">
        <v>66</v>
      </c>
      <c r="D1" s="349"/>
      <c r="E1" s="349"/>
      <c r="F1" s="349"/>
    </row>
    <row r="2" spans="3:8" ht="19.5" customHeight="1" thickBot="1">
      <c r="C2" s="349"/>
      <c r="D2" s="349"/>
      <c r="E2" s="349"/>
      <c r="F2" s="349"/>
    </row>
    <row r="3" spans="3:8" ht="33.75" customHeight="1" thickBot="1">
      <c r="C3" s="353" t="s">
        <v>21</v>
      </c>
      <c r="D3" s="350" t="s">
        <v>67</v>
      </c>
      <c r="E3" s="350" t="s">
        <v>68</v>
      </c>
      <c r="F3" s="350" t="s">
        <v>69</v>
      </c>
    </row>
    <row r="4" spans="3:8" ht="17.25" thickBot="1">
      <c r="C4" s="354"/>
      <c r="D4" s="351"/>
      <c r="E4" s="351"/>
      <c r="F4" s="352"/>
    </row>
    <row r="5" spans="3:8" ht="18" thickBot="1">
      <c r="C5" s="355"/>
      <c r="D5" s="106" t="s">
        <v>26</v>
      </c>
      <c r="E5" s="106" t="s">
        <v>26</v>
      </c>
      <c r="F5" s="351"/>
    </row>
    <row r="6" spans="3:8" ht="18" thickBot="1">
      <c r="C6" s="101" t="s">
        <v>27</v>
      </c>
      <c r="D6" s="107">
        <v>3.9603960396039604E-2</v>
      </c>
      <c r="E6" s="107">
        <v>5.4881571346042747E-2</v>
      </c>
      <c r="F6" s="113">
        <f>(E6-D6)*100</f>
        <v>1.5277610950003142</v>
      </c>
      <c r="G6" s="26"/>
      <c r="H6" s="27"/>
    </row>
    <row r="7" spans="3:8" ht="17.25">
      <c r="C7" s="102" t="s">
        <v>28</v>
      </c>
      <c r="D7" s="108">
        <v>3.9258451472191931E-2</v>
      </c>
      <c r="E7" s="108">
        <v>0.06</v>
      </c>
      <c r="F7" s="114">
        <f t="shared" ref="F7:F44" si="0">(E7-D7)*100</f>
        <v>2.0741548527808065</v>
      </c>
      <c r="G7" s="26"/>
      <c r="H7" s="27"/>
    </row>
    <row r="8" spans="3:8" ht="17.25">
      <c r="C8" s="103" t="s">
        <v>29</v>
      </c>
      <c r="D8" s="109">
        <v>3.7617554858934171E-2</v>
      </c>
      <c r="E8" s="109">
        <v>5.1999999999999998E-2</v>
      </c>
      <c r="F8" s="115">
        <f>(E8-D8)*100</f>
        <v>1.4382445141065827</v>
      </c>
      <c r="G8" s="26"/>
      <c r="H8" s="27"/>
    </row>
    <row r="9" spans="3:8" ht="18" thickBot="1">
      <c r="C9" s="104" t="s">
        <v>30</v>
      </c>
      <c r="D9" s="110">
        <v>4.0995607613469986E-2</v>
      </c>
      <c r="E9" s="110">
        <v>4.9926578560939794E-2</v>
      </c>
      <c r="F9" s="116">
        <f t="shared" si="0"/>
        <v>0.89309709474698074</v>
      </c>
      <c r="G9" s="26"/>
      <c r="H9" s="27"/>
    </row>
    <row r="10" spans="3:8" ht="18" thickBot="1">
      <c r="C10" s="101" t="s">
        <v>31</v>
      </c>
      <c r="D10" s="107">
        <v>4.0395713107996702E-2</v>
      </c>
      <c r="E10" s="107">
        <v>5.4905490549054907E-2</v>
      </c>
      <c r="F10" s="113">
        <f>(E10-D10)*100</f>
        <v>1.4509777441058205</v>
      </c>
      <c r="G10" s="26"/>
      <c r="H10" s="27"/>
    </row>
    <row r="11" spans="3:8" ht="17.25">
      <c r="C11" s="102" t="s">
        <v>32</v>
      </c>
      <c r="D11" s="108">
        <v>4.4444444444444446E-2</v>
      </c>
      <c r="E11" s="108">
        <v>5.7563587684069613E-2</v>
      </c>
      <c r="F11" s="114">
        <f t="shared" si="0"/>
        <v>1.3119143239625166</v>
      </c>
      <c r="G11" s="26"/>
      <c r="H11" s="27"/>
    </row>
    <row r="12" spans="3:8" ht="17.25">
      <c r="C12" s="103" t="s">
        <v>33</v>
      </c>
      <c r="D12" s="109">
        <v>2.2388059701492536E-2</v>
      </c>
      <c r="E12" s="109">
        <v>6.4000000000000001E-2</v>
      </c>
      <c r="F12" s="115">
        <f t="shared" si="0"/>
        <v>4.1611940298507468</v>
      </c>
      <c r="G12" s="26"/>
      <c r="H12" s="27"/>
    </row>
    <row r="13" spans="3:8" ht="18" thickBot="1">
      <c r="C13" s="104" t="s">
        <v>34</v>
      </c>
      <c r="D13" s="110">
        <v>3.717472118959108E-2</v>
      </c>
      <c r="E13" s="110">
        <v>4.1841004184100417E-2</v>
      </c>
      <c r="F13" s="116">
        <f t="shared" si="0"/>
        <v>0.46662829945093365</v>
      </c>
      <c r="G13" s="26"/>
      <c r="H13" s="27"/>
    </row>
    <row r="14" spans="3:8" ht="18" thickBot="1">
      <c r="C14" s="101" t="s">
        <v>35</v>
      </c>
      <c r="D14" s="107">
        <v>2.6203208556149733E-2</v>
      </c>
      <c r="E14" s="107">
        <v>1.8075491759702286E-2</v>
      </c>
      <c r="F14" s="113">
        <f t="shared" si="0"/>
        <v>-0.81277167964474462</v>
      </c>
      <c r="G14" s="26"/>
      <c r="H14" s="27"/>
    </row>
    <row r="15" spans="3:8" ht="17.25">
      <c r="C15" s="102" t="s">
        <v>36</v>
      </c>
      <c r="D15" s="108">
        <v>6.8062827225130892E-2</v>
      </c>
      <c r="E15" s="108">
        <v>5.2083333333333336E-2</v>
      </c>
      <c r="F15" s="114">
        <f t="shared" si="0"/>
        <v>-1.5979493891797556</v>
      </c>
      <c r="G15" s="26"/>
      <c r="H15" s="27"/>
    </row>
    <row r="16" spans="3:8" ht="17.25">
      <c r="C16" s="103" t="s">
        <v>37</v>
      </c>
      <c r="D16" s="109">
        <v>1.9164955509924708E-2</v>
      </c>
      <c r="E16" s="109">
        <v>1.2269938650306749E-2</v>
      </c>
      <c r="F16" s="115">
        <f t="shared" si="0"/>
        <v>-0.68950168596179584</v>
      </c>
      <c r="G16" s="26"/>
      <c r="H16" s="27"/>
    </row>
    <row r="17" spans="3:8" ht="18" thickBot="1">
      <c r="C17" s="104" t="s">
        <v>38</v>
      </c>
      <c r="D17" s="110">
        <v>3.669724770642202E-2</v>
      </c>
      <c r="E17" s="110">
        <v>2.7027027027027029E-2</v>
      </c>
      <c r="F17" s="116">
        <f t="shared" si="0"/>
        <v>-0.96702206793949919</v>
      </c>
      <c r="G17" s="26"/>
      <c r="H17" s="27"/>
    </row>
    <row r="18" spans="3:8" ht="18" thickBot="1">
      <c r="C18" s="101" t="s">
        <v>39</v>
      </c>
      <c r="D18" s="107">
        <v>5.1987767584097858E-2</v>
      </c>
      <c r="E18" s="107">
        <v>4.9221975230231821E-2</v>
      </c>
      <c r="F18" s="113">
        <f t="shared" si="0"/>
        <v>-0.27657923538660367</v>
      </c>
      <c r="G18" s="26"/>
      <c r="H18" s="27"/>
    </row>
    <row r="19" spans="3:8" ht="17.25">
      <c r="C19" s="104" t="s">
        <v>40</v>
      </c>
      <c r="D19" s="110">
        <v>5.7432432432432436E-2</v>
      </c>
      <c r="E19" s="110">
        <v>4.398826979472141E-2</v>
      </c>
      <c r="F19" s="116">
        <f t="shared" si="0"/>
        <v>-1.3444162637711026</v>
      </c>
      <c r="G19" s="26"/>
      <c r="H19" s="27"/>
    </row>
    <row r="20" spans="3:8" ht="17.25">
      <c r="C20" s="103" t="s">
        <v>41</v>
      </c>
      <c r="D20" s="109">
        <v>4.9919484702093397E-2</v>
      </c>
      <c r="E20" s="109">
        <v>6.7431850789096123E-2</v>
      </c>
      <c r="F20" s="115">
        <f t="shared" si="0"/>
        <v>1.7512366087002726</v>
      </c>
      <c r="G20" s="26"/>
      <c r="H20" s="27"/>
    </row>
    <row r="21" spans="3:8" ht="17.25">
      <c r="C21" s="103" t="s">
        <v>42</v>
      </c>
      <c r="D21" s="109">
        <v>2.5125628140703519E-2</v>
      </c>
      <c r="E21" s="109">
        <v>4.6783625730994149E-2</v>
      </c>
      <c r="F21" s="115">
        <f t="shared" si="0"/>
        <v>2.165799759029063</v>
      </c>
      <c r="G21" s="26"/>
      <c r="H21" s="27"/>
    </row>
    <row r="22" spans="3:8" ht="17.25">
      <c r="C22" s="103" t="s">
        <v>43</v>
      </c>
      <c r="D22" s="109">
        <v>7.9889807162534437E-2</v>
      </c>
      <c r="E22" s="109">
        <v>4.2553191489361701E-2</v>
      </c>
      <c r="F22" s="115">
        <f t="shared" si="0"/>
        <v>-3.7336615673172737</v>
      </c>
      <c r="G22" s="26"/>
      <c r="H22" s="27"/>
    </row>
    <row r="23" spans="3:8" ht="17.25">
      <c r="C23" s="103" t="s">
        <v>44</v>
      </c>
      <c r="D23" s="109">
        <v>4.1666666666666664E-2</v>
      </c>
      <c r="E23" s="109">
        <v>4.3583535108958835E-2</v>
      </c>
      <c r="F23" s="115">
        <f t="shared" si="0"/>
        <v>0.19168684422921703</v>
      </c>
      <c r="G23" s="26"/>
      <c r="H23" s="27"/>
    </row>
    <row r="24" spans="3:8" ht="18" thickBot="1">
      <c r="C24" s="104" t="s">
        <v>45</v>
      </c>
      <c r="D24" s="110">
        <v>5.4770318021201414E-2</v>
      </c>
      <c r="E24" s="110">
        <v>4.4806517311608958E-2</v>
      </c>
      <c r="F24" s="116">
        <f t="shared" si="0"/>
        <v>-0.99638007095924563</v>
      </c>
      <c r="G24" s="26"/>
      <c r="H24" s="27"/>
    </row>
    <row r="25" spans="3:8" ht="18" thickBot="1">
      <c r="C25" s="101" t="s">
        <v>46</v>
      </c>
      <c r="D25" s="107">
        <v>5.0828729281767959E-2</v>
      </c>
      <c r="E25" s="107">
        <v>5.1020408163265307E-2</v>
      </c>
      <c r="F25" s="113">
        <f t="shared" si="0"/>
        <v>1.9167888149734802E-2</v>
      </c>
      <c r="G25" s="26"/>
      <c r="H25" s="27"/>
    </row>
    <row r="26" spans="3:8" ht="17.25">
      <c r="C26" s="104" t="s">
        <v>47</v>
      </c>
      <c r="D26" s="110">
        <v>5.9225512528473807E-2</v>
      </c>
      <c r="E26" s="110">
        <v>4.0506329113924051E-2</v>
      </c>
      <c r="F26" s="116">
        <f t="shared" si="0"/>
        <v>-1.8719183414549756</v>
      </c>
      <c r="G26" s="26"/>
      <c r="H26" s="27"/>
    </row>
    <row r="27" spans="3:8" ht="17.25">
      <c r="C27" s="103" t="s">
        <v>48</v>
      </c>
      <c r="D27" s="109">
        <v>6.0606060606060608E-2</v>
      </c>
      <c r="E27" s="109">
        <v>8.4112149532710276E-2</v>
      </c>
      <c r="F27" s="115">
        <f t="shared" si="0"/>
        <v>2.3506088926649666</v>
      </c>
      <c r="G27" s="26"/>
      <c r="H27" s="27"/>
    </row>
    <row r="28" spans="3:8" ht="18" thickBot="1">
      <c r="C28" s="104" t="s">
        <v>49</v>
      </c>
      <c r="D28" s="110">
        <v>3.8147138964577658E-2</v>
      </c>
      <c r="E28" s="110">
        <v>5.2631578947368418E-2</v>
      </c>
      <c r="F28" s="116">
        <f t="shared" si="0"/>
        <v>1.448443998279076</v>
      </c>
      <c r="G28" s="26"/>
      <c r="H28" s="27"/>
    </row>
    <row r="29" spans="3:8" ht="18" thickBot="1">
      <c r="C29" s="101" t="s">
        <v>50</v>
      </c>
      <c r="D29" s="107">
        <v>4.5806067816775729E-2</v>
      </c>
      <c r="E29" s="107">
        <v>3.713188220230474E-2</v>
      </c>
      <c r="F29" s="113">
        <f t="shared" si="0"/>
        <v>-0.86741856144709883</v>
      </c>
      <c r="G29" s="26"/>
      <c r="H29" s="27"/>
    </row>
    <row r="30" spans="3:8" ht="17.25">
      <c r="C30" s="104" t="s">
        <v>51</v>
      </c>
      <c r="D30" s="110">
        <v>3.8585209003215437E-2</v>
      </c>
      <c r="E30" s="110">
        <v>3.8532110091743121E-2</v>
      </c>
      <c r="F30" s="116">
        <f t="shared" si="0"/>
        <v>-5.3098911472315713E-3</v>
      </c>
      <c r="G30" s="26"/>
      <c r="H30" s="27"/>
    </row>
    <row r="31" spans="3:8" ht="17.25">
      <c r="C31" s="103" t="s">
        <v>52</v>
      </c>
      <c r="D31" s="109">
        <v>3.4285714285714287E-2</v>
      </c>
      <c r="E31" s="109">
        <v>3.2648125755743655E-2</v>
      </c>
      <c r="F31" s="115">
        <f t="shared" si="0"/>
        <v>-0.16375885299706322</v>
      </c>
      <c r="G31" s="26"/>
      <c r="H31" s="27"/>
    </row>
    <row r="32" spans="3:8" ht="17.25">
      <c r="C32" s="103" t="s">
        <v>53</v>
      </c>
      <c r="D32" s="109">
        <v>0.18181818181818182</v>
      </c>
      <c r="E32" s="109">
        <v>7.1428571428571425E-2</v>
      </c>
      <c r="F32" s="115">
        <f t="shared" si="0"/>
        <v>-11.038961038961039</v>
      </c>
      <c r="G32" s="26"/>
      <c r="H32" s="27"/>
    </row>
    <row r="33" spans="3:8" ht="18" thickBot="1">
      <c r="C33" s="104" t="s">
        <v>54</v>
      </c>
      <c r="D33" s="110">
        <v>0.11258278145695365</v>
      </c>
      <c r="E33" s="110">
        <v>4.9382716049382713E-2</v>
      </c>
      <c r="F33" s="116">
        <f t="shared" si="0"/>
        <v>-6.3200065407570936</v>
      </c>
      <c r="G33" s="26"/>
      <c r="H33" s="27"/>
    </row>
    <row r="34" spans="3:8" ht="18" thickBot="1">
      <c r="C34" s="101" t="s">
        <v>70</v>
      </c>
      <c r="D34" s="107">
        <v>4.0816326530612242E-2</v>
      </c>
      <c r="E34" s="107">
        <v>4.0816326530612242E-2</v>
      </c>
      <c r="F34" s="113">
        <f t="shared" si="0"/>
        <v>0</v>
      </c>
      <c r="G34" s="26"/>
      <c r="H34" s="27"/>
    </row>
    <row r="35" spans="3:8" ht="17.25">
      <c r="C35" s="104" t="s">
        <v>56</v>
      </c>
      <c r="D35" s="109">
        <v>4.2105263157894736E-2</v>
      </c>
      <c r="E35" s="109">
        <v>4.1237113402061855E-2</v>
      </c>
      <c r="F35" s="115">
        <f t="shared" si="0"/>
        <v>-8.6814975583288101E-2</v>
      </c>
      <c r="G35" s="26"/>
      <c r="H35" s="27"/>
    </row>
    <row r="36" spans="3:8" ht="18" thickBot="1">
      <c r="C36" s="104" t="s">
        <v>57</v>
      </c>
      <c r="D36" s="109">
        <v>0</v>
      </c>
      <c r="E36" s="109">
        <v>0</v>
      </c>
      <c r="F36" s="115">
        <f t="shared" si="0"/>
        <v>0</v>
      </c>
      <c r="G36" s="26"/>
      <c r="H36" s="27"/>
    </row>
    <row r="37" spans="3:8" ht="18" thickBot="1">
      <c r="C37" s="101" t="s">
        <v>58</v>
      </c>
      <c r="D37" s="107">
        <v>8.1364829396325458E-2</v>
      </c>
      <c r="E37" s="107">
        <v>5.4263565891472867E-2</v>
      </c>
      <c r="F37" s="113">
        <f t="shared" si="0"/>
        <v>-2.7101263504852593</v>
      </c>
      <c r="G37" s="26"/>
      <c r="H37" s="27"/>
    </row>
    <row r="38" spans="3:8" ht="17.25">
      <c r="C38" s="104" t="s">
        <v>59</v>
      </c>
      <c r="D38" s="110">
        <v>0.19148936170212766</v>
      </c>
      <c r="E38" s="110">
        <v>4.2553191489361701E-2</v>
      </c>
      <c r="F38" s="116">
        <f t="shared" si="0"/>
        <v>-14.893617021276595</v>
      </c>
      <c r="G38" s="26"/>
      <c r="H38" s="27"/>
    </row>
    <row r="39" spans="3:8" ht="17.25">
      <c r="C39" s="103" t="s">
        <v>60</v>
      </c>
      <c r="D39" s="109">
        <v>5.7046979865771813E-2</v>
      </c>
      <c r="E39" s="109">
        <v>4.6692607003891051E-2</v>
      </c>
      <c r="F39" s="115">
        <f t="shared" si="0"/>
        <v>-1.0354372861880763</v>
      </c>
      <c r="G39" s="26"/>
      <c r="H39" s="27"/>
    </row>
    <row r="40" spans="3:8" ht="18" thickBot="1">
      <c r="C40" s="104" t="s">
        <v>61</v>
      </c>
      <c r="D40" s="110">
        <v>0.1388888888888889</v>
      </c>
      <c r="E40" s="110">
        <v>8.4337349397590355E-2</v>
      </c>
      <c r="F40" s="116">
        <f t="shared" si="0"/>
        <v>-5.455153949129854</v>
      </c>
      <c r="G40" s="26"/>
      <c r="H40" s="27"/>
    </row>
    <row r="41" spans="3:8" ht="18" thickBot="1">
      <c r="C41" s="101" t="s">
        <v>62</v>
      </c>
      <c r="D41" s="107">
        <v>3.9568345323741004E-2</v>
      </c>
      <c r="E41" s="107">
        <v>4.7457627118644069E-2</v>
      </c>
      <c r="F41" s="113">
        <f t="shared" si="0"/>
        <v>0.78892817949030647</v>
      </c>
      <c r="G41" s="26"/>
      <c r="H41" s="27"/>
    </row>
    <row r="42" spans="3:8" ht="18" thickBot="1">
      <c r="C42" s="104" t="s">
        <v>63</v>
      </c>
      <c r="D42" s="110">
        <v>3.9568345323741004E-2</v>
      </c>
      <c r="E42" s="110">
        <v>4.7457627118644069E-2</v>
      </c>
      <c r="F42" s="116">
        <f t="shared" si="0"/>
        <v>0.78892817949030647</v>
      </c>
      <c r="G42" s="26"/>
      <c r="H42" s="27"/>
    </row>
    <row r="43" spans="3:8" ht="18" thickBot="1">
      <c r="C43" s="101" t="s">
        <v>64</v>
      </c>
      <c r="D43" s="107">
        <v>3.9215686274509803E-2</v>
      </c>
      <c r="E43" s="107">
        <v>6.6037735849056603E-2</v>
      </c>
      <c r="F43" s="113">
        <f t="shared" si="0"/>
        <v>2.68220495745468</v>
      </c>
      <c r="G43" s="26"/>
      <c r="H43" s="27"/>
    </row>
    <row r="44" spans="3:8" ht="18" thickBot="1">
      <c r="C44" s="104" t="s">
        <v>64</v>
      </c>
      <c r="D44" s="110">
        <v>3.9215686274509803E-2</v>
      </c>
      <c r="E44" s="110">
        <v>6.6037735849056603E-2</v>
      </c>
      <c r="F44" s="116">
        <f t="shared" si="0"/>
        <v>2.68220495745468</v>
      </c>
      <c r="G44" s="26"/>
      <c r="H44" s="27"/>
    </row>
    <row r="45" spans="3:8" ht="18" thickBot="1">
      <c r="C45" s="105" t="s">
        <v>65</v>
      </c>
      <c r="D45" s="111">
        <v>4.4337429425440056E-2</v>
      </c>
      <c r="E45" s="111">
        <v>4.4099267987859313E-2</v>
      </c>
      <c r="F45" s="112">
        <v>0</v>
      </c>
      <c r="G45" s="26"/>
      <c r="H45" s="27"/>
    </row>
    <row r="46" spans="3:8">
      <c r="G46" s="26"/>
      <c r="H46" s="27"/>
    </row>
  </sheetData>
  <mergeCells count="5">
    <mergeCell ref="C1:F2"/>
    <mergeCell ref="D3:D4"/>
    <mergeCell ref="E3:E4"/>
    <mergeCell ref="F3:F5"/>
    <mergeCell ref="C3:C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S21"/>
  <sheetViews>
    <sheetView showGridLines="0" zoomScale="80" zoomScaleNormal="80" workbookViewId="0">
      <selection activeCell="P30" sqref="P30"/>
    </sheetView>
  </sheetViews>
  <sheetFormatPr baseColWidth="10" defaultColWidth="11.375" defaultRowHeight="16.5"/>
  <sheetData>
    <row r="21" spans="19:19">
      <c r="S21" t="s">
        <v>71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1:J48"/>
  <sheetViews>
    <sheetView topLeftCell="B13" zoomScale="112" zoomScaleNormal="112" workbookViewId="0">
      <selection activeCell="F20" sqref="F20"/>
    </sheetView>
  </sheetViews>
  <sheetFormatPr baseColWidth="10" defaultColWidth="11.25" defaultRowHeight="16.5"/>
  <cols>
    <col min="1" max="1" width="43" style="1" customWidth="1"/>
    <col min="2" max="2" width="26.375" style="1" customWidth="1"/>
    <col min="3" max="3" width="9" style="1" customWidth="1"/>
    <col min="4" max="4" width="10.25" style="1" customWidth="1"/>
    <col min="5" max="5" width="7.75" style="1" customWidth="1"/>
    <col min="6" max="6" width="7.875" style="1" customWidth="1"/>
    <col min="7" max="7" width="6.375" style="1" customWidth="1"/>
    <col min="8" max="8" width="13.375" style="1" customWidth="1"/>
    <col min="9" max="16384" width="11.25" style="1"/>
  </cols>
  <sheetData>
    <row r="1" spans="2:8" ht="6" customHeight="1"/>
    <row r="2" spans="2:8" ht="17.25" thickBot="1">
      <c r="B2" s="357"/>
      <c r="C2" s="357"/>
      <c r="D2" s="357"/>
      <c r="E2" s="357"/>
      <c r="F2" s="357"/>
      <c r="G2" s="357"/>
      <c r="H2" s="357"/>
    </row>
    <row r="3" spans="2:8">
      <c r="B3" s="358" t="s">
        <v>72</v>
      </c>
      <c r="C3" s="359"/>
      <c r="D3" s="359"/>
      <c r="E3" s="359"/>
      <c r="F3" s="359"/>
      <c r="G3" s="359"/>
      <c r="H3" s="360"/>
    </row>
    <row r="4" spans="2:8">
      <c r="B4" s="361"/>
      <c r="C4" s="362"/>
      <c r="D4" s="362"/>
      <c r="E4" s="362"/>
      <c r="F4" s="362"/>
      <c r="G4" s="362"/>
      <c r="H4" s="363"/>
    </row>
    <row r="5" spans="2:8">
      <c r="B5" s="361"/>
      <c r="C5" s="362"/>
      <c r="D5" s="362"/>
      <c r="E5" s="362"/>
      <c r="F5" s="362"/>
      <c r="G5" s="362"/>
      <c r="H5" s="363"/>
    </row>
    <row r="6" spans="2:8" ht="17.25" thickBot="1">
      <c r="B6" s="364"/>
      <c r="C6" s="365"/>
      <c r="D6" s="365"/>
      <c r="E6" s="365"/>
      <c r="F6" s="365"/>
      <c r="G6" s="365"/>
      <c r="H6" s="366"/>
    </row>
    <row r="7" spans="2:8" ht="17.25" thickBot="1">
      <c r="B7" s="117" t="s">
        <v>73</v>
      </c>
      <c r="C7" s="117" t="s">
        <v>74</v>
      </c>
      <c r="D7" s="118" t="s">
        <v>75</v>
      </c>
      <c r="E7" s="118" t="s">
        <v>76</v>
      </c>
      <c r="F7" s="118" t="s">
        <v>77</v>
      </c>
      <c r="G7" s="118" t="s">
        <v>78</v>
      </c>
      <c r="H7" s="119" t="s">
        <v>79</v>
      </c>
    </row>
    <row r="8" spans="2:8">
      <c r="B8" s="121" t="s">
        <v>28</v>
      </c>
      <c r="C8" s="122">
        <v>8</v>
      </c>
      <c r="D8" s="123">
        <v>40</v>
      </c>
      <c r="E8" s="123">
        <v>5</v>
      </c>
      <c r="F8" s="123">
        <v>93</v>
      </c>
      <c r="G8" s="123">
        <v>146</v>
      </c>
      <c r="H8" s="120">
        <v>0.10245614035087719</v>
      </c>
    </row>
    <row r="9" spans="2:8">
      <c r="B9" s="121" t="s">
        <v>47</v>
      </c>
      <c r="C9" s="122">
        <v>5</v>
      </c>
      <c r="D9" s="123">
        <v>11</v>
      </c>
      <c r="E9" s="123">
        <v>0</v>
      </c>
      <c r="F9" s="123">
        <v>39</v>
      </c>
      <c r="G9" s="123">
        <v>55</v>
      </c>
      <c r="H9" s="120">
        <v>3.8596491228070177E-2</v>
      </c>
    </row>
    <row r="10" spans="2:8">
      <c r="B10" s="121" t="s">
        <v>61</v>
      </c>
      <c r="C10" s="122">
        <v>0</v>
      </c>
      <c r="D10" s="123">
        <v>7</v>
      </c>
      <c r="E10" s="123">
        <v>1</v>
      </c>
      <c r="F10" s="123">
        <v>0</v>
      </c>
      <c r="G10" s="123">
        <v>8</v>
      </c>
      <c r="H10" s="120">
        <v>5.6140350877192978E-3</v>
      </c>
    </row>
    <row r="11" spans="2:8">
      <c r="B11" s="121" t="s">
        <v>33</v>
      </c>
      <c r="C11" s="122">
        <v>0</v>
      </c>
      <c r="D11" s="123">
        <v>8</v>
      </c>
      <c r="E11" s="123">
        <v>0</v>
      </c>
      <c r="F11" s="123">
        <v>10</v>
      </c>
      <c r="G11" s="123">
        <v>18</v>
      </c>
      <c r="H11" s="120">
        <v>1.2631578947368421E-2</v>
      </c>
    </row>
    <row r="12" spans="2:8">
      <c r="B12" s="121" t="s">
        <v>51</v>
      </c>
      <c r="C12" s="122">
        <v>1</v>
      </c>
      <c r="D12" s="123">
        <v>20</v>
      </c>
      <c r="E12" s="123">
        <v>11</v>
      </c>
      <c r="F12" s="123">
        <v>82</v>
      </c>
      <c r="G12" s="123">
        <v>114</v>
      </c>
      <c r="H12" s="120">
        <v>0.08</v>
      </c>
    </row>
    <row r="13" spans="2:8">
      <c r="B13" s="121" t="s">
        <v>29</v>
      </c>
      <c r="C13" s="122">
        <v>4</v>
      </c>
      <c r="D13" s="123">
        <v>9</v>
      </c>
      <c r="E13" s="123">
        <v>6</v>
      </c>
      <c r="F13" s="123">
        <v>28</v>
      </c>
      <c r="G13" s="123">
        <v>47</v>
      </c>
      <c r="H13" s="120">
        <v>3.2982456140350877E-2</v>
      </c>
    </row>
    <row r="14" spans="2:8">
      <c r="B14" s="121" t="s">
        <v>32</v>
      </c>
      <c r="C14" s="122">
        <v>11</v>
      </c>
      <c r="D14" s="123">
        <v>32</v>
      </c>
      <c r="E14" s="123">
        <v>51</v>
      </c>
      <c r="F14" s="123">
        <v>0</v>
      </c>
      <c r="G14" s="123">
        <v>94</v>
      </c>
      <c r="H14" s="120">
        <v>6.5964912280701754E-2</v>
      </c>
    </row>
    <row r="15" spans="2:8">
      <c r="B15" s="121" t="s">
        <v>49</v>
      </c>
      <c r="C15" s="122">
        <v>3</v>
      </c>
      <c r="D15" s="123">
        <v>17</v>
      </c>
      <c r="E15" s="123">
        <v>3</v>
      </c>
      <c r="F15" s="123">
        <v>18</v>
      </c>
      <c r="G15" s="123">
        <v>41</v>
      </c>
      <c r="H15" s="120">
        <v>2.8771929824561403E-2</v>
      </c>
    </row>
    <row r="16" spans="2:8">
      <c r="B16" s="121" t="s">
        <v>48</v>
      </c>
      <c r="C16" s="122">
        <v>1</v>
      </c>
      <c r="D16" s="123">
        <v>8</v>
      </c>
      <c r="E16" s="123">
        <v>1</v>
      </c>
      <c r="F16" s="123">
        <v>5</v>
      </c>
      <c r="G16" s="123">
        <v>15</v>
      </c>
      <c r="H16" s="120">
        <v>1.0526315789473684E-2</v>
      </c>
    </row>
    <row r="17" spans="2:8">
      <c r="B17" s="121" t="s">
        <v>54</v>
      </c>
      <c r="C17" s="122">
        <v>1</v>
      </c>
      <c r="D17" s="123">
        <v>7</v>
      </c>
      <c r="E17" s="123">
        <v>2</v>
      </c>
      <c r="F17" s="123">
        <v>10</v>
      </c>
      <c r="G17" s="123">
        <v>20</v>
      </c>
      <c r="H17" s="120">
        <v>1.4035087719298246E-2</v>
      </c>
    </row>
    <row r="18" spans="2:8">
      <c r="B18" s="121" t="s">
        <v>36</v>
      </c>
      <c r="C18" s="122">
        <v>1</v>
      </c>
      <c r="D18" s="123">
        <v>9</v>
      </c>
      <c r="E18" s="123">
        <v>1</v>
      </c>
      <c r="F18" s="123">
        <v>25</v>
      </c>
      <c r="G18" s="123">
        <v>36</v>
      </c>
      <c r="H18" s="120">
        <v>2.5263157894736842E-2</v>
      </c>
    </row>
    <row r="19" spans="2:8">
      <c r="B19" s="121" t="s">
        <v>53</v>
      </c>
      <c r="C19" s="122">
        <v>0</v>
      </c>
      <c r="D19" s="123">
        <v>2</v>
      </c>
      <c r="E19" s="123">
        <v>1</v>
      </c>
      <c r="F19" s="123">
        <v>0</v>
      </c>
      <c r="G19" s="123">
        <v>3</v>
      </c>
      <c r="H19" s="120">
        <v>2.1052631578947368E-3</v>
      </c>
    </row>
    <row r="20" spans="2:8">
      <c r="B20" s="121" t="s">
        <v>60</v>
      </c>
      <c r="C20" s="122">
        <v>1</v>
      </c>
      <c r="D20" s="123">
        <v>11</v>
      </c>
      <c r="E20" s="123">
        <v>0</v>
      </c>
      <c r="F20" s="123">
        <v>31</v>
      </c>
      <c r="G20" s="123">
        <v>43</v>
      </c>
      <c r="H20" s="120">
        <v>3.0175438596491227E-2</v>
      </c>
    </row>
    <row r="21" spans="2:8">
      <c r="B21" s="121" t="s">
        <v>40</v>
      </c>
      <c r="C21" s="122">
        <v>5</v>
      </c>
      <c r="D21" s="123">
        <v>25</v>
      </c>
      <c r="E21" s="123">
        <v>2</v>
      </c>
      <c r="F21" s="123">
        <v>49</v>
      </c>
      <c r="G21" s="123">
        <v>81</v>
      </c>
      <c r="H21" s="120">
        <v>5.6842105263157895E-2</v>
      </c>
    </row>
    <row r="22" spans="2:8">
      <c r="B22" s="121" t="s">
        <v>41</v>
      </c>
      <c r="C22" s="122">
        <v>13</v>
      </c>
      <c r="D22" s="123">
        <v>34</v>
      </c>
      <c r="E22" s="123">
        <v>6</v>
      </c>
      <c r="F22" s="123">
        <v>28</v>
      </c>
      <c r="G22" s="123">
        <v>81</v>
      </c>
      <c r="H22" s="120">
        <v>5.6842105263157895E-2</v>
      </c>
    </row>
    <row r="23" spans="2:8">
      <c r="B23" s="121" t="s">
        <v>42</v>
      </c>
      <c r="C23" s="122">
        <v>0</v>
      </c>
      <c r="D23" s="123">
        <v>8</v>
      </c>
      <c r="E23" s="123">
        <v>0</v>
      </c>
      <c r="F23" s="123">
        <v>4</v>
      </c>
      <c r="G23" s="123">
        <v>12</v>
      </c>
      <c r="H23" s="120">
        <v>8.4210526315789472E-3</v>
      </c>
    </row>
    <row r="24" spans="2:8">
      <c r="B24" s="121" t="s">
        <v>43</v>
      </c>
      <c r="C24" s="122">
        <v>2</v>
      </c>
      <c r="D24" s="123">
        <v>10</v>
      </c>
      <c r="E24" s="123">
        <v>2</v>
      </c>
      <c r="F24" s="123">
        <v>8</v>
      </c>
      <c r="G24" s="123">
        <v>22</v>
      </c>
      <c r="H24" s="120">
        <v>1.5438596491228071E-2</v>
      </c>
    </row>
    <row r="25" spans="2:8">
      <c r="B25" s="121" t="s">
        <v>44</v>
      </c>
      <c r="C25" s="122">
        <v>8</v>
      </c>
      <c r="D25" s="123">
        <v>28</v>
      </c>
      <c r="E25" s="123">
        <v>6</v>
      </c>
      <c r="F25" s="123">
        <v>82</v>
      </c>
      <c r="G25" s="123">
        <v>124</v>
      </c>
      <c r="H25" s="120">
        <v>8.7017543859649119E-2</v>
      </c>
    </row>
    <row r="26" spans="2:8">
      <c r="B26" s="121" t="s">
        <v>45</v>
      </c>
      <c r="C26" s="122">
        <v>6</v>
      </c>
      <c r="D26" s="123">
        <v>16</v>
      </c>
      <c r="E26" s="123">
        <v>2</v>
      </c>
      <c r="F26" s="123">
        <v>35</v>
      </c>
      <c r="G26" s="123">
        <v>59</v>
      </c>
      <c r="H26" s="120">
        <v>4.1403508771929824E-2</v>
      </c>
    </row>
    <row r="27" spans="2:8">
      <c r="B27" s="121" t="s">
        <v>63</v>
      </c>
      <c r="C27" s="122">
        <v>0</v>
      </c>
      <c r="D27" s="123">
        <v>14</v>
      </c>
      <c r="E27" s="123">
        <v>0</v>
      </c>
      <c r="F27" s="123">
        <v>18</v>
      </c>
      <c r="G27" s="123">
        <v>32</v>
      </c>
      <c r="H27" s="120">
        <v>2.2456140350877191E-2</v>
      </c>
    </row>
    <row r="28" spans="2:8">
      <c r="B28" s="121" t="s">
        <v>56</v>
      </c>
      <c r="C28" s="122">
        <v>2</v>
      </c>
      <c r="D28" s="123">
        <v>2</v>
      </c>
      <c r="E28" s="123">
        <v>1</v>
      </c>
      <c r="F28" s="123">
        <v>9</v>
      </c>
      <c r="G28" s="123">
        <v>14</v>
      </c>
      <c r="H28" s="120">
        <v>9.8245614035087723E-3</v>
      </c>
    </row>
    <row r="29" spans="2:8">
      <c r="B29" s="121" t="s">
        <v>57</v>
      </c>
      <c r="C29" s="122">
        <v>0</v>
      </c>
      <c r="D29" s="123">
        <v>0</v>
      </c>
      <c r="E29" s="123">
        <v>0</v>
      </c>
      <c r="F29" s="123">
        <v>0</v>
      </c>
      <c r="G29" s="123">
        <v>0</v>
      </c>
      <c r="H29" s="120">
        <v>0</v>
      </c>
    </row>
    <row r="30" spans="2:8">
      <c r="B30" s="121" t="s">
        <v>59</v>
      </c>
      <c r="C30" s="122">
        <v>1</v>
      </c>
      <c r="D30" s="123">
        <v>1</v>
      </c>
      <c r="E30" s="123">
        <v>1</v>
      </c>
      <c r="F30" s="123">
        <v>0</v>
      </c>
      <c r="G30" s="123">
        <v>3</v>
      </c>
      <c r="H30" s="120">
        <v>2.1052631578947368E-3</v>
      </c>
    </row>
    <row r="31" spans="2:8">
      <c r="B31" s="121" t="s">
        <v>37</v>
      </c>
      <c r="C31" s="122">
        <v>5</v>
      </c>
      <c r="D31" s="123">
        <v>13</v>
      </c>
      <c r="E31" s="123">
        <v>1</v>
      </c>
      <c r="F31" s="123">
        <v>100</v>
      </c>
      <c r="G31" s="123">
        <v>119</v>
      </c>
      <c r="H31" s="120">
        <v>8.350877192982456E-2</v>
      </c>
    </row>
    <row r="32" spans="2:8">
      <c r="B32" s="121" t="s">
        <v>64</v>
      </c>
      <c r="C32" s="122">
        <v>1</v>
      </c>
      <c r="D32" s="123">
        <v>6</v>
      </c>
      <c r="E32" s="123">
        <v>0</v>
      </c>
      <c r="F32" s="123">
        <v>10</v>
      </c>
      <c r="G32" s="123">
        <v>17</v>
      </c>
      <c r="H32" s="120">
        <v>1.1929824561403509E-2</v>
      </c>
    </row>
    <row r="33" spans="2:10">
      <c r="B33" s="121" t="s">
        <v>30</v>
      </c>
      <c r="C33" s="122">
        <v>6</v>
      </c>
      <c r="D33" s="123">
        <v>28</v>
      </c>
      <c r="E33" s="123">
        <v>6</v>
      </c>
      <c r="F33" s="123">
        <v>36</v>
      </c>
      <c r="G33" s="123">
        <v>76</v>
      </c>
      <c r="H33" s="120">
        <v>5.3333333333333337E-2</v>
      </c>
    </row>
    <row r="34" spans="2:10">
      <c r="B34" s="121" t="s">
        <v>38</v>
      </c>
      <c r="C34" s="122">
        <v>3</v>
      </c>
      <c r="D34" s="123">
        <v>3</v>
      </c>
      <c r="E34" s="123">
        <v>0</v>
      </c>
      <c r="F34" s="123">
        <v>12</v>
      </c>
      <c r="G34" s="123">
        <v>18</v>
      </c>
      <c r="H34" s="120">
        <v>1.2631578947368421E-2</v>
      </c>
    </row>
    <row r="35" spans="2:10">
      <c r="B35" s="121" t="s">
        <v>52</v>
      </c>
      <c r="C35" s="122">
        <v>3</v>
      </c>
      <c r="D35" s="123">
        <v>24</v>
      </c>
      <c r="E35" s="123">
        <v>5</v>
      </c>
      <c r="F35" s="123">
        <v>66</v>
      </c>
      <c r="G35" s="123">
        <v>98</v>
      </c>
      <c r="H35" s="120">
        <v>6.8771929824561401E-2</v>
      </c>
    </row>
    <row r="36" spans="2:10" ht="17.25" thickBot="1">
      <c r="B36" s="124" t="s">
        <v>34</v>
      </c>
      <c r="C36" s="122">
        <v>0</v>
      </c>
      <c r="D36" s="123">
        <v>10</v>
      </c>
      <c r="E36" s="123">
        <v>2</v>
      </c>
      <c r="F36" s="123">
        <v>17</v>
      </c>
      <c r="G36" s="123">
        <v>29</v>
      </c>
      <c r="H36" s="120">
        <v>2.0350877192982456E-2</v>
      </c>
    </row>
    <row r="37" spans="2:10" ht="17.25" thickBot="1">
      <c r="B37" s="128" t="s">
        <v>80</v>
      </c>
      <c r="C37" s="125">
        <v>91</v>
      </c>
      <c r="D37" s="126">
        <v>403</v>
      </c>
      <c r="E37" s="126">
        <v>116</v>
      </c>
      <c r="F37" s="126">
        <v>815</v>
      </c>
      <c r="G37" s="126">
        <v>1425</v>
      </c>
      <c r="H37" s="127">
        <v>0.99999999999999967</v>
      </c>
      <c r="J37"/>
    </row>
    <row r="38" spans="2:10">
      <c r="B38" s="2"/>
      <c r="C38" s="3"/>
      <c r="D38" s="3"/>
      <c r="E38" s="3"/>
      <c r="F38" s="3"/>
      <c r="G38" s="3"/>
      <c r="H38" s="2"/>
    </row>
    <row r="39" spans="2:10" ht="17.25" thickBot="1">
      <c r="B39" s="356" t="s">
        <v>81</v>
      </c>
      <c r="C39" s="356"/>
      <c r="D39" s="356"/>
      <c r="E39" s="356"/>
      <c r="F39" s="356"/>
      <c r="G39" s="356"/>
      <c r="H39" s="356"/>
    </row>
    <row r="40" spans="2:10" ht="17.25" thickTop="1">
      <c r="B40" s="4"/>
      <c r="C40" s="4"/>
      <c r="D40" s="4"/>
      <c r="E40" s="4"/>
      <c r="F40" s="4"/>
      <c r="G40" s="4"/>
      <c r="H40" s="4"/>
    </row>
    <row r="41" spans="2:10">
      <c r="B41" s="4"/>
      <c r="C41" s="301">
        <f>C37/11202</f>
        <v>8.1235493661846094E-3</v>
      </c>
      <c r="D41" s="301">
        <f t="shared" ref="D41:F41" si="0">D37/11202</f>
        <v>3.5975718621674702E-2</v>
      </c>
      <c r="E41" s="301">
        <f t="shared" si="0"/>
        <v>1.0355293697554007E-2</v>
      </c>
      <c r="F41" s="301">
        <f t="shared" si="0"/>
        <v>7.2754865202642391E-2</v>
      </c>
      <c r="G41" s="4"/>
      <c r="H41" s="4"/>
    </row>
    <row r="42" spans="2:10">
      <c r="B42" s="4"/>
      <c r="C42" s="4"/>
      <c r="D42" s="4"/>
      <c r="E42" s="4"/>
      <c r="F42" s="4"/>
      <c r="G42" s="4"/>
      <c r="H42" s="4"/>
    </row>
    <row r="43" spans="2:10">
      <c r="B43" s="4"/>
      <c r="C43" s="4"/>
      <c r="D43" s="4"/>
      <c r="E43" s="4"/>
      <c r="F43" s="4"/>
      <c r="G43" s="4"/>
      <c r="H43" s="4"/>
    </row>
    <row r="44" spans="2:10">
      <c r="B44" s="4"/>
      <c r="C44" s="4"/>
      <c r="D44" s="4"/>
      <c r="E44" s="4"/>
      <c r="F44" s="4"/>
      <c r="G44" s="4"/>
      <c r="H44" s="4"/>
    </row>
    <row r="45" spans="2:10">
      <c r="B45" s="4"/>
      <c r="C45" s="4"/>
      <c r="D45" s="4"/>
      <c r="E45" s="4"/>
      <c r="F45" s="4"/>
      <c r="G45" s="4"/>
      <c r="H45" s="4"/>
    </row>
    <row r="46" spans="2:10">
      <c r="B46" s="4"/>
      <c r="C46" s="4"/>
      <c r="D46" s="4"/>
      <c r="E46" s="4"/>
      <c r="F46" s="4"/>
      <c r="G46" s="4"/>
      <c r="H46" s="4"/>
    </row>
    <row r="47" spans="2:10">
      <c r="B47" s="4"/>
      <c r="C47" s="4"/>
      <c r="D47" s="4"/>
      <c r="E47" s="4"/>
      <c r="F47" s="4"/>
      <c r="G47" s="4"/>
      <c r="H47" s="4"/>
    </row>
    <row r="48" spans="2:10">
      <c r="B48" s="4"/>
      <c r="C48" s="4"/>
      <c r="D48" s="4"/>
      <c r="E48" s="4"/>
      <c r="F48" s="4"/>
      <c r="G48" s="4"/>
      <c r="H48" s="4"/>
    </row>
  </sheetData>
  <mergeCells count="3">
    <mergeCell ref="B39:H39"/>
    <mergeCell ref="B2:H2"/>
    <mergeCell ref="B3:H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K46"/>
  <sheetViews>
    <sheetView topLeftCell="A4" zoomScale="89" zoomScaleNormal="89" workbookViewId="0">
      <selection activeCell="G38" sqref="G38"/>
    </sheetView>
  </sheetViews>
  <sheetFormatPr baseColWidth="10" defaultColWidth="11.625" defaultRowHeight="16.5"/>
  <cols>
    <col min="1" max="2" width="27.625" style="1" customWidth="1"/>
    <col min="3" max="3" width="11.625" style="1"/>
    <col min="4" max="4" width="24.375" style="1" customWidth="1"/>
    <col min="5" max="5" width="22.75" style="1" customWidth="1"/>
    <col min="6" max="6" width="25.375" style="1" customWidth="1"/>
    <col min="7" max="7" width="12.5" style="1" customWidth="1"/>
    <col min="8" max="16384" width="11.625" style="1"/>
  </cols>
  <sheetData>
    <row r="1" spans="2:11" ht="2.25" customHeight="1">
      <c r="B1"/>
      <c r="C1"/>
      <c r="D1"/>
      <c r="E1"/>
      <c r="F1"/>
      <c r="G1"/>
    </row>
    <row r="2" spans="2:11" ht="17.25" thickBot="1"/>
    <row r="3" spans="2:11" ht="24.75" customHeight="1" thickBot="1">
      <c r="B3" s="367" t="s">
        <v>82</v>
      </c>
      <c r="C3" s="368"/>
      <c r="D3" s="369"/>
      <c r="E3" s="369"/>
      <c r="F3" s="369"/>
      <c r="G3" s="370"/>
    </row>
    <row r="4" spans="2:11" ht="27" customHeight="1">
      <c r="B4" s="371" t="s">
        <v>73</v>
      </c>
      <c r="C4" s="373" t="s">
        <v>83</v>
      </c>
      <c r="D4" s="373" t="s">
        <v>84</v>
      </c>
      <c r="E4" s="373" t="s">
        <v>85</v>
      </c>
      <c r="F4" s="373" t="s">
        <v>86</v>
      </c>
      <c r="G4" s="373" t="s">
        <v>87</v>
      </c>
    </row>
    <row r="5" spans="2:11" ht="30.75" customHeight="1" thickBot="1">
      <c r="B5" s="372"/>
      <c r="C5" s="374"/>
      <c r="D5" s="374"/>
      <c r="E5" s="374"/>
      <c r="F5" s="374"/>
      <c r="G5" s="374"/>
    </row>
    <row r="6" spans="2:11">
      <c r="B6" s="130" t="s">
        <v>28</v>
      </c>
      <c r="C6" s="134">
        <v>800</v>
      </c>
      <c r="D6" s="134">
        <v>654</v>
      </c>
      <c r="E6" s="134">
        <v>0</v>
      </c>
      <c r="F6" s="134">
        <v>654</v>
      </c>
      <c r="G6" s="134">
        <v>146</v>
      </c>
      <c r="J6" s="24"/>
      <c r="K6" s="25"/>
    </row>
    <row r="7" spans="2:11">
      <c r="B7" s="129" t="s">
        <v>47</v>
      </c>
      <c r="C7" s="132">
        <v>395</v>
      </c>
      <c r="D7" s="132">
        <v>338</v>
      </c>
      <c r="E7" s="132">
        <v>2</v>
      </c>
      <c r="F7" s="132">
        <v>340</v>
      </c>
      <c r="G7" s="132">
        <v>55</v>
      </c>
      <c r="J7" s="23"/>
    </row>
    <row r="8" spans="2:11">
      <c r="B8" s="129" t="s">
        <v>61</v>
      </c>
      <c r="C8" s="132">
        <v>83</v>
      </c>
      <c r="D8" s="132">
        <v>75</v>
      </c>
      <c r="E8" s="132">
        <v>0</v>
      </c>
      <c r="F8" s="132">
        <v>75</v>
      </c>
      <c r="G8" s="132">
        <v>8</v>
      </c>
      <c r="J8" s="23"/>
    </row>
    <row r="9" spans="2:11">
      <c r="B9" s="129" t="s">
        <v>33</v>
      </c>
      <c r="C9" s="132">
        <v>125</v>
      </c>
      <c r="D9" s="132">
        <v>104</v>
      </c>
      <c r="E9" s="132">
        <v>3</v>
      </c>
      <c r="F9" s="132">
        <v>107</v>
      </c>
      <c r="G9" s="132">
        <v>18</v>
      </c>
      <c r="J9" s="23"/>
    </row>
    <row r="10" spans="2:11">
      <c r="B10" s="129" t="s">
        <v>51</v>
      </c>
      <c r="C10" s="132">
        <v>545</v>
      </c>
      <c r="D10" s="132">
        <v>429</v>
      </c>
      <c r="E10" s="132">
        <v>2</v>
      </c>
      <c r="F10" s="132">
        <v>431</v>
      </c>
      <c r="G10" s="132">
        <v>114</v>
      </c>
      <c r="J10" s="23"/>
    </row>
    <row r="11" spans="2:11">
      <c r="B11" s="129" t="s">
        <v>29</v>
      </c>
      <c r="C11" s="132">
        <v>250</v>
      </c>
      <c r="D11" s="132">
        <v>203</v>
      </c>
      <c r="E11" s="132">
        <v>0</v>
      </c>
      <c r="F11" s="132">
        <v>203</v>
      </c>
      <c r="G11" s="132">
        <v>47</v>
      </c>
      <c r="J11" s="23"/>
    </row>
    <row r="12" spans="2:11">
      <c r="B12" s="129" t="s">
        <v>32</v>
      </c>
      <c r="C12" s="132">
        <v>747</v>
      </c>
      <c r="D12" s="132">
        <v>653</v>
      </c>
      <c r="E12" s="132">
        <v>0</v>
      </c>
      <c r="F12" s="132">
        <v>653</v>
      </c>
      <c r="G12" s="132">
        <v>94</v>
      </c>
      <c r="J12" s="23"/>
    </row>
    <row r="13" spans="2:11">
      <c r="B13" s="129" t="s">
        <v>49</v>
      </c>
      <c r="C13" s="132">
        <v>380</v>
      </c>
      <c r="D13" s="132">
        <v>338</v>
      </c>
      <c r="E13" s="132">
        <v>1</v>
      </c>
      <c r="F13" s="132">
        <v>339</v>
      </c>
      <c r="G13" s="132">
        <v>41</v>
      </c>
      <c r="J13" s="23"/>
    </row>
    <row r="14" spans="2:11">
      <c r="B14" s="129" t="s">
        <v>48</v>
      </c>
      <c r="C14" s="132">
        <v>107</v>
      </c>
      <c r="D14" s="132">
        <v>92</v>
      </c>
      <c r="E14" s="132">
        <v>0</v>
      </c>
      <c r="F14" s="132">
        <v>92</v>
      </c>
      <c r="G14" s="132">
        <v>15</v>
      </c>
      <c r="J14" s="23"/>
    </row>
    <row r="15" spans="2:11">
      <c r="B15" s="129" t="s">
        <v>54</v>
      </c>
      <c r="C15" s="132">
        <v>162</v>
      </c>
      <c r="D15" s="132">
        <v>141</v>
      </c>
      <c r="E15" s="132">
        <v>1</v>
      </c>
      <c r="F15" s="132">
        <v>142</v>
      </c>
      <c r="G15" s="132">
        <v>20</v>
      </c>
      <c r="J15" s="23"/>
    </row>
    <row r="16" spans="2:11">
      <c r="B16" s="129" t="s">
        <v>36</v>
      </c>
      <c r="C16" s="132">
        <v>192</v>
      </c>
      <c r="D16" s="132">
        <v>156</v>
      </c>
      <c r="E16" s="132">
        <v>0</v>
      </c>
      <c r="F16" s="132">
        <v>156</v>
      </c>
      <c r="G16" s="132">
        <v>36</v>
      </c>
      <c r="J16" s="23"/>
    </row>
    <row r="17" spans="2:10">
      <c r="B17" s="129" t="s">
        <v>53</v>
      </c>
      <c r="C17" s="132">
        <v>28</v>
      </c>
      <c r="D17" s="132">
        <v>25</v>
      </c>
      <c r="E17" s="132">
        <v>0</v>
      </c>
      <c r="F17" s="132">
        <v>25</v>
      </c>
      <c r="G17" s="132">
        <v>3</v>
      </c>
      <c r="J17" s="23"/>
    </row>
    <row r="18" spans="2:10">
      <c r="B18" s="129" t="s">
        <v>60</v>
      </c>
      <c r="C18" s="132">
        <v>257</v>
      </c>
      <c r="D18" s="132">
        <v>213</v>
      </c>
      <c r="E18" s="132">
        <v>1</v>
      </c>
      <c r="F18" s="132">
        <v>214</v>
      </c>
      <c r="G18" s="132">
        <v>43</v>
      </c>
      <c r="J18" s="23"/>
    </row>
    <row r="19" spans="2:10">
      <c r="B19" s="129" t="s">
        <v>40</v>
      </c>
      <c r="C19" s="132">
        <v>682</v>
      </c>
      <c r="D19" s="132">
        <v>601</v>
      </c>
      <c r="E19" s="132">
        <v>0</v>
      </c>
      <c r="F19" s="132">
        <v>601</v>
      </c>
      <c r="G19" s="132">
        <v>81</v>
      </c>
      <c r="J19" s="23"/>
    </row>
    <row r="20" spans="2:10">
      <c r="B20" s="129" t="s">
        <v>41</v>
      </c>
      <c r="C20" s="132">
        <v>697</v>
      </c>
      <c r="D20" s="132">
        <v>616</v>
      </c>
      <c r="E20" s="132">
        <v>0</v>
      </c>
      <c r="F20" s="132">
        <v>616</v>
      </c>
      <c r="G20" s="132">
        <v>81</v>
      </c>
      <c r="J20" s="23"/>
    </row>
    <row r="21" spans="2:10">
      <c r="B21" s="129" t="s">
        <v>42</v>
      </c>
      <c r="C21" s="132">
        <v>171</v>
      </c>
      <c r="D21" s="132">
        <v>158</v>
      </c>
      <c r="E21" s="132">
        <v>1</v>
      </c>
      <c r="F21" s="132">
        <v>159</v>
      </c>
      <c r="G21" s="132">
        <v>12</v>
      </c>
      <c r="J21" s="23"/>
    </row>
    <row r="22" spans="2:10">
      <c r="B22" s="129" t="s">
        <v>43</v>
      </c>
      <c r="C22" s="132">
        <v>282</v>
      </c>
      <c r="D22" s="132">
        <v>260</v>
      </c>
      <c r="E22" s="132">
        <v>0</v>
      </c>
      <c r="F22" s="132">
        <v>260</v>
      </c>
      <c r="G22" s="132">
        <v>22</v>
      </c>
      <c r="J22" s="23"/>
    </row>
    <row r="23" spans="2:10">
      <c r="B23" s="129" t="s">
        <v>44</v>
      </c>
      <c r="C23" s="132">
        <v>826</v>
      </c>
      <c r="D23" s="132">
        <v>702</v>
      </c>
      <c r="E23" s="132">
        <v>0</v>
      </c>
      <c r="F23" s="132">
        <v>702</v>
      </c>
      <c r="G23" s="132">
        <v>124</v>
      </c>
      <c r="J23" s="23"/>
    </row>
    <row r="24" spans="2:10">
      <c r="B24" s="129" t="s">
        <v>45</v>
      </c>
      <c r="C24" s="132">
        <v>491</v>
      </c>
      <c r="D24" s="132">
        <v>432</v>
      </c>
      <c r="E24" s="132">
        <v>0</v>
      </c>
      <c r="F24" s="132">
        <v>432</v>
      </c>
      <c r="G24" s="132">
        <v>59</v>
      </c>
      <c r="J24" s="23"/>
    </row>
    <row r="25" spans="2:10">
      <c r="B25" s="129" t="s">
        <v>63</v>
      </c>
      <c r="C25" s="132">
        <v>295</v>
      </c>
      <c r="D25" s="132">
        <v>263</v>
      </c>
      <c r="E25" s="132">
        <v>0</v>
      </c>
      <c r="F25" s="132">
        <v>263</v>
      </c>
      <c r="G25" s="132">
        <v>32</v>
      </c>
      <c r="J25" s="23"/>
    </row>
    <row r="26" spans="2:10">
      <c r="B26" s="129" t="s">
        <v>56</v>
      </c>
      <c r="C26" s="132">
        <v>97</v>
      </c>
      <c r="D26" s="132">
        <v>82</v>
      </c>
      <c r="E26" s="132">
        <v>1</v>
      </c>
      <c r="F26" s="132">
        <v>83</v>
      </c>
      <c r="G26" s="132">
        <v>14</v>
      </c>
      <c r="J26" s="23"/>
    </row>
    <row r="27" spans="2:10">
      <c r="B27" s="129" t="s">
        <v>57</v>
      </c>
      <c r="C27" s="132">
        <v>1</v>
      </c>
      <c r="D27" s="132">
        <v>1</v>
      </c>
      <c r="E27" s="132">
        <v>0</v>
      </c>
      <c r="F27" s="132">
        <v>1</v>
      </c>
      <c r="G27" s="132">
        <v>0</v>
      </c>
      <c r="J27" s="23"/>
    </row>
    <row r="28" spans="2:10">
      <c r="B28" s="129" t="s">
        <v>59</v>
      </c>
      <c r="C28" s="132">
        <v>47</v>
      </c>
      <c r="D28" s="132">
        <v>44</v>
      </c>
      <c r="E28" s="132">
        <v>0</v>
      </c>
      <c r="F28" s="132">
        <v>44</v>
      </c>
      <c r="G28" s="132">
        <v>3</v>
      </c>
      <c r="J28" s="23"/>
    </row>
    <row r="29" spans="2:10">
      <c r="B29" s="129" t="s">
        <v>37</v>
      </c>
      <c r="C29" s="132">
        <v>1467</v>
      </c>
      <c r="D29" s="132">
        <v>1348</v>
      </c>
      <c r="E29" s="132">
        <v>0</v>
      </c>
      <c r="F29" s="132">
        <v>1348</v>
      </c>
      <c r="G29" s="132">
        <v>119</v>
      </c>
      <c r="J29" s="23"/>
    </row>
    <row r="30" spans="2:10">
      <c r="B30" s="129" t="s">
        <v>64</v>
      </c>
      <c r="C30" s="132">
        <v>106</v>
      </c>
      <c r="D30" s="132">
        <v>88</v>
      </c>
      <c r="E30" s="132">
        <v>1</v>
      </c>
      <c r="F30" s="132">
        <v>89</v>
      </c>
      <c r="G30" s="132">
        <v>17</v>
      </c>
      <c r="J30" s="23"/>
    </row>
    <row r="31" spans="2:10">
      <c r="B31" s="129" t="s">
        <v>30</v>
      </c>
      <c r="C31" s="132">
        <v>681</v>
      </c>
      <c r="D31" s="132">
        <v>599</v>
      </c>
      <c r="E31" s="132">
        <v>6</v>
      </c>
      <c r="F31" s="132">
        <v>605</v>
      </c>
      <c r="G31" s="132">
        <v>76</v>
      </c>
      <c r="J31" s="23"/>
    </row>
    <row r="32" spans="2:10">
      <c r="B32" s="129" t="s">
        <v>38</v>
      </c>
      <c r="C32" s="132">
        <v>222</v>
      </c>
      <c r="D32" s="132">
        <v>204</v>
      </c>
      <c r="E32" s="132">
        <v>0</v>
      </c>
      <c r="F32" s="132">
        <v>204</v>
      </c>
      <c r="G32" s="132">
        <v>18</v>
      </c>
      <c r="J32" s="23"/>
    </row>
    <row r="33" spans="2:10">
      <c r="B33" s="129" t="s">
        <v>52</v>
      </c>
      <c r="C33" s="132">
        <v>827</v>
      </c>
      <c r="D33" s="132">
        <v>728</v>
      </c>
      <c r="E33" s="132">
        <v>1</v>
      </c>
      <c r="F33" s="132">
        <v>729</v>
      </c>
      <c r="G33" s="132">
        <v>98</v>
      </c>
      <c r="J33" s="23"/>
    </row>
    <row r="34" spans="2:10" ht="17.25" thickBot="1">
      <c r="B34" s="131" t="s">
        <v>34</v>
      </c>
      <c r="C34" s="133">
        <v>239</v>
      </c>
      <c r="D34" s="133">
        <v>208</v>
      </c>
      <c r="E34" s="133">
        <v>2</v>
      </c>
      <c r="F34" s="133">
        <v>210</v>
      </c>
      <c r="G34" s="133">
        <v>29</v>
      </c>
      <c r="J34" s="23"/>
    </row>
    <row r="35" spans="2:10" ht="15" customHeight="1" thickBot="1">
      <c r="B35" s="135" t="s">
        <v>78</v>
      </c>
      <c r="C35" s="136">
        <f>SUM(C6:C34)</f>
        <v>11202</v>
      </c>
      <c r="D35" s="136">
        <f>SUM(D6:D34)</f>
        <v>9755</v>
      </c>
      <c r="E35" s="136">
        <f>SUM(E6:E34)</f>
        <v>22</v>
      </c>
      <c r="F35" s="136">
        <f>SUM(F6:F34)</f>
        <v>9777</v>
      </c>
      <c r="G35" s="136">
        <f>SUM(G6:G34)</f>
        <v>1425</v>
      </c>
      <c r="J35" s="23"/>
    </row>
    <row r="36" spans="2:10">
      <c r="B36" s="9"/>
      <c r="C36" s="28"/>
      <c r="D36" s="417">
        <f>-C35+D35</f>
        <v>-1447</v>
      </c>
      <c r="E36" s="10"/>
      <c r="F36" s="10"/>
      <c r="G36" s="10"/>
    </row>
    <row r="37" spans="2:10">
      <c r="B37" s="9"/>
      <c r="C37" s="10"/>
      <c r="D37" s="10"/>
      <c r="E37" s="10"/>
      <c r="F37" s="10"/>
      <c r="G37" s="10"/>
    </row>
    <row r="38" spans="2:10">
      <c r="B38" s="9"/>
      <c r="C38" s="10"/>
      <c r="D38" s="10"/>
      <c r="E38" s="10"/>
      <c r="F38" s="10"/>
      <c r="G38" s="10"/>
    </row>
    <row r="39" spans="2:10">
      <c r="B39" s="9"/>
      <c r="C39" s="10"/>
      <c r="D39" s="10"/>
      <c r="E39" s="10"/>
      <c r="F39" s="10"/>
      <c r="G39" s="10"/>
    </row>
    <row r="40" spans="2:10">
      <c r="B40" s="9"/>
      <c r="C40" s="10"/>
      <c r="D40" s="10"/>
      <c r="E40" s="10"/>
      <c r="F40" s="10"/>
      <c r="G40" s="10"/>
    </row>
    <row r="41" spans="2:10">
      <c r="B41" s="9"/>
      <c r="C41" s="10"/>
      <c r="D41" s="10"/>
      <c r="E41" s="10"/>
      <c r="F41" s="10"/>
      <c r="G41" s="10"/>
    </row>
    <row r="42" spans="2:10">
      <c r="B42" s="9"/>
      <c r="C42" s="10"/>
      <c r="D42" s="10"/>
      <c r="E42" s="10"/>
      <c r="F42" s="10"/>
      <c r="G42" s="10"/>
    </row>
    <row r="43" spans="2:10">
      <c r="B43" s="9"/>
      <c r="C43" s="10"/>
      <c r="D43" s="10"/>
      <c r="E43" s="10"/>
      <c r="F43" s="10"/>
      <c r="G43" s="10"/>
    </row>
    <row r="44" spans="2:10">
      <c r="B44" s="9"/>
      <c r="C44" s="10"/>
      <c r="D44" s="10"/>
      <c r="E44" s="10"/>
      <c r="F44" s="10"/>
      <c r="G44" s="10"/>
    </row>
    <row r="45" spans="2:10">
      <c r="B45" s="9"/>
      <c r="C45" s="10"/>
      <c r="D45" s="10"/>
      <c r="E45" s="10"/>
      <c r="F45" s="10"/>
      <c r="G45" s="10"/>
    </row>
    <row r="46" spans="2:10">
      <c r="B46" s="9"/>
      <c r="C46" s="10"/>
      <c r="D46" s="10"/>
      <c r="E46" s="10"/>
      <c r="F46" s="10"/>
      <c r="G46" s="10"/>
    </row>
  </sheetData>
  <mergeCells count="7">
    <mergeCell ref="B3:G3"/>
    <mergeCell ref="B4:B5"/>
    <mergeCell ref="C4:C5"/>
    <mergeCell ref="D4:D5"/>
    <mergeCell ref="E4:E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L49"/>
  <sheetViews>
    <sheetView zoomScale="86" zoomScaleNormal="86" workbookViewId="0">
      <selection activeCell="E28" sqref="E28"/>
    </sheetView>
  </sheetViews>
  <sheetFormatPr baseColWidth="10" defaultColWidth="11.375" defaultRowHeight="16.5"/>
  <cols>
    <col min="1" max="1" width="14.875" style="1" customWidth="1"/>
    <col min="2" max="2" width="16.375" style="1" customWidth="1"/>
    <col min="3" max="3" width="10.75" style="1" customWidth="1"/>
    <col min="4" max="4" width="17.125" style="1" customWidth="1"/>
    <col min="5" max="5" width="15.5" style="1" customWidth="1"/>
    <col min="6" max="6" width="22.375" style="1" customWidth="1"/>
    <col min="7" max="7" width="11" style="1" bestFit="1" customWidth="1"/>
    <col min="8" max="8" width="11.375" style="1"/>
    <col min="9" max="9" width="13.5" style="1" customWidth="1"/>
    <col min="10" max="10" width="12.5" style="1" customWidth="1"/>
    <col min="11" max="16384" width="11.375" style="1"/>
  </cols>
  <sheetData>
    <row r="1" spans="1:11" ht="27" thickBot="1">
      <c r="A1" s="375" t="s">
        <v>88</v>
      </c>
      <c r="B1" s="375"/>
      <c r="C1" s="375"/>
      <c r="D1" s="375"/>
      <c r="E1" s="375"/>
      <c r="F1" s="375"/>
      <c r="G1" s="375"/>
      <c r="H1" s="375"/>
      <c r="I1" s="375"/>
      <c r="J1" s="147"/>
    </row>
    <row r="2" spans="1:11" ht="22.5" customHeight="1" thickBot="1">
      <c r="B2" s="376" t="s">
        <v>89</v>
      </c>
      <c r="C2" s="377"/>
      <c r="D2" s="377"/>
      <c r="E2" s="377"/>
      <c r="F2" s="377"/>
      <c r="G2" s="378"/>
      <c r="K2"/>
    </row>
    <row r="3" spans="1:11" ht="35.25" thickBot="1">
      <c r="A3" s="144" t="s">
        <v>90</v>
      </c>
      <c r="B3" s="144" t="s">
        <v>91</v>
      </c>
      <c r="C3" s="144" t="s">
        <v>92</v>
      </c>
      <c r="D3" s="144" t="s">
        <v>93</v>
      </c>
      <c r="E3" s="144" t="s">
        <v>94</v>
      </c>
      <c r="F3" s="144" t="s">
        <v>95</v>
      </c>
      <c r="G3" s="144" t="s">
        <v>96</v>
      </c>
      <c r="H3" s="144" t="s">
        <v>80</v>
      </c>
      <c r="I3" s="138" t="s">
        <v>97</v>
      </c>
    </row>
    <row r="4" spans="1:11" ht="27" customHeight="1">
      <c r="A4" s="140">
        <v>0</v>
      </c>
      <c r="B4" s="297"/>
      <c r="C4" s="297"/>
      <c r="D4" s="297"/>
      <c r="E4" s="297"/>
      <c r="F4" s="297"/>
      <c r="G4" s="297">
        <v>13</v>
      </c>
      <c r="H4" s="297">
        <v>13</v>
      </c>
      <c r="I4" s="145">
        <f>DNA_3[[#This Row],[Total general]]/$H$31</f>
        <v>3.2258064516129031E-2</v>
      </c>
    </row>
    <row r="5" spans="1:11" ht="17.25">
      <c r="A5" s="141">
        <v>2</v>
      </c>
      <c r="B5" s="298"/>
      <c r="C5" s="298"/>
      <c r="D5" s="298"/>
      <c r="E5" s="298">
        <v>1</v>
      </c>
      <c r="F5" s="298"/>
      <c r="G5" s="298"/>
      <c r="H5" s="298">
        <v>1</v>
      </c>
      <c r="I5" s="145">
        <f>DNA_3[[#This Row],[Total general]]/$H$31</f>
        <v>2.4813895781637717E-3</v>
      </c>
    </row>
    <row r="6" spans="1:11" ht="17.25">
      <c r="A6" s="141">
        <v>2.1</v>
      </c>
      <c r="B6" s="298"/>
      <c r="C6" s="298"/>
      <c r="D6" s="298"/>
      <c r="E6" s="298">
        <v>1</v>
      </c>
      <c r="F6" s="298"/>
      <c r="G6" s="298"/>
      <c r="H6" s="298">
        <v>1</v>
      </c>
      <c r="I6" s="145">
        <f>DNA_3[[#This Row],[Total general]]/$H$31</f>
        <v>2.4813895781637717E-3</v>
      </c>
    </row>
    <row r="7" spans="1:11" ht="17.25">
      <c r="A7" s="141">
        <v>2.5</v>
      </c>
      <c r="B7" s="298"/>
      <c r="C7" s="298"/>
      <c r="D7" s="298"/>
      <c r="E7" s="298">
        <v>2</v>
      </c>
      <c r="F7" s="298"/>
      <c r="G7" s="298"/>
      <c r="H7" s="298">
        <v>2</v>
      </c>
      <c r="I7" s="145">
        <f>DNA_3[[#This Row],[Total general]]/$H$31</f>
        <v>4.9627791563275434E-3</v>
      </c>
    </row>
    <row r="8" spans="1:11" ht="17.25">
      <c r="A8" s="142">
        <v>2.6</v>
      </c>
      <c r="B8" s="299"/>
      <c r="C8" s="299"/>
      <c r="D8" s="299"/>
      <c r="E8" s="299">
        <v>1</v>
      </c>
      <c r="F8" s="299"/>
      <c r="G8" s="299"/>
      <c r="H8" s="299">
        <v>1</v>
      </c>
      <c r="I8" s="145">
        <f>DNA_3[[#This Row],[Total general]]/$H$31</f>
        <v>2.4813895781637717E-3</v>
      </c>
    </row>
    <row r="9" spans="1:11" ht="17.25">
      <c r="A9" s="142">
        <v>2.7</v>
      </c>
      <c r="B9" s="299"/>
      <c r="C9" s="299"/>
      <c r="D9" s="299"/>
      <c r="E9" s="299">
        <v>2</v>
      </c>
      <c r="F9" s="299"/>
      <c r="G9" s="299"/>
      <c r="H9" s="299">
        <v>2</v>
      </c>
      <c r="I9" s="145">
        <f>DNA_3[[#This Row],[Total general]]/$H$31</f>
        <v>4.9627791563275434E-3</v>
      </c>
    </row>
    <row r="10" spans="1:11" ht="17.25">
      <c r="A10" s="142">
        <v>2.8</v>
      </c>
      <c r="B10" s="299"/>
      <c r="C10" s="299"/>
      <c r="D10" s="299"/>
      <c r="E10" s="299">
        <v>6</v>
      </c>
      <c r="F10" s="299"/>
      <c r="G10" s="299"/>
      <c r="H10" s="299">
        <v>6</v>
      </c>
      <c r="I10" s="145">
        <f>DNA_3[[#This Row],[Total general]]/$H$31</f>
        <v>1.488833746898263E-2</v>
      </c>
    </row>
    <row r="11" spans="1:11" ht="17.25">
      <c r="A11" s="142">
        <v>2.9</v>
      </c>
      <c r="B11" s="299"/>
      <c r="C11" s="299"/>
      <c r="D11" s="299"/>
      <c r="E11" s="299">
        <v>3</v>
      </c>
      <c r="F11" s="299"/>
      <c r="G11" s="299"/>
      <c r="H11" s="299">
        <v>3</v>
      </c>
      <c r="I11" s="145">
        <f>DNA_3[[#This Row],[Total general]]/$H$31</f>
        <v>7.4441687344913151E-3</v>
      </c>
    </row>
    <row r="12" spans="1:11" ht="17.25">
      <c r="A12" s="142">
        <v>3</v>
      </c>
      <c r="B12" s="299"/>
      <c r="C12" s="299"/>
      <c r="D12" s="299"/>
      <c r="E12" s="299">
        <v>4</v>
      </c>
      <c r="F12" s="299">
        <v>3</v>
      </c>
      <c r="G12" s="299"/>
      <c r="H12" s="299">
        <v>7</v>
      </c>
      <c r="I12" s="145">
        <f>DNA_3[[#This Row],[Total general]]/$H$31</f>
        <v>1.7369727047146403E-2</v>
      </c>
    </row>
    <row r="13" spans="1:11" ht="17.25">
      <c r="A13" s="142">
        <v>3.1</v>
      </c>
      <c r="B13" s="299"/>
      <c r="C13" s="299"/>
      <c r="D13" s="299"/>
      <c r="E13" s="299">
        <v>12</v>
      </c>
      <c r="F13" s="299">
        <v>1</v>
      </c>
      <c r="G13" s="299"/>
      <c r="H13" s="299">
        <v>13</v>
      </c>
      <c r="I13" s="145">
        <f>DNA_3[[#This Row],[Total general]]/$H$31</f>
        <v>3.2258064516129031E-2</v>
      </c>
    </row>
    <row r="14" spans="1:11" ht="17.25">
      <c r="A14" s="142">
        <v>3.2</v>
      </c>
      <c r="B14" s="299"/>
      <c r="C14" s="299"/>
      <c r="D14" s="299"/>
      <c r="E14" s="299">
        <v>14</v>
      </c>
      <c r="F14" s="299">
        <v>3</v>
      </c>
      <c r="G14" s="299"/>
      <c r="H14" s="299">
        <v>17</v>
      </c>
      <c r="I14" s="145">
        <f>DNA_3[[#This Row],[Total general]]/$H$31</f>
        <v>4.2183622828784122E-2</v>
      </c>
    </row>
    <row r="15" spans="1:11" ht="17.25">
      <c r="A15" s="142">
        <v>3.3</v>
      </c>
      <c r="B15" s="299"/>
      <c r="C15" s="299">
        <v>41</v>
      </c>
      <c r="D15" s="299">
        <v>1</v>
      </c>
      <c r="E15" s="299"/>
      <c r="F15" s="299"/>
      <c r="G15" s="299"/>
      <c r="H15" s="299">
        <v>42</v>
      </c>
      <c r="I15" s="145">
        <f>DNA_3[[#This Row],[Total general]]/$H$31</f>
        <v>0.10421836228287841</v>
      </c>
    </row>
    <row r="16" spans="1:11" ht="17.25">
      <c r="A16" s="142">
        <v>3.4</v>
      </c>
      <c r="B16" s="299"/>
      <c r="C16" s="299">
        <v>45</v>
      </c>
      <c r="D16" s="299"/>
      <c r="E16" s="299"/>
      <c r="F16" s="299"/>
      <c r="G16" s="299"/>
      <c r="H16" s="299">
        <v>45</v>
      </c>
      <c r="I16" s="145">
        <f>DNA_3[[#This Row],[Total general]]/$H$31</f>
        <v>0.11166253101736973</v>
      </c>
    </row>
    <row r="17" spans="1:12" ht="17.25">
      <c r="A17" s="142">
        <v>3.5</v>
      </c>
      <c r="B17" s="299"/>
      <c r="C17" s="299">
        <v>38</v>
      </c>
      <c r="D17" s="299"/>
      <c r="E17" s="299"/>
      <c r="F17" s="299"/>
      <c r="G17" s="299"/>
      <c r="H17" s="299">
        <v>38</v>
      </c>
      <c r="I17" s="145">
        <f>DNA_3[[#This Row],[Total general]]/$H$31</f>
        <v>9.4292803970223327E-2</v>
      </c>
    </row>
    <row r="18" spans="1:12" ht="17.25">
      <c r="A18" s="142">
        <v>3.6</v>
      </c>
      <c r="B18" s="299"/>
      <c r="C18" s="299">
        <v>33</v>
      </c>
      <c r="D18" s="299"/>
      <c r="E18" s="299"/>
      <c r="F18" s="299"/>
      <c r="G18" s="299"/>
      <c r="H18" s="299">
        <v>33</v>
      </c>
      <c r="I18" s="145">
        <f>DNA_3[[#This Row],[Total general]]/$H$31</f>
        <v>8.1885856079404462E-2</v>
      </c>
    </row>
    <row r="19" spans="1:12" ht="17.25">
      <c r="A19" s="142">
        <v>3.7</v>
      </c>
      <c r="B19" s="299"/>
      <c r="C19" s="299">
        <v>29</v>
      </c>
      <c r="D19" s="299"/>
      <c r="E19" s="299"/>
      <c r="F19" s="299"/>
      <c r="G19" s="299"/>
      <c r="H19" s="299">
        <v>29</v>
      </c>
      <c r="I19" s="145">
        <f>DNA_3[[#This Row],[Total general]]/$H$31</f>
        <v>7.1960297766749379E-2</v>
      </c>
    </row>
    <row r="20" spans="1:12" ht="17.25">
      <c r="A20" s="142">
        <v>3.8</v>
      </c>
      <c r="B20" s="299"/>
      <c r="C20" s="299">
        <v>20</v>
      </c>
      <c r="D20" s="299">
        <v>1</v>
      </c>
      <c r="E20" s="299"/>
      <c r="F20" s="299"/>
      <c r="G20" s="299"/>
      <c r="H20" s="299">
        <v>21</v>
      </c>
      <c r="I20" s="145">
        <f>DNA_3[[#This Row],[Total general]]/$H$31</f>
        <v>5.2109181141439205E-2</v>
      </c>
    </row>
    <row r="21" spans="1:12" ht="17.25">
      <c r="A21" s="142">
        <v>3.9</v>
      </c>
      <c r="B21" s="299"/>
      <c r="C21" s="299">
        <v>24</v>
      </c>
      <c r="D21" s="299"/>
      <c r="E21" s="299"/>
      <c r="F21" s="299"/>
      <c r="G21" s="299"/>
      <c r="H21" s="299">
        <v>24</v>
      </c>
      <c r="I21" s="145">
        <f>DNA_3[[#This Row],[Total general]]/$H$31</f>
        <v>5.9553349875930521E-2</v>
      </c>
    </row>
    <row r="22" spans="1:12" ht="17.25">
      <c r="A22" s="142">
        <v>4</v>
      </c>
      <c r="B22" s="299">
        <v>21</v>
      </c>
      <c r="C22" s="299">
        <v>1</v>
      </c>
      <c r="D22" s="299"/>
      <c r="E22" s="299"/>
      <c r="F22" s="299"/>
      <c r="G22" s="299"/>
      <c r="H22" s="299">
        <v>22</v>
      </c>
      <c r="I22" s="145">
        <f>DNA_3[[#This Row],[Total general]]/$H$31</f>
        <v>5.4590570719602979E-2</v>
      </c>
    </row>
    <row r="23" spans="1:12" ht="17.25">
      <c r="A23" s="142">
        <v>4.0999999999999996</v>
      </c>
      <c r="B23" s="299">
        <v>14</v>
      </c>
      <c r="C23" s="299">
        <v>1</v>
      </c>
      <c r="D23" s="299"/>
      <c r="E23" s="299"/>
      <c r="F23" s="299"/>
      <c r="G23" s="299"/>
      <c r="H23" s="299">
        <v>15</v>
      </c>
      <c r="I23" s="145">
        <f>DNA_3[[#This Row],[Total general]]/$H$31</f>
        <v>3.7220843672456573E-2</v>
      </c>
    </row>
    <row r="24" spans="1:12" ht="17.25">
      <c r="A24" s="142">
        <v>4.2</v>
      </c>
      <c r="B24" s="299">
        <v>18</v>
      </c>
      <c r="C24" s="299">
        <v>1</v>
      </c>
      <c r="D24" s="299"/>
      <c r="E24" s="299"/>
      <c r="F24" s="299"/>
      <c r="G24" s="299"/>
      <c r="H24" s="299">
        <v>19</v>
      </c>
      <c r="I24" s="145">
        <f>DNA_3[[#This Row],[Total general]]/$H$31</f>
        <v>4.7146401985111663E-2</v>
      </c>
      <c r="K24" s="14"/>
    </row>
    <row r="25" spans="1:12" ht="17.25">
      <c r="A25" s="142">
        <v>4.3</v>
      </c>
      <c r="B25" s="299">
        <v>13</v>
      </c>
      <c r="C25" s="299"/>
      <c r="D25" s="299"/>
      <c r="E25" s="299"/>
      <c r="F25" s="299"/>
      <c r="G25" s="299"/>
      <c r="H25" s="299">
        <v>13</v>
      </c>
      <c r="I25" s="145">
        <f>DNA_3[[#This Row],[Total general]]/$H$31</f>
        <v>3.2258064516129031E-2</v>
      </c>
      <c r="K25" s="14"/>
    </row>
    <row r="26" spans="1:12" ht="17.25">
      <c r="A26" s="142">
        <v>4.4000000000000004</v>
      </c>
      <c r="B26" s="299">
        <v>12</v>
      </c>
      <c r="C26" s="299"/>
      <c r="D26" s="299"/>
      <c r="E26" s="299"/>
      <c r="F26" s="299"/>
      <c r="G26" s="299"/>
      <c r="H26" s="299">
        <v>12</v>
      </c>
      <c r="I26" s="145">
        <f>DNA_3[[#This Row],[Total general]]/$H$31</f>
        <v>2.9776674937965261E-2</v>
      </c>
      <c r="K26" s="14"/>
    </row>
    <row r="27" spans="1:12" ht="17.25">
      <c r="A27" s="142">
        <v>4.5</v>
      </c>
      <c r="B27" s="299">
        <v>11</v>
      </c>
      <c r="C27" s="299"/>
      <c r="D27" s="299"/>
      <c r="E27" s="299"/>
      <c r="F27" s="299"/>
      <c r="G27" s="299"/>
      <c r="H27" s="299">
        <v>11</v>
      </c>
      <c r="I27" s="145">
        <f>DNA_3[[#This Row],[Total general]]/$H$31</f>
        <v>2.729528535980149E-2</v>
      </c>
      <c r="K27" s="14"/>
    </row>
    <row r="28" spans="1:12" ht="17.25">
      <c r="A28" s="142">
        <v>4.5999999999999996</v>
      </c>
      <c r="B28" s="299">
        <v>8</v>
      </c>
      <c r="C28" s="299">
        <v>1</v>
      </c>
      <c r="D28" s="299"/>
      <c r="E28" s="299"/>
      <c r="F28" s="299"/>
      <c r="G28" s="299"/>
      <c r="H28" s="299">
        <v>9</v>
      </c>
      <c r="I28" s="145">
        <f>DNA_3[[#This Row],[Total general]]/$H$31</f>
        <v>2.2332506203473945E-2</v>
      </c>
      <c r="K28" s="14"/>
    </row>
    <row r="29" spans="1:12" ht="17.25">
      <c r="A29" s="142">
        <v>4.7</v>
      </c>
      <c r="B29" s="299">
        <v>3</v>
      </c>
      <c r="C29" s="299"/>
      <c r="D29" s="299"/>
      <c r="E29" s="299"/>
      <c r="F29" s="299"/>
      <c r="G29" s="299"/>
      <c r="H29" s="299">
        <v>3</v>
      </c>
      <c r="I29" s="145">
        <f>DNA_3[[#This Row],[Total general]]/$H$31</f>
        <v>7.4441687344913151E-3</v>
      </c>
      <c r="K29" s="11"/>
    </row>
    <row r="30" spans="1:12" ht="18" thickBot="1">
      <c r="A30" s="143">
        <v>5</v>
      </c>
      <c r="B30" s="300"/>
      <c r="C30" s="300">
        <v>1</v>
      </c>
      <c r="D30" s="300"/>
      <c r="E30" s="300"/>
      <c r="F30" s="300"/>
      <c r="G30" s="300"/>
      <c r="H30" s="300">
        <v>1</v>
      </c>
      <c r="I30" s="145">
        <f>DNA_3[[#This Row],[Total general]]/$H$31</f>
        <v>2.4813895781637717E-3</v>
      </c>
      <c r="K30" s="30"/>
      <c r="L30" s="11"/>
    </row>
    <row r="31" spans="1:12" ht="24.75" customHeight="1" thickBot="1">
      <c r="A31" s="139" t="s">
        <v>80</v>
      </c>
      <c r="B31" s="139">
        <v>100</v>
      </c>
      <c r="C31" s="139">
        <v>235</v>
      </c>
      <c r="D31" s="139">
        <v>2</v>
      </c>
      <c r="E31" s="139">
        <v>46</v>
      </c>
      <c r="F31" s="139">
        <v>7</v>
      </c>
      <c r="G31" s="139">
        <v>13</v>
      </c>
      <c r="H31" s="139">
        <v>403</v>
      </c>
      <c r="I31" s="146">
        <f>DNA_3[[#This Row],[Total general]]/$H$31</f>
        <v>1</v>
      </c>
      <c r="K31" s="30"/>
      <c r="L31" s="11"/>
    </row>
    <row r="32" spans="1:12">
      <c r="K32" s="30"/>
      <c r="L32" s="11"/>
    </row>
    <row r="33" spans="11:12">
      <c r="K33" s="30"/>
      <c r="L33" s="11"/>
    </row>
    <row r="34" spans="11:12">
      <c r="K34" s="30"/>
      <c r="L34" s="11"/>
    </row>
    <row r="35" spans="11:12">
      <c r="K35" s="30"/>
      <c r="L35" s="11"/>
    </row>
    <row r="36" spans="11:12">
      <c r="K36" s="30"/>
      <c r="L36" s="11"/>
    </row>
    <row r="37" spans="11:12">
      <c r="K37" s="30"/>
      <c r="L37" s="11"/>
    </row>
    <row r="38" spans="11:12">
      <c r="K38" s="30"/>
      <c r="L38" s="11"/>
    </row>
    <row r="39" spans="11:12">
      <c r="K39" s="30"/>
      <c r="L39" s="11"/>
    </row>
    <row r="40" spans="11:12">
      <c r="K40" s="30"/>
      <c r="L40" s="11"/>
    </row>
    <row r="41" spans="11:12">
      <c r="K41" s="30"/>
      <c r="L41" s="11"/>
    </row>
    <row r="42" spans="11:12">
      <c r="K42" s="30"/>
      <c r="L42" s="11"/>
    </row>
    <row r="43" spans="11:12">
      <c r="K43" s="30"/>
      <c r="L43" s="11"/>
    </row>
    <row r="44" spans="11:12">
      <c r="K44" s="30"/>
      <c r="L44" s="11"/>
    </row>
    <row r="45" spans="11:12">
      <c r="K45" s="30"/>
      <c r="L45" s="11"/>
    </row>
    <row r="46" spans="11:12">
      <c r="K46" s="30"/>
      <c r="L46" s="11"/>
    </row>
    <row r="47" spans="11:12">
      <c r="K47" s="30"/>
      <c r="L47" s="11"/>
    </row>
    <row r="48" spans="11:12">
      <c r="K48" s="30"/>
      <c r="L48" s="11"/>
    </row>
    <row r="49" spans="11:12">
      <c r="K49" s="30"/>
      <c r="L49" s="11"/>
    </row>
  </sheetData>
  <sortState ref="A4:I6">
    <sortCondition ref="A6"/>
  </sortState>
  <mergeCells count="2">
    <mergeCell ref="A1:I1"/>
    <mergeCell ref="B2:G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D29576B307945B511547DBF3D7A7C" ma:contentTypeVersion="14" ma:contentTypeDescription="Crear nuevo documento." ma:contentTypeScope="" ma:versionID="4b9ebd1774d63e379180f9c9f89cf094">
  <xsd:schema xmlns:xsd="http://www.w3.org/2001/XMLSchema" xmlns:xs="http://www.w3.org/2001/XMLSchema" xmlns:p="http://schemas.microsoft.com/office/2006/metadata/properties" xmlns:ns2="8bb9ef3e-e5d8-4286-a184-37b59a3f5353" xmlns:ns3="a3dfa4bf-ec92-4da8-8fc8-cf32bcb843bb" targetNamespace="http://schemas.microsoft.com/office/2006/metadata/properties" ma:root="true" ma:fieldsID="8be9855ad56deb56a5e08eb04e1a5b06" ns2:_="" ns3:_="">
    <xsd:import namespace="8bb9ef3e-e5d8-4286-a184-37b59a3f5353"/>
    <xsd:import namespace="a3dfa4bf-ec92-4da8-8fc8-cf32bcb8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9ef3e-e5d8-4286-a184-37b59a3f5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a4bf-ec92-4da8-8fc8-cf32bcb8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006d9c-7844-4d2f-8820-e9b1ba77940f}" ma:internalName="TaxCatchAll" ma:showField="CatchAllData" ma:web="a3dfa4bf-ec92-4da8-8fc8-cf32bcb84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fa4bf-ec92-4da8-8fc8-cf32bcb843bb" xsi:nil="true"/>
    <lcf76f155ced4ddcb4097134ff3c332f xmlns="8bb9ef3e-e5d8-4286-a184-37b59a3f53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29444-128B-436C-81DE-F1F32072D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9ef3e-e5d8-4286-a184-37b59a3f5353"/>
    <ds:schemaRef ds:uri="a3dfa4bf-ec92-4da8-8fc8-cf32bcb8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01F4C2-7633-4212-BAF1-62EB1219C403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a3dfa4bf-ec92-4da8-8fc8-cf32bcb843bb"/>
    <ds:schemaRef ds:uri="8bb9ef3e-e5d8-4286-a184-37b59a3f535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83A35C8-ACB2-4D75-BD7D-60DB43C14A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Planeación</vt:lpstr>
      <vt:lpstr>Índice</vt:lpstr>
      <vt:lpstr>Notas</vt:lpstr>
      <vt:lpstr>Informe General</vt:lpstr>
      <vt:lpstr>Deserción 2022-2 vs 2023-2</vt:lpstr>
      <vt:lpstr>Gráfico histórico</vt:lpstr>
      <vt:lpstr>D, E, G por Programa</vt:lpstr>
      <vt:lpstr>No Matriculados por Programa</vt:lpstr>
      <vt:lpstr>DNA por Promedio</vt:lpstr>
      <vt:lpstr>DA por Promedio</vt:lpstr>
      <vt:lpstr>No matriculados tipo Reingreso</vt:lpstr>
      <vt:lpstr>Tasa de Deserción de Reingreso</vt:lpstr>
      <vt:lpstr>No matriculados tipo Readmisión</vt:lpstr>
      <vt:lpstr>Tasa de Deserción de Readmitido</vt:lpstr>
      <vt:lpstr>Solo Inglés</vt:lpstr>
      <vt:lpstr>DA</vt:lpstr>
      <vt:lpstr>DIXPROG</vt:lpstr>
      <vt:lpstr>DIXPROGVA</vt:lpstr>
      <vt:lpstr>DNA</vt:lpstr>
      <vt:lpstr>DREAD</vt:lpstr>
      <vt:lpstr>DREING</vt:lpstr>
      <vt:lpstr>TDIREINGXP</vt:lpstr>
      <vt:lpstr>TDIXPROG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2023-11-16T14:00:02Z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0x01010081BD29576B307945B511547DBF3D7A7C</vt:lpwstr>
  </property>
  <property fmtid="{D5CDD505-2E9C-101B-9397-08002B2CF9AE}" pid="3" name="MediaServiceImageTags">
    <vt:lpwstr/>
  </property>
</Properties>
</file>