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2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1.xml" ContentType="application/vnd.openxmlformats-officedocument.drawing+xml"/>
  <Override PartName="/xl/charts/chart21.xml" ContentType="application/vnd.openxmlformats-officedocument.drawingml.chart+xml"/>
  <Override PartName="/xl/drawings/drawing32.xml" ContentType="application/vnd.openxmlformats-officedocument.drawing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6.xml" ContentType="application/vnd.openxmlformats-officedocument.drawing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7.xml" ContentType="application/vnd.openxmlformats-officedocument.drawing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6.xml" ContentType="application/vnd.openxmlformats-officedocument.drawingml.chart+xml"/>
  <Override PartName="/xl/drawings/drawing40.xml" ContentType="application/vnd.openxmlformats-officedocument.drawing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45.xml" ContentType="application/vnd.openxmlformats-officedocument.drawing+xml"/>
  <Override PartName="/xl/charts/chart31.xml" ContentType="application/vnd.openxmlformats-officedocument.drawingml.chart+xml"/>
  <Override PartName="/xl/drawings/drawing46.xml" ContentType="application/vnd.openxmlformats-officedocument.drawing+xml"/>
  <Override PartName="/xl/charts/chart32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harts/chart33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9.xml" ContentType="application/vnd.openxmlformats-officedocument.drawing+xml"/>
  <Override PartName="/xl/charts/chart34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harts/chart35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larios\Desktop\OneDrive - Universidad del Norte\Asistente\2023\Informe Estadísticas poblacionales 2023-2\"/>
    </mc:Choice>
  </mc:AlternateContent>
  <xr:revisionPtr revIDLastSave="137" documentId="11_B627C69B72BA0A9DCCEA3ABD26A04E2C26CC2EF3" xr6:coauthVersionLast="36" xr6:coauthVersionMax="36" xr10:uidLastSave="{BDBA7617-43A3-41FB-B102-6654E5C49104}"/>
  <bookViews>
    <workbookView xWindow="0" yWindow="0" windowWidth="5910" windowHeight="5445" tabRatio="779" xr2:uid="{00000000-000D-0000-FFFF-FFFF00000000}"/>
  </bookViews>
  <sheets>
    <sheet name="Inicio" sheetId="87" r:id="rId1"/>
    <sheet name="Serie 2014-2023" sheetId="111" r:id="rId2"/>
    <sheet name="Serie de Inscritos" sheetId="96" r:id="rId3"/>
    <sheet name="Inscritos y Admitidos" sheetId="98" r:id="rId4"/>
    <sheet name="Inscritos y matriculados nuevos" sheetId="53" r:id="rId5"/>
    <sheet name="TA Ins, Adm, MN y MT" sheetId="101" r:id="rId6"/>
    <sheet name="Inscritos por género" sheetId="63" r:id="rId7"/>
    <sheet name="Inscritos por género y división" sheetId="64" r:id="rId8"/>
    <sheet name="Inscritos por género y div-prog" sheetId="32" r:id="rId9"/>
    <sheet name="Inscritos por Edades" sheetId="65" r:id="rId10"/>
    <sheet name="Inscritos por Estrato" sheetId="104" r:id="rId11"/>
    <sheet name="Detalle Inscritos Estrato" sheetId="105" r:id="rId12"/>
    <sheet name="Comparativo Inscritos" sheetId="67" r:id="rId13"/>
    <sheet name="Detalle Comp. Inscritos" sheetId="54" r:id="rId14"/>
    <sheet name="Dist Geog Inscritos" sheetId="68" r:id="rId15"/>
    <sheet name="Detalle Insc Depto" sheetId="46" r:id="rId16"/>
    <sheet name="Serie 2014-2023-2" sheetId="90" r:id="rId17"/>
    <sheet name="Serie de Admitidos" sheetId="97" r:id="rId18"/>
    <sheet name="Tasa absorción nuevos_Adm" sheetId="86" r:id="rId19"/>
    <sheet name="TA Ins, Adm, MN y MT (2)" sheetId="117" r:id="rId20"/>
    <sheet name="Admitidos por Género Uni" sheetId="69" r:id="rId21"/>
    <sheet name="Adm por División Genero" sheetId="70" r:id="rId22"/>
    <sheet name="Detalles Admitidos" sheetId="44" r:id="rId23"/>
    <sheet name="Serie de Nuevos" sheetId="91" r:id="rId24"/>
    <sheet name="Mat Nuevos Genero U" sheetId="72" r:id="rId25"/>
    <sheet name="Mat Nuevos Género División" sheetId="71" r:id="rId26"/>
    <sheet name="Detalle Mat Nuevos" sheetId="30" r:id="rId27"/>
    <sheet name="Mat nuevos por Estrato " sheetId="106" r:id="rId28"/>
    <sheet name="Detalle Mat Nuevos Estrato " sheetId="107" r:id="rId29"/>
    <sheet name="Mat Nuevo Por DPTO" sheetId="74" r:id="rId30"/>
    <sheet name="Detalle Mat Nuevo Por Dpto" sheetId="20" r:id="rId31"/>
    <sheet name="Mat Nuevo por edades" sheetId="31" r:id="rId32"/>
    <sheet name="Detalle Comparativo Mat Nuevos" sheetId="55" r:id="rId33"/>
    <sheet name="Comparativo Mat Nuevo" sheetId="75" r:id="rId34"/>
    <sheet name="Serie de Matriculados" sheetId="57" r:id="rId35"/>
    <sheet name="Comparativo Mat Totales" sheetId="76" r:id="rId36"/>
    <sheet name="Detalle Comparativo Mat Totales" sheetId="58" r:id="rId37"/>
    <sheet name="Mat Totales Uni por género" sheetId="78" r:id="rId38"/>
    <sheet name="Mat Totales por División" sheetId="77" r:id="rId39"/>
    <sheet name="Detalle Mat Totales Por Género" sheetId="59" r:id="rId40"/>
    <sheet name="Mat totales por Estrato" sheetId="108" r:id="rId41"/>
    <sheet name="Detalle Mat Totales Estrato" sheetId="110" r:id="rId42"/>
    <sheet name="Mat Tot Por DPTO" sheetId="113" r:id="rId43"/>
    <sheet name="Detalle tot Por Dpto" sheetId="114" r:id="rId44"/>
    <sheet name="Mat Totales por Tipo Estudiante" sheetId="79" r:id="rId45"/>
    <sheet name="Detalle Desc Tipo de Estudiante" sheetId="60" r:id="rId46"/>
    <sheet name="Graduados Totales" sheetId="93" r:id="rId47"/>
    <sheet name="Graduados Semestre" sheetId="92" r:id="rId48"/>
    <sheet name="Graduados Pregrado" sheetId="95" r:id="rId49"/>
    <sheet name="Graduados Posgrado" sheetId="94" r:id="rId50"/>
    <sheet name="Egresados Totales" sheetId="116" r:id="rId51"/>
    <sheet name="Distribución de Prog Registrado" sheetId="83" r:id="rId52"/>
    <sheet name="Programas Registrados" sheetId="82" r:id="rId53"/>
    <sheet name="Programas en Funcionamiento" sheetId="61" r:id="rId54"/>
  </sheets>
  <definedNames>
    <definedName name="_xlnm._FilterDatabase" localSheetId="15" hidden="1">'Detalle Insc Depto'!$D$8:$F$8</definedName>
    <definedName name="_xlnm._FilterDatabase" localSheetId="14" hidden="1">'Dist Geog Inscritos'!$D$13:$F$13</definedName>
    <definedName name="_xlnm._FilterDatabase" localSheetId="49" hidden="1">'Graduados Posgrado'!$D$2:$D$267</definedName>
    <definedName name="_xlnm._FilterDatabase" localSheetId="48" hidden="1">'Graduados Pregrado'!$D$2:$D$253</definedName>
    <definedName name="_xlnm._FilterDatabase" localSheetId="47" hidden="1">'Graduados Semestre'!$F$16:$H$16</definedName>
    <definedName name="_xlnm._FilterDatabase" localSheetId="46" hidden="1">'Graduados Totales'!$F$16:$H$16</definedName>
    <definedName name="_xlnm._FilterDatabase" localSheetId="29" hidden="1">'Mat Nuevo Por DPTO'!$F$14:$H$28</definedName>
    <definedName name="_xlnm._FilterDatabase" localSheetId="42" hidden="1">'Mat Tot Por DPTO'!$F$14:$H$28</definedName>
    <definedName name="A_impresión_IM" localSheetId="13">#REF!</definedName>
    <definedName name="A_impresión_IM" localSheetId="32">#REF!</definedName>
    <definedName name="A_impresión_IM" localSheetId="36">#REF!</definedName>
    <definedName name="A_impresión_IM" localSheetId="45">#REF!</definedName>
    <definedName name="A_impresión_IM" localSheetId="11">#REF!</definedName>
    <definedName name="A_impresión_IM" localSheetId="28">#REF!</definedName>
    <definedName name="A_impresión_IM" localSheetId="41">#REF!</definedName>
    <definedName name="A_impresión_IM" localSheetId="39">#REF!</definedName>
    <definedName name="A_impresión_IM" localSheetId="50">#REF!</definedName>
    <definedName name="A_impresión_IM" localSheetId="46">#REF!</definedName>
    <definedName name="A_impresión_IM" localSheetId="10">#REF!</definedName>
    <definedName name="A_impresión_IM" localSheetId="3">#REF!</definedName>
    <definedName name="A_impresión_IM" localSheetId="4">#REF!</definedName>
    <definedName name="A_impresión_IM" localSheetId="27">#REF!</definedName>
    <definedName name="A_impresión_IM" localSheetId="40">#REF!</definedName>
    <definedName name="A_impresión_IM" localSheetId="1">#REF!</definedName>
    <definedName name="A_impresión_IM" localSheetId="17">#REF!</definedName>
    <definedName name="A_impresión_IM" localSheetId="2">#REF!</definedName>
    <definedName name="A_impresión_IM" localSheetId="34">#REF!</definedName>
    <definedName name="A_impresión_IM" localSheetId="23">#REF!</definedName>
    <definedName name="A_impresión_IM" localSheetId="5">#REF!</definedName>
    <definedName name="A_impresión_IM" localSheetId="19">#REF!</definedName>
    <definedName name="A_impresión_IM">#REF!</definedName>
    <definedName name="_xlnm.Print_Area" localSheetId="36">'Detalle Comparativo Mat Totales'!$D$4:$G$52</definedName>
    <definedName name="_xlnm.Print_Area" localSheetId="45">'Detalle Desc Tipo de Estudiante'!$D$4:$K$56</definedName>
    <definedName name="_xlnm.Print_Area" localSheetId="15">'Detalle Insc Depto'!$D$4:$F$34</definedName>
    <definedName name="_xlnm.Print_Area" localSheetId="30">'Detalle Mat Nuevo Por Dpto'!$D$4:$F$5</definedName>
    <definedName name="_xlnm.Print_Area" localSheetId="26">'Detalle Mat Nuevos'!$E$6:$J$56</definedName>
    <definedName name="_xlnm.Print_Area" localSheetId="43">'Detalle tot Por Dpto'!$D$4:$F$5</definedName>
    <definedName name="_xlnm.Print_Area" localSheetId="22">'Detalles Admitidos'!$E$2:$J$57</definedName>
    <definedName name="_xlnm.Print_Area" localSheetId="10">'Inscritos por Estrato'!$C$4:$J$30</definedName>
    <definedName name="_xlnm.Print_Area" localSheetId="8">'Inscritos por género y div-prog'!$E$3:$J$61</definedName>
    <definedName name="_xlnm.Print_Area" localSheetId="31">'Mat Nuevo por edades'!$B$2:$U$45</definedName>
    <definedName name="_xlnm.Print_Area" localSheetId="27">'Mat nuevos por Estrato '!$C$4:$J$30</definedName>
    <definedName name="_xlnm.Print_Area" localSheetId="40">'Mat totales por Estrato'!$C$4:$J$30</definedName>
    <definedName name="_xlnm.Print_Area" localSheetId="17">'Serie de Admitidos'!$C$4:$J$30</definedName>
    <definedName name="_xlnm.Print_Area" localSheetId="2">'Serie de Inscritos'!$C$4:$J$30</definedName>
    <definedName name="_xlnm.Print_Area" localSheetId="34">'Serie de Matriculados'!$C$4:$J$30</definedName>
    <definedName name="_xlnm.Print_Area" localSheetId="23">'Serie de Nuevos'!$C$4:$J$30</definedName>
  </definedNames>
  <calcPr calcId="191029"/>
</workbook>
</file>

<file path=xl/calcChain.xml><?xml version="1.0" encoding="utf-8"?>
<calcChain xmlns="http://schemas.openxmlformats.org/spreadsheetml/2006/main">
  <c r="J16" i="61" l="1"/>
  <c r="F152" i="94" l="1"/>
  <c r="E152" i="94"/>
  <c r="F114" i="94"/>
  <c r="E114" i="94"/>
  <c r="H53" i="59" l="1"/>
  <c r="G53" i="59"/>
  <c r="H29" i="74" l="1"/>
  <c r="K15" i="106"/>
  <c r="I53" i="44"/>
  <c r="H53" i="44"/>
  <c r="F51" i="117" l="1"/>
  <c r="E51" i="117"/>
  <c r="C51" i="117"/>
  <c r="F50" i="117"/>
  <c r="E50" i="117"/>
  <c r="C50" i="117"/>
  <c r="D49" i="117"/>
  <c r="D54" i="117" s="1"/>
  <c r="F48" i="117"/>
  <c r="E48" i="117"/>
  <c r="C48" i="117"/>
  <c r="H47" i="117"/>
  <c r="G47" i="117"/>
  <c r="E47" i="117" s="1"/>
  <c r="F47" i="117"/>
  <c r="D47" i="117"/>
  <c r="B47" i="117"/>
  <c r="F46" i="117"/>
  <c r="E46" i="117"/>
  <c r="C46" i="117"/>
  <c r="H45" i="117"/>
  <c r="H49" i="117" s="1"/>
  <c r="H54" i="117" s="1"/>
  <c r="G45" i="117"/>
  <c r="D45" i="117"/>
  <c r="F45" i="117" s="1"/>
  <c r="B45" i="117"/>
  <c r="B49" i="117" s="1"/>
  <c r="B54" i="117" s="1"/>
  <c r="F44" i="117"/>
  <c r="E44" i="117"/>
  <c r="C44" i="117"/>
  <c r="F43" i="117"/>
  <c r="E43" i="117"/>
  <c r="C43" i="117"/>
  <c r="F42" i="117"/>
  <c r="E42" i="117"/>
  <c r="C42" i="117"/>
  <c r="H41" i="117"/>
  <c r="G41" i="117"/>
  <c r="D41" i="117"/>
  <c r="E41" i="117" s="1"/>
  <c r="B41" i="117"/>
  <c r="C41" i="117" s="1"/>
  <c r="F40" i="117"/>
  <c r="E40" i="117"/>
  <c r="C40" i="117"/>
  <c r="F39" i="117"/>
  <c r="E39" i="117"/>
  <c r="C39" i="117"/>
  <c r="F38" i="117"/>
  <c r="E38" i="117"/>
  <c r="C38" i="117"/>
  <c r="H37" i="117"/>
  <c r="G37" i="117"/>
  <c r="D37" i="117"/>
  <c r="E37" i="117" s="1"/>
  <c r="B37" i="117"/>
  <c r="C37" i="117" s="1"/>
  <c r="F34" i="117"/>
  <c r="E34" i="117"/>
  <c r="C34" i="117"/>
  <c r="H33" i="117"/>
  <c r="G33" i="117"/>
  <c r="G49" i="117" s="1"/>
  <c r="D33" i="117"/>
  <c r="B33" i="117"/>
  <c r="F33" i="117" s="1"/>
  <c r="F32" i="117"/>
  <c r="E32" i="117"/>
  <c r="C32" i="117"/>
  <c r="F31" i="117"/>
  <c r="E31" i="117"/>
  <c r="C31" i="117"/>
  <c r="F30" i="117"/>
  <c r="E30" i="117"/>
  <c r="C30" i="117"/>
  <c r="F29" i="117"/>
  <c r="E29" i="117"/>
  <c r="C29" i="117"/>
  <c r="H28" i="117"/>
  <c r="G28" i="117"/>
  <c r="C28" i="117" s="1"/>
  <c r="F28" i="117"/>
  <c r="E28" i="117"/>
  <c r="D28" i="117"/>
  <c r="B28" i="117"/>
  <c r="F27" i="117"/>
  <c r="E27" i="117"/>
  <c r="C27" i="117"/>
  <c r="F26" i="117"/>
  <c r="E26" i="117"/>
  <c r="C26" i="117"/>
  <c r="F25" i="117"/>
  <c r="E25" i="117"/>
  <c r="C25" i="117"/>
  <c r="F24" i="117"/>
  <c r="E24" i="117"/>
  <c r="C24" i="117"/>
  <c r="F23" i="117"/>
  <c r="E23" i="117"/>
  <c r="C23" i="117"/>
  <c r="F22" i="117"/>
  <c r="E22" i="117"/>
  <c r="C22" i="117"/>
  <c r="H21" i="117"/>
  <c r="G21" i="117"/>
  <c r="E21" i="117" s="1"/>
  <c r="F21" i="117"/>
  <c r="D21" i="117"/>
  <c r="B21" i="117"/>
  <c r="F20" i="117"/>
  <c r="E20" i="117"/>
  <c r="C20" i="117"/>
  <c r="F19" i="117"/>
  <c r="E19" i="117"/>
  <c r="C19" i="117"/>
  <c r="F18" i="117"/>
  <c r="E18" i="117"/>
  <c r="C18" i="117"/>
  <c r="H17" i="117"/>
  <c r="G17" i="117"/>
  <c r="E17" i="117" s="1"/>
  <c r="F17" i="117"/>
  <c r="D17" i="117"/>
  <c r="B17" i="117"/>
  <c r="F16" i="117"/>
  <c r="E16" i="117"/>
  <c r="C16" i="117"/>
  <c r="F15" i="117"/>
  <c r="E15" i="117"/>
  <c r="C15" i="117"/>
  <c r="F14" i="117"/>
  <c r="E14" i="117"/>
  <c r="C14" i="117"/>
  <c r="H13" i="117"/>
  <c r="G13" i="117"/>
  <c r="E13" i="117" s="1"/>
  <c r="F13" i="117"/>
  <c r="D13" i="117"/>
  <c r="B13" i="117"/>
  <c r="F12" i="117"/>
  <c r="E12" i="117"/>
  <c r="C12" i="117"/>
  <c r="F11" i="117"/>
  <c r="E11" i="117"/>
  <c r="C11" i="117"/>
  <c r="F10" i="117"/>
  <c r="E10" i="117"/>
  <c r="C10" i="117"/>
  <c r="H9" i="117"/>
  <c r="G9" i="117"/>
  <c r="E9" i="117" s="1"/>
  <c r="F9" i="117"/>
  <c r="D9" i="117"/>
  <c r="B9" i="117"/>
  <c r="F54" i="117" l="1"/>
  <c r="C49" i="117"/>
  <c r="E49" i="117"/>
  <c r="G54" i="117"/>
  <c r="C33" i="117"/>
  <c r="F49" i="117"/>
  <c r="E33" i="117"/>
  <c r="C45" i="117"/>
  <c r="C9" i="117"/>
  <c r="C21" i="117"/>
  <c r="E45" i="117"/>
  <c r="F37" i="117"/>
  <c r="F41" i="117"/>
  <c r="C13" i="117"/>
  <c r="C17" i="117"/>
  <c r="C47" i="117"/>
  <c r="CC49" i="90"/>
  <c r="CC54" i="90" s="1"/>
  <c r="CB49" i="90"/>
  <c r="CB54" i="90" s="1"/>
  <c r="BZ49" i="90"/>
  <c r="BZ54" i="90" s="1"/>
  <c r="CC47" i="90"/>
  <c r="CB47" i="90"/>
  <c r="CA47" i="90"/>
  <c r="BZ47" i="90"/>
  <c r="CC45" i="90"/>
  <c r="CB45" i="90"/>
  <c r="CA45" i="90"/>
  <c r="CA49" i="90" s="1"/>
  <c r="CA54" i="90" s="1"/>
  <c r="BZ45" i="90"/>
  <c r="CC41" i="90"/>
  <c r="CB41" i="90"/>
  <c r="CA41" i="90"/>
  <c r="BZ41" i="90"/>
  <c r="CC37" i="90"/>
  <c r="CB37" i="90"/>
  <c r="CA37" i="90"/>
  <c r="BZ37" i="90"/>
  <c r="CC33" i="90"/>
  <c r="CB33" i="90"/>
  <c r="CA33" i="90"/>
  <c r="BZ33" i="90"/>
  <c r="CC28" i="90"/>
  <c r="CB28" i="90"/>
  <c r="CA28" i="90"/>
  <c r="BZ28" i="90"/>
  <c r="CC21" i="90"/>
  <c r="CB21" i="90"/>
  <c r="CA21" i="90"/>
  <c r="BZ21" i="90"/>
  <c r="CC17" i="90"/>
  <c r="CB17" i="90"/>
  <c r="CA17" i="90"/>
  <c r="BZ17" i="90"/>
  <c r="CC13" i="90"/>
  <c r="CB13" i="90"/>
  <c r="CA13" i="90"/>
  <c r="BZ13" i="90"/>
  <c r="CC9" i="90"/>
  <c r="CB9" i="90"/>
  <c r="CA9" i="90"/>
  <c r="BZ9" i="90"/>
  <c r="E25" i="68"/>
  <c r="C54" i="117" l="1"/>
  <c r="E54" i="117"/>
  <c r="G38" i="32" l="1"/>
  <c r="F38" i="32"/>
  <c r="CC47" i="111" l="1"/>
  <c r="CB47" i="111"/>
  <c r="CA47" i="111"/>
  <c r="BZ47" i="111"/>
  <c r="CC45" i="111"/>
  <c r="CB45" i="111"/>
  <c r="CA45" i="111"/>
  <c r="BZ45" i="111"/>
  <c r="BZ49" i="111" s="1"/>
  <c r="BZ54" i="111" s="1"/>
  <c r="CC41" i="111"/>
  <c r="CB41" i="111"/>
  <c r="CA41" i="111"/>
  <c r="BZ41" i="111"/>
  <c r="CC37" i="111"/>
  <c r="CB37" i="111"/>
  <c r="CA37" i="111"/>
  <c r="BZ37" i="111"/>
  <c r="CC33" i="111"/>
  <c r="CB33" i="111"/>
  <c r="CA33" i="111"/>
  <c r="BZ33" i="111"/>
  <c r="CC28" i="111"/>
  <c r="CB28" i="111"/>
  <c r="CA28" i="111"/>
  <c r="BZ28" i="111"/>
  <c r="CC21" i="111"/>
  <c r="CB21" i="111"/>
  <c r="CA21" i="111"/>
  <c r="BZ21" i="111"/>
  <c r="CC17" i="111"/>
  <c r="CB17" i="111"/>
  <c r="CA17" i="111"/>
  <c r="BZ17" i="111"/>
  <c r="CC13" i="111"/>
  <c r="CB13" i="111"/>
  <c r="CA13" i="111"/>
  <c r="BZ13" i="111"/>
  <c r="CC9" i="111"/>
  <c r="CB9" i="111"/>
  <c r="CA9" i="111"/>
  <c r="BZ9" i="111"/>
  <c r="CA49" i="111" l="1"/>
  <c r="CA54" i="111" s="1"/>
  <c r="CB49" i="111"/>
  <c r="CB54" i="111" s="1"/>
  <c r="CC49" i="111"/>
  <c r="CC54" i="111" s="1"/>
  <c r="H22" i="74" l="1"/>
  <c r="H21" i="74"/>
  <c r="F48" i="95" l="1"/>
  <c r="E48" i="95"/>
  <c r="G53" i="58" l="1"/>
  <c r="E42" i="55" l="1"/>
  <c r="E18" i="55"/>
  <c r="E22" i="55"/>
  <c r="E29" i="55"/>
  <c r="E34" i="55"/>
  <c r="E38" i="55"/>
  <c r="E22" i="20" l="1"/>
  <c r="F16" i="20" s="1"/>
  <c r="H26" i="74"/>
  <c r="AB44" i="86" l="1"/>
  <c r="BY47" i="90" l="1"/>
  <c r="BX47" i="90"/>
  <c r="BW47" i="90"/>
  <c r="BV47" i="90"/>
  <c r="BY45" i="90"/>
  <c r="BX45" i="90"/>
  <c r="BW45" i="90"/>
  <c r="BV45" i="90"/>
  <c r="BY41" i="90"/>
  <c r="BX41" i="90"/>
  <c r="BW41" i="90"/>
  <c r="BV41" i="90"/>
  <c r="BY37" i="90"/>
  <c r="BX37" i="90"/>
  <c r="BW37" i="90"/>
  <c r="BV37" i="90"/>
  <c r="BY33" i="90"/>
  <c r="BX33" i="90"/>
  <c r="BW33" i="90"/>
  <c r="BV33" i="90"/>
  <c r="BY28" i="90"/>
  <c r="BX28" i="90"/>
  <c r="BW28" i="90"/>
  <c r="BV28" i="90"/>
  <c r="BY21" i="90"/>
  <c r="BX21" i="90"/>
  <c r="BW21" i="90"/>
  <c r="BV21" i="90"/>
  <c r="BY17" i="90"/>
  <c r="BX17" i="90"/>
  <c r="BW17" i="90"/>
  <c r="BV17" i="90"/>
  <c r="BY13" i="90"/>
  <c r="BX13" i="90"/>
  <c r="BW13" i="90"/>
  <c r="BV13" i="90"/>
  <c r="BY9" i="90"/>
  <c r="BX9" i="90"/>
  <c r="BW9" i="90"/>
  <c r="BV9" i="90"/>
  <c r="H52" i="54"/>
  <c r="H51" i="54"/>
  <c r="BV49" i="90" l="1"/>
  <c r="BV54" i="90" s="1"/>
  <c r="BW49" i="90"/>
  <c r="BW54" i="90" s="1"/>
  <c r="BX49" i="90"/>
  <c r="BX54" i="90" s="1"/>
  <c r="BY49" i="90"/>
  <c r="BY54" i="90" s="1"/>
  <c r="K56" i="32"/>
  <c r="G33" i="101" l="1"/>
  <c r="H33" i="101"/>
  <c r="C51" i="101"/>
  <c r="Z30" i="53" l="1"/>
  <c r="Z31" i="53"/>
  <c r="Z32" i="53"/>
  <c r="Z33" i="53"/>
  <c r="Z34" i="53"/>
  <c r="Z35" i="53"/>
  <c r="Z36" i="53"/>
  <c r="Z37" i="53"/>
  <c r="Z38" i="53"/>
  <c r="Z39" i="53"/>
  <c r="Z30" i="98"/>
  <c r="Z31" i="98"/>
  <c r="Z32" i="98"/>
  <c r="Z33" i="98"/>
  <c r="Z34" i="98"/>
  <c r="Z35" i="98"/>
  <c r="Z36" i="98"/>
  <c r="Z37" i="98"/>
  <c r="Z38" i="98"/>
  <c r="Z39" i="98"/>
  <c r="BY47" i="111" l="1"/>
  <c r="BX47" i="111"/>
  <c r="BW47" i="111"/>
  <c r="BV47" i="111"/>
  <c r="BY45" i="111"/>
  <c r="BX45" i="111"/>
  <c r="BW45" i="111"/>
  <c r="BV45" i="111"/>
  <c r="BY41" i="111"/>
  <c r="BX41" i="111"/>
  <c r="BW41" i="111"/>
  <c r="BV41" i="111"/>
  <c r="BY37" i="111"/>
  <c r="BX37" i="111"/>
  <c r="BW37" i="111"/>
  <c r="BV37" i="111"/>
  <c r="BY33" i="111"/>
  <c r="BX33" i="111"/>
  <c r="BW33" i="111"/>
  <c r="BV33" i="111"/>
  <c r="BW28" i="111"/>
  <c r="BX28" i="111"/>
  <c r="BY28" i="111"/>
  <c r="BV28" i="111"/>
  <c r="BY21" i="111"/>
  <c r="BX21" i="111"/>
  <c r="BW21" i="111"/>
  <c r="BV21" i="111"/>
  <c r="BY17" i="111"/>
  <c r="BX17" i="111"/>
  <c r="BW17" i="111"/>
  <c r="BV17" i="111"/>
  <c r="BY13" i="111"/>
  <c r="BX13" i="111"/>
  <c r="BW13" i="111"/>
  <c r="BV13" i="111"/>
  <c r="BY9" i="111"/>
  <c r="BX9" i="111"/>
  <c r="BW9" i="111"/>
  <c r="BV9" i="111"/>
  <c r="BV49" i="111" l="1"/>
  <c r="BV54" i="111" s="1"/>
  <c r="BW49" i="111"/>
  <c r="BW54" i="111" s="1"/>
  <c r="BX49" i="111"/>
  <c r="BX54" i="111" s="1"/>
  <c r="BY49" i="111"/>
  <c r="BY54" i="111" s="1"/>
  <c r="G40" i="61"/>
  <c r="J55" i="44" l="1"/>
  <c r="L55" i="44" s="1"/>
  <c r="H55" i="44" l="1"/>
  <c r="K55" i="44"/>
  <c r="I55" i="44"/>
  <c r="E13" i="116" l="1"/>
  <c r="E186" i="94" l="1"/>
  <c r="F52" i="95" l="1"/>
  <c r="E52" i="95"/>
  <c r="K54" i="60" l="1"/>
  <c r="L53" i="110" l="1"/>
  <c r="I54" i="59"/>
  <c r="G54" i="59" s="1"/>
  <c r="M54" i="59" l="1"/>
  <c r="N54" i="59"/>
  <c r="H54" i="59"/>
  <c r="E41" i="58" l="1"/>
  <c r="G52" i="58"/>
  <c r="G37" i="55" l="1"/>
  <c r="G36" i="55"/>
  <c r="G53" i="55"/>
  <c r="G54" i="55"/>
  <c r="F34" i="55"/>
  <c r="E48" i="55"/>
  <c r="G34" i="55" l="1"/>
  <c r="H20" i="74" l="1"/>
  <c r="H16" i="74"/>
  <c r="H18" i="74"/>
  <c r="H17" i="74"/>
  <c r="H15" i="74"/>
  <c r="H19" i="74"/>
  <c r="H27" i="74"/>
  <c r="H25" i="74"/>
  <c r="H24" i="74"/>
  <c r="H23" i="74"/>
  <c r="H28" i="74"/>
  <c r="J55" i="30" l="1"/>
  <c r="L51" i="107" l="1"/>
  <c r="E34" i="46" l="1"/>
  <c r="F33" i="46" l="1"/>
  <c r="F25" i="46"/>
  <c r="F32" i="46"/>
  <c r="BU47" i="90"/>
  <c r="BT47" i="90"/>
  <c r="BS47" i="90"/>
  <c r="BR47" i="90"/>
  <c r="BU45" i="90"/>
  <c r="BT45" i="90"/>
  <c r="BS45" i="90"/>
  <c r="BR45" i="90"/>
  <c r="BU41" i="90"/>
  <c r="BT41" i="90"/>
  <c r="BS41" i="90"/>
  <c r="BR41" i="90"/>
  <c r="BU37" i="90"/>
  <c r="BT37" i="90"/>
  <c r="BS37" i="90"/>
  <c r="BR37" i="90"/>
  <c r="BU33" i="90"/>
  <c r="BT33" i="90"/>
  <c r="BS33" i="90"/>
  <c r="BR33" i="90"/>
  <c r="BU28" i="90"/>
  <c r="BT28" i="90"/>
  <c r="BS28" i="90"/>
  <c r="BR28" i="90"/>
  <c r="BU21" i="90"/>
  <c r="BT21" i="90"/>
  <c r="BS21" i="90"/>
  <c r="BR21" i="90"/>
  <c r="BU17" i="90"/>
  <c r="BT17" i="90"/>
  <c r="BS17" i="90"/>
  <c r="BR17" i="90"/>
  <c r="BU13" i="90"/>
  <c r="BT13" i="90"/>
  <c r="BS13" i="90"/>
  <c r="BR13" i="90"/>
  <c r="BU9" i="90"/>
  <c r="BT9" i="90"/>
  <c r="BS9" i="90"/>
  <c r="BR9" i="90"/>
  <c r="H23" i="54"/>
  <c r="F40" i="54"/>
  <c r="BS49" i="90" l="1"/>
  <c r="BS54" i="90" s="1"/>
  <c r="BT49" i="90"/>
  <c r="BT54" i="90" s="1"/>
  <c r="BU49" i="90"/>
  <c r="BU54" i="90" s="1"/>
  <c r="BR49" i="90"/>
  <c r="BR54" i="90" s="1"/>
  <c r="L51" i="105"/>
  <c r="K15" i="104"/>
  <c r="L100" i="105" l="1"/>
  <c r="J100" i="105"/>
  <c r="I100" i="105"/>
  <c r="K100" i="105"/>
  <c r="H100" i="105"/>
  <c r="G100" i="105"/>
  <c r="F100" i="105"/>
  <c r="J55" i="32" l="1"/>
  <c r="K55" i="32" l="1"/>
  <c r="H55" i="32"/>
  <c r="I55" i="32"/>
  <c r="BU47" i="111"/>
  <c r="BT47" i="111"/>
  <c r="BS47" i="111"/>
  <c r="BR47" i="111"/>
  <c r="BU45" i="111"/>
  <c r="BT45" i="111"/>
  <c r="BS45" i="111"/>
  <c r="BR45" i="111"/>
  <c r="BU41" i="111"/>
  <c r="BT41" i="111"/>
  <c r="BS41" i="111"/>
  <c r="BR41" i="111"/>
  <c r="BU37" i="111"/>
  <c r="BT37" i="111"/>
  <c r="BS37" i="111"/>
  <c r="BR37" i="111"/>
  <c r="BU33" i="111"/>
  <c r="BT33" i="111"/>
  <c r="BS33" i="111"/>
  <c r="BR33" i="111"/>
  <c r="BU28" i="111"/>
  <c r="BT28" i="111"/>
  <c r="BS28" i="111"/>
  <c r="BR28" i="111"/>
  <c r="BU21" i="111"/>
  <c r="BT21" i="111"/>
  <c r="BS21" i="111"/>
  <c r="BR21" i="111"/>
  <c r="BU17" i="111"/>
  <c r="BT17" i="111"/>
  <c r="BS17" i="111"/>
  <c r="BR17" i="111"/>
  <c r="BU13" i="111"/>
  <c r="BT13" i="111"/>
  <c r="BS13" i="111"/>
  <c r="BR13" i="111"/>
  <c r="BU9" i="111"/>
  <c r="BT9" i="111"/>
  <c r="BS9" i="111"/>
  <c r="BR9" i="111"/>
  <c r="BT49" i="111" l="1"/>
  <c r="BT54" i="111" s="1"/>
  <c r="BS49" i="111"/>
  <c r="BS54" i="111" s="1"/>
  <c r="BU49" i="111"/>
  <c r="BU54" i="111" s="1"/>
  <c r="BR49" i="111"/>
  <c r="BR54" i="111" s="1"/>
  <c r="G29" i="113"/>
  <c r="H25" i="113" s="1"/>
  <c r="E23" i="114"/>
  <c r="F21" i="114" s="1"/>
  <c r="F17" i="114" l="1"/>
  <c r="F18" i="114"/>
  <c r="F22" i="114"/>
  <c r="F16" i="114"/>
  <c r="F13" i="114"/>
  <c r="F14" i="114"/>
  <c r="F15" i="114"/>
  <c r="F9" i="114"/>
  <c r="F10" i="114"/>
  <c r="F11" i="114"/>
  <c r="F19" i="114"/>
  <c r="F12" i="114"/>
  <c r="F20" i="114"/>
  <c r="H27" i="113"/>
  <c r="H17" i="113"/>
  <c r="H18" i="113"/>
  <c r="H26" i="113"/>
  <c r="H16" i="113"/>
  <c r="H19" i="113"/>
  <c r="H23" i="113"/>
  <c r="H22" i="113"/>
  <c r="H20" i="113"/>
  <c r="H24" i="113"/>
  <c r="H21" i="113"/>
  <c r="H15" i="113"/>
  <c r="H28" i="113"/>
  <c r="H29" i="113"/>
  <c r="F23" i="114"/>
  <c r="F186" i="94"/>
  <c r="E234" i="94"/>
  <c r="F234" i="94"/>
  <c r="E245" i="94"/>
  <c r="F245" i="94"/>
  <c r="E248" i="94"/>
  <c r="F248" i="94"/>
  <c r="F46" i="94" l="1"/>
  <c r="E46" i="94"/>
  <c r="F34" i="94"/>
  <c r="E34" i="94"/>
  <c r="F10" i="94"/>
  <c r="E10" i="94"/>
  <c r="E253" i="94" l="1"/>
  <c r="F253" i="94"/>
  <c r="G184" i="94" s="1"/>
  <c r="G173" i="94" l="1"/>
  <c r="G95" i="94"/>
  <c r="G248" i="94"/>
  <c r="G147" i="94"/>
  <c r="G186" i="94"/>
  <c r="G227" i="94"/>
  <c r="G202" i="94"/>
  <c r="G190" i="94"/>
  <c r="G223" i="94"/>
  <c r="G198" i="94"/>
  <c r="G226" i="94"/>
  <c r="G222" i="94"/>
  <c r="G217" i="94"/>
  <c r="G195" i="94"/>
  <c r="G192" i="94"/>
  <c r="G220" i="94"/>
  <c r="G200" i="94"/>
  <c r="G228" i="94"/>
  <c r="G191" i="94"/>
  <c r="G208" i="94"/>
  <c r="G189" i="94"/>
  <c r="G197" i="94"/>
  <c r="G205" i="94"/>
  <c r="G213" i="94"/>
  <c r="G225" i="94"/>
  <c r="G215" i="94"/>
  <c r="G193" i="94"/>
  <c r="G204" i="94"/>
  <c r="G206" i="94"/>
  <c r="G231" i="94"/>
  <c r="G212" i="94"/>
  <c r="G214" i="94"/>
  <c r="G203" i="94"/>
  <c r="G233" i="94"/>
  <c r="G211" i="94"/>
  <c r="G219" i="94"/>
  <c r="G194" i="94"/>
  <c r="G188" i="94"/>
  <c r="G196" i="94"/>
  <c r="G210" i="94"/>
  <c r="G199" i="94"/>
  <c r="G216" i="94"/>
  <c r="G207" i="94"/>
  <c r="G224" i="94"/>
  <c r="G187" i="94"/>
  <c r="G232" i="94"/>
  <c r="G230" i="94"/>
  <c r="G209" i="94"/>
  <c r="G201" i="94"/>
  <c r="G221" i="94"/>
  <c r="G229" i="94"/>
  <c r="G218" i="94"/>
  <c r="G252" i="94"/>
  <c r="G244" i="94"/>
  <c r="G236" i="94"/>
  <c r="G179" i="94"/>
  <c r="G170" i="94"/>
  <c r="G162" i="94"/>
  <c r="G154" i="94"/>
  <c r="G145" i="94"/>
  <c r="G137" i="94"/>
  <c r="G128" i="94"/>
  <c r="G120" i="94"/>
  <c r="G112" i="94"/>
  <c r="G104" i="94"/>
  <c r="G96" i="94"/>
  <c r="G87" i="94"/>
  <c r="G79" i="94"/>
  <c r="G71" i="94"/>
  <c r="G63" i="94"/>
  <c r="G55" i="94"/>
  <c r="G47" i="94"/>
  <c r="G39" i="94"/>
  <c r="G31" i="94"/>
  <c r="G23" i="94"/>
  <c r="G15" i="94"/>
  <c r="G127" i="94"/>
  <c r="G86" i="94"/>
  <c r="G54" i="94"/>
  <c r="G22" i="94"/>
  <c r="G251" i="94"/>
  <c r="G243" i="94"/>
  <c r="G235" i="94"/>
  <c r="G178" i="94"/>
  <c r="G169" i="94"/>
  <c r="G161" i="94"/>
  <c r="G153" i="94"/>
  <c r="G144" i="94"/>
  <c r="G136" i="94"/>
  <c r="G119" i="94"/>
  <c r="G111" i="94"/>
  <c r="G103" i="94"/>
  <c r="G94" i="94"/>
  <c r="G78" i="94"/>
  <c r="G62" i="94"/>
  <c r="G30" i="94"/>
  <c r="G250" i="94"/>
  <c r="G242" i="94"/>
  <c r="G177" i="94"/>
  <c r="G168" i="94"/>
  <c r="G160" i="94"/>
  <c r="G143" i="94"/>
  <c r="G135" i="94"/>
  <c r="G126" i="94"/>
  <c r="G118" i="94"/>
  <c r="G110" i="94"/>
  <c r="G102" i="94"/>
  <c r="G93" i="94"/>
  <c r="G85" i="94"/>
  <c r="G77" i="94"/>
  <c r="G69" i="94"/>
  <c r="G61" i="94"/>
  <c r="G53" i="94"/>
  <c r="G45" i="94"/>
  <c r="G37" i="94"/>
  <c r="G29" i="94"/>
  <c r="G21" i="94"/>
  <c r="G13" i="94"/>
  <c r="G158" i="94"/>
  <c r="G116" i="94"/>
  <c r="G100" i="94"/>
  <c r="G75" i="94"/>
  <c r="G67" i="94"/>
  <c r="G51" i="94"/>
  <c r="G35" i="94"/>
  <c r="G27" i="94"/>
  <c r="G11" i="94"/>
  <c r="G239" i="94"/>
  <c r="G165" i="94"/>
  <c r="G140" i="94"/>
  <c r="G132" i="94"/>
  <c r="G107" i="94"/>
  <c r="G82" i="94"/>
  <c r="G74" i="94"/>
  <c r="G58" i="94"/>
  <c r="G34" i="94"/>
  <c r="G26" i="94"/>
  <c r="G38" i="94"/>
  <c r="G249" i="94"/>
  <c r="G241" i="94"/>
  <c r="G185" i="94"/>
  <c r="G176" i="94"/>
  <c r="G167" i="94"/>
  <c r="G159" i="94"/>
  <c r="G151" i="94"/>
  <c r="G142" i="94"/>
  <c r="G134" i="94"/>
  <c r="G125" i="94"/>
  <c r="G117" i="94"/>
  <c r="G109" i="94"/>
  <c r="G101" i="94"/>
  <c r="G92" i="94"/>
  <c r="G84" i="94"/>
  <c r="G76" i="94"/>
  <c r="G68" i="94"/>
  <c r="G60" i="94"/>
  <c r="G52" i="94"/>
  <c r="G44" i="94"/>
  <c r="G36" i="94"/>
  <c r="G28" i="94"/>
  <c r="G20" i="94"/>
  <c r="G12" i="94"/>
  <c r="G150" i="94"/>
  <c r="G91" i="94"/>
  <c r="G43" i="94"/>
  <c r="G19" i="94"/>
  <c r="G182" i="94"/>
  <c r="G115" i="94"/>
  <c r="G50" i="94"/>
  <c r="G10" i="94"/>
  <c r="G240" i="94"/>
  <c r="G183" i="94"/>
  <c r="G175" i="94"/>
  <c r="G166" i="94"/>
  <c r="G141" i="94"/>
  <c r="G133" i="94"/>
  <c r="G124" i="94"/>
  <c r="G108" i="94"/>
  <c r="G83" i="94"/>
  <c r="G59" i="94"/>
  <c r="G157" i="94"/>
  <c r="G99" i="94"/>
  <c r="G42" i="94"/>
  <c r="G18" i="94"/>
  <c r="G46" i="94"/>
  <c r="G247" i="94"/>
  <c r="G174" i="94"/>
  <c r="G149" i="94"/>
  <c r="G123" i="94"/>
  <c r="G90" i="94"/>
  <c r="G66" i="94"/>
  <c r="G246" i="94"/>
  <c r="G238" i="94"/>
  <c r="G181" i="94"/>
  <c r="G172" i="94"/>
  <c r="G164" i="94"/>
  <c r="G156" i="94"/>
  <c r="G148" i="94"/>
  <c r="G139" i="94"/>
  <c r="G130" i="94"/>
  <c r="G122" i="94"/>
  <c r="G106" i="94"/>
  <c r="G98" i="94"/>
  <c r="G89" i="94"/>
  <c r="G81" i="94"/>
  <c r="G73" i="94"/>
  <c r="G65" i="94"/>
  <c r="G57" i="94"/>
  <c r="G49" i="94"/>
  <c r="G41" i="94"/>
  <c r="G33" i="94"/>
  <c r="G25" i="94"/>
  <c r="G17" i="94"/>
  <c r="G245" i="94"/>
  <c r="G237" i="94"/>
  <c r="G180" i="94"/>
  <c r="G171" i="94"/>
  <c r="G163" i="94"/>
  <c r="G155" i="94"/>
  <c r="G146" i="94"/>
  <c r="G138" i="94"/>
  <c r="G129" i="94"/>
  <c r="G121" i="94"/>
  <c r="G113" i="94"/>
  <c r="G105" i="94"/>
  <c r="G97" i="94"/>
  <c r="G88" i="94"/>
  <c r="G80" i="94"/>
  <c r="G72" i="94"/>
  <c r="G64" i="94"/>
  <c r="G56" i="94"/>
  <c r="G48" i="94"/>
  <c r="G40" i="94"/>
  <c r="G32" i="94"/>
  <c r="G24" i="94"/>
  <c r="G16" i="94"/>
  <c r="G70" i="94"/>
  <c r="G14" i="94"/>
  <c r="G114" i="94"/>
  <c r="G234" i="94"/>
  <c r="G152" i="94"/>
  <c r="K46" i="60" l="1"/>
  <c r="F43" i="60"/>
  <c r="G43" i="60"/>
  <c r="H43" i="60"/>
  <c r="I43" i="60"/>
  <c r="J43" i="60"/>
  <c r="E43" i="60"/>
  <c r="I53" i="59"/>
  <c r="M53" i="59" s="1"/>
  <c r="I50" i="59"/>
  <c r="I48" i="59"/>
  <c r="I46" i="59"/>
  <c r="I45" i="59"/>
  <c r="I44" i="59"/>
  <c r="I42" i="59"/>
  <c r="I41" i="59"/>
  <c r="I40" i="59"/>
  <c r="I38" i="59"/>
  <c r="I37" i="59"/>
  <c r="I36" i="59"/>
  <c r="I34" i="59"/>
  <c r="I33" i="59"/>
  <c r="I32" i="59"/>
  <c r="I31" i="59"/>
  <c r="I29" i="59"/>
  <c r="I28" i="59"/>
  <c r="I27" i="59"/>
  <c r="I26" i="59"/>
  <c r="I25" i="59"/>
  <c r="I24" i="59"/>
  <c r="I22" i="59"/>
  <c r="I21" i="59"/>
  <c r="I20" i="59"/>
  <c r="I18" i="59"/>
  <c r="I17" i="59"/>
  <c r="I16" i="59"/>
  <c r="I14" i="59"/>
  <c r="I13" i="59"/>
  <c r="I12" i="59"/>
  <c r="G10" i="110"/>
  <c r="H10" i="110"/>
  <c r="I10" i="110"/>
  <c r="J10" i="110"/>
  <c r="K10" i="110"/>
  <c r="G42" i="110"/>
  <c r="H42" i="110"/>
  <c r="I42" i="110"/>
  <c r="J42" i="110"/>
  <c r="K42" i="110"/>
  <c r="F42" i="110"/>
  <c r="L45" i="110"/>
  <c r="E43" i="59"/>
  <c r="F15" i="59"/>
  <c r="E15" i="59"/>
  <c r="F11" i="59"/>
  <c r="F43" i="59"/>
  <c r="E30" i="59"/>
  <c r="F30" i="59"/>
  <c r="F41" i="58"/>
  <c r="G51" i="58"/>
  <c r="E47" i="58"/>
  <c r="E45" i="58"/>
  <c r="E37" i="58"/>
  <c r="E33" i="58"/>
  <c r="E28" i="58"/>
  <c r="E21" i="58"/>
  <c r="E17" i="58"/>
  <c r="E13" i="58"/>
  <c r="E9" i="58"/>
  <c r="H37" i="59" l="1"/>
  <c r="G37" i="59"/>
  <c r="I43" i="59"/>
  <c r="H43" i="59" s="1"/>
  <c r="K96" i="110"/>
  <c r="H96" i="110"/>
  <c r="F96" i="110"/>
  <c r="E49" i="58"/>
  <c r="E54" i="58" s="1"/>
  <c r="G96" i="110"/>
  <c r="I96" i="110"/>
  <c r="J96" i="110"/>
  <c r="H21" i="59"/>
  <c r="G21" i="59"/>
  <c r="H31" i="59"/>
  <c r="G31" i="59"/>
  <c r="G22" i="59"/>
  <c r="H22" i="59"/>
  <c r="H14" i="59"/>
  <c r="G14" i="59"/>
  <c r="G45" i="59"/>
  <c r="H45" i="59"/>
  <c r="H12" i="59"/>
  <c r="G12" i="59"/>
  <c r="H42" i="59"/>
  <c r="G42" i="59"/>
  <c r="H16" i="59"/>
  <c r="G16" i="59"/>
  <c r="H26" i="59"/>
  <c r="G26" i="59"/>
  <c r="H36" i="59"/>
  <c r="G36" i="59"/>
  <c r="H46" i="59"/>
  <c r="G46" i="59"/>
  <c r="H41" i="59"/>
  <c r="G41" i="59"/>
  <c r="G13" i="59"/>
  <c r="H13" i="59"/>
  <c r="H33" i="59"/>
  <c r="G33" i="59"/>
  <c r="H34" i="59"/>
  <c r="G34" i="59"/>
  <c r="I52" i="59"/>
  <c r="G52" i="59" s="1"/>
  <c r="H17" i="59"/>
  <c r="G17" i="59"/>
  <c r="H27" i="59"/>
  <c r="G27" i="59"/>
  <c r="H48" i="59"/>
  <c r="G48" i="59"/>
  <c r="H32" i="59"/>
  <c r="G32" i="59"/>
  <c r="H24" i="59"/>
  <c r="G24" i="59"/>
  <c r="G25" i="59"/>
  <c r="H25" i="59"/>
  <c r="G18" i="59"/>
  <c r="H18" i="59"/>
  <c r="H28" i="59"/>
  <c r="G28" i="59"/>
  <c r="H38" i="59"/>
  <c r="G38" i="59"/>
  <c r="H50" i="59"/>
  <c r="G50" i="59"/>
  <c r="H44" i="59"/>
  <c r="G44" i="59"/>
  <c r="G43" i="59"/>
  <c r="H20" i="59"/>
  <c r="G20" i="59"/>
  <c r="H29" i="59"/>
  <c r="G29" i="59"/>
  <c r="H40" i="59"/>
  <c r="G40" i="59"/>
  <c r="N53" i="59"/>
  <c r="I15" i="59"/>
  <c r="H15" i="59" s="1"/>
  <c r="I11" i="59"/>
  <c r="H11" i="59" s="1"/>
  <c r="M43" i="59"/>
  <c r="N43" i="59" l="1"/>
  <c r="L96" i="110"/>
  <c r="H52" i="59"/>
  <c r="G15" i="59"/>
  <c r="G52" i="55"/>
  <c r="E46" i="55"/>
  <c r="E14" i="55"/>
  <c r="E10" i="55"/>
  <c r="L13" i="107"/>
  <c r="L12" i="107"/>
  <c r="L11" i="107"/>
  <c r="G44" i="30"/>
  <c r="F44" i="30"/>
  <c r="J47" i="30"/>
  <c r="G40" i="107"/>
  <c r="H40" i="107"/>
  <c r="I40" i="107"/>
  <c r="J40" i="107"/>
  <c r="K40" i="107"/>
  <c r="F40" i="107"/>
  <c r="L43" i="107"/>
  <c r="L42" i="107"/>
  <c r="J39" i="44"/>
  <c r="J47" i="44"/>
  <c r="G44" i="44"/>
  <c r="F44" i="44"/>
  <c r="AB43" i="86"/>
  <c r="M9" i="46"/>
  <c r="M10" i="46"/>
  <c r="M12" i="46"/>
  <c r="M11" i="46"/>
  <c r="M14" i="46"/>
  <c r="M13" i="46"/>
  <c r="M15" i="46"/>
  <c r="M16" i="46"/>
  <c r="M18" i="46"/>
  <c r="M19" i="46"/>
  <c r="M22" i="46"/>
  <c r="M21" i="46"/>
  <c r="M20" i="46"/>
  <c r="M23" i="46"/>
  <c r="M17" i="46"/>
  <c r="M24" i="46"/>
  <c r="M26" i="46"/>
  <c r="M29" i="46"/>
  <c r="M30" i="46"/>
  <c r="M27" i="46"/>
  <c r="M28" i="46"/>
  <c r="M31" i="46"/>
  <c r="M34" i="46"/>
  <c r="M35" i="46"/>
  <c r="M36" i="46"/>
  <c r="M37" i="46"/>
  <c r="M38" i="46"/>
  <c r="M39" i="46"/>
  <c r="L51" i="46"/>
  <c r="M51" i="46" s="1"/>
  <c r="M44" i="46"/>
  <c r="M45" i="46"/>
  <c r="M46" i="46"/>
  <c r="M47" i="46"/>
  <c r="M48" i="46"/>
  <c r="M49" i="46"/>
  <c r="M50" i="46"/>
  <c r="M8" i="46"/>
  <c r="BQ47" i="111"/>
  <c r="BP47" i="111"/>
  <c r="BO47" i="111"/>
  <c r="BN47" i="111"/>
  <c r="BM47" i="111"/>
  <c r="BL47" i="111"/>
  <c r="BK47" i="111"/>
  <c r="BJ47" i="111"/>
  <c r="BI47" i="111"/>
  <c r="BH47" i="111"/>
  <c r="BG47" i="111"/>
  <c r="BF47" i="111"/>
  <c r="BE47" i="111"/>
  <c r="BD47" i="111"/>
  <c r="BC47" i="111"/>
  <c r="BB47" i="111"/>
  <c r="BA47" i="111"/>
  <c r="AZ47" i="111"/>
  <c r="AY47" i="111"/>
  <c r="AX47" i="111"/>
  <c r="AW47" i="111"/>
  <c r="AV47" i="111"/>
  <c r="AU47" i="111"/>
  <c r="AT47" i="111"/>
  <c r="AS47" i="111"/>
  <c r="AR47" i="111"/>
  <c r="AQ47" i="111"/>
  <c r="AP47" i="111"/>
  <c r="BQ45" i="111"/>
  <c r="BP45" i="111"/>
  <c r="BO45" i="111"/>
  <c r="BN45" i="111"/>
  <c r="BM45" i="111"/>
  <c r="BL45" i="111"/>
  <c r="BK45" i="111"/>
  <c r="BJ45" i="111"/>
  <c r="BI45" i="111"/>
  <c r="BH45" i="111"/>
  <c r="BG45" i="111"/>
  <c r="BF45" i="111"/>
  <c r="BE45" i="111"/>
  <c r="BD45" i="111"/>
  <c r="BC45" i="111"/>
  <c r="BB45" i="111"/>
  <c r="BA45" i="111"/>
  <c r="AZ45" i="111"/>
  <c r="AY45" i="111"/>
  <c r="AX45" i="111"/>
  <c r="AW45" i="111"/>
  <c r="AV45" i="111"/>
  <c r="AU45" i="111"/>
  <c r="AT45" i="111"/>
  <c r="AS45" i="111"/>
  <c r="AR45" i="111"/>
  <c r="AQ45" i="111"/>
  <c r="AP45" i="111"/>
  <c r="AO45" i="111"/>
  <c r="AN45" i="111"/>
  <c r="AM45" i="111"/>
  <c r="AL45" i="111"/>
  <c r="AK45" i="111"/>
  <c r="AJ45" i="111"/>
  <c r="AI45" i="111"/>
  <c r="AH45" i="111"/>
  <c r="AG45" i="111"/>
  <c r="AF45" i="111"/>
  <c r="AE45" i="111"/>
  <c r="AD45" i="111"/>
  <c r="AC45" i="111"/>
  <c r="AB45" i="111"/>
  <c r="AA45" i="111"/>
  <c r="Z45" i="111"/>
  <c r="Y45" i="111"/>
  <c r="X45" i="111"/>
  <c r="W45" i="111"/>
  <c r="V45" i="111"/>
  <c r="U45" i="111"/>
  <c r="T45" i="111"/>
  <c r="S45" i="111"/>
  <c r="R45" i="111"/>
  <c r="Q45" i="111"/>
  <c r="P45" i="111"/>
  <c r="O45" i="111"/>
  <c r="N45" i="111"/>
  <c r="M45" i="111"/>
  <c r="L45" i="111"/>
  <c r="K45" i="111"/>
  <c r="J45" i="111"/>
  <c r="I45" i="111"/>
  <c r="H45" i="111"/>
  <c r="G45" i="111"/>
  <c r="F45" i="111"/>
  <c r="E45" i="111"/>
  <c r="D45" i="111"/>
  <c r="C45" i="111"/>
  <c r="B45" i="111"/>
  <c r="BQ41" i="111"/>
  <c r="BP41" i="111"/>
  <c r="BO41" i="111"/>
  <c r="BN41" i="111"/>
  <c r="BM41" i="111"/>
  <c r="BL41" i="111"/>
  <c r="BK41" i="111"/>
  <c r="BJ41" i="111"/>
  <c r="BI41" i="111"/>
  <c r="BH41" i="111"/>
  <c r="BG41" i="111"/>
  <c r="BF41" i="111"/>
  <c r="BE41" i="111"/>
  <c r="BD41" i="111"/>
  <c r="BC41" i="111"/>
  <c r="BB41" i="111"/>
  <c r="BA41" i="111"/>
  <c r="AZ41" i="111"/>
  <c r="AY41" i="111"/>
  <c r="AX41" i="111"/>
  <c r="AW41" i="111"/>
  <c r="AV41" i="111"/>
  <c r="AU41" i="111"/>
  <c r="AT41" i="111"/>
  <c r="AS41" i="111"/>
  <c r="AR41" i="111"/>
  <c r="AQ41" i="111"/>
  <c r="AP41" i="111"/>
  <c r="AO41" i="111"/>
  <c r="AN41" i="111"/>
  <c r="AM41" i="111"/>
  <c r="AL41" i="111"/>
  <c r="AK41" i="111"/>
  <c r="AJ41" i="111"/>
  <c r="AI41" i="111"/>
  <c r="AH41" i="111"/>
  <c r="AG41" i="111"/>
  <c r="AF41" i="111"/>
  <c r="AE41" i="111"/>
  <c r="AD41" i="111"/>
  <c r="AC41" i="111"/>
  <c r="AB41" i="111"/>
  <c r="AA41" i="111"/>
  <c r="Z41" i="111"/>
  <c r="Y41" i="111"/>
  <c r="X41" i="111"/>
  <c r="W41" i="111"/>
  <c r="V41" i="111"/>
  <c r="U41" i="111"/>
  <c r="T41" i="111"/>
  <c r="S41" i="111"/>
  <c r="R41" i="111"/>
  <c r="Q41" i="111"/>
  <c r="P41" i="111"/>
  <c r="O41" i="111"/>
  <c r="N41" i="111"/>
  <c r="M41" i="111"/>
  <c r="L41" i="111"/>
  <c r="K41" i="111"/>
  <c r="J41" i="111"/>
  <c r="I41" i="111"/>
  <c r="H41" i="111"/>
  <c r="G41" i="111"/>
  <c r="F41" i="111"/>
  <c r="E41" i="111"/>
  <c r="D41" i="111"/>
  <c r="C41" i="111"/>
  <c r="B41" i="111"/>
  <c r="BQ37" i="111"/>
  <c r="BP37" i="111"/>
  <c r="BO37" i="111"/>
  <c r="BN37" i="111"/>
  <c r="BM37" i="111"/>
  <c r="BL37" i="111"/>
  <c r="BK37" i="111"/>
  <c r="BJ37" i="111"/>
  <c r="BI37" i="111"/>
  <c r="BH37" i="111"/>
  <c r="BG37" i="111"/>
  <c r="BF37" i="111"/>
  <c r="BE37" i="111"/>
  <c r="BD37" i="111"/>
  <c r="BC37" i="111"/>
  <c r="BB37" i="111"/>
  <c r="BA37" i="111"/>
  <c r="AZ37" i="111"/>
  <c r="AY37" i="111"/>
  <c r="AX37" i="111"/>
  <c r="AW37" i="111"/>
  <c r="AV37" i="111"/>
  <c r="AU37" i="111"/>
  <c r="AT37" i="111"/>
  <c r="AS37" i="111"/>
  <c r="AR37" i="111"/>
  <c r="AQ37" i="111"/>
  <c r="AP37" i="111"/>
  <c r="AO37" i="111"/>
  <c r="AN37" i="111"/>
  <c r="AM37" i="111"/>
  <c r="AL37" i="111"/>
  <c r="AK37" i="111"/>
  <c r="AJ37" i="111"/>
  <c r="AI37" i="111"/>
  <c r="AH37" i="111"/>
  <c r="AG37" i="111"/>
  <c r="AF37" i="111"/>
  <c r="AE37" i="111"/>
  <c r="AD37" i="111"/>
  <c r="AC37" i="111"/>
  <c r="AB37" i="111"/>
  <c r="AA37" i="111"/>
  <c r="Z37" i="111"/>
  <c r="Y37" i="111"/>
  <c r="X37" i="111"/>
  <c r="W37" i="111"/>
  <c r="V37" i="111"/>
  <c r="U37" i="111"/>
  <c r="T37" i="111"/>
  <c r="S37" i="111"/>
  <c r="R37" i="111"/>
  <c r="Q37" i="111"/>
  <c r="P37" i="111"/>
  <c r="O37" i="111"/>
  <c r="N37" i="111"/>
  <c r="M37" i="111"/>
  <c r="L37" i="111"/>
  <c r="K37" i="111"/>
  <c r="J37" i="111"/>
  <c r="I37" i="111"/>
  <c r="H37" i="111"/>
  <c r="G37" i="111"/>
  <c r="F37" i="111"/>
  <c r="E37" i="111"/>
  <c r="D37" i="111"/>
  <c r="C37" i="111"/>
  <c r="B37" i="111"/>
  <c r="BQ33" i="111"/>
  <c r="BP33" i="111"/>
  <c r="BO33" i="111"/>
  <c r="BN33" i="111"/>
  <c r="BM33" i="111"/>
  <c r="BL33" i="111"/>
  <c r="BK33" i="111"/>
  <c r="BJ33" i="111"/>
  <c r="BI33" i="111"/>
  <c r="BH33" i="111"/>
  <c r="BG33" i="111"/>
  <c r="BF33" i="111"/>
  <c r="BE33" i="111"/>
  <c r="BD33" i="111"/>
  <c r="BC33" i="111"/>
  <c r="BB33" i="111"/>
  <c r="BA33" i="111"/>
  <c r="AZ33" i="111"/>
  <c r="AY33" i="111"/>
  <c r="AX33" i="111"/>
  <c r="AW33" i="111"/>
  <c r="AV33" i="111"/>
  <c r="AU33" i="111"/>
  <c r="AT33" i="111"/>
  <c r="AS33" i="111"/>
  <c r="AR33" i="111"/>
  <c r="AQ33" i="111"/>
  <c r="AP33" i="111"/>
  <c r="AO33" i="111"/>
  <c r="AN33" i="111"/>
  <c r="AM33" i="111"/>
  <c r="AL33" i="111"/>
  <c r="AK33" i="111"/>
  <c r="AJ33" i="111"/>
  <c r="AI33" i="111"/>
  <c r="AH33" i="111"/>
  <c r="AG33" i="111"/>
  <c r="AF33" i="111"/>
  <c r="AE33" i="111"/>
  <c r="AD33" i="111"/>
  <c r="AC33" i="111"/>
  <c r="AB33" i="111"/>
  <c r="AA33" i="111"/>
  <c r="Z33" i="111"/>
  <c r="Y33" i="111"/>
  <c r="X33" i="111"/>
  <c r="W33" i="111"/>
  <c r="V33" i="111"/>
  <c r="U33" i="111"/>
  <c r="T33" i="111"/>
  <c r="S33" i="111"/>
  <c r="R33" i="111"/>
  <c r="Q33" i="111"/>
  <c r="P33" i="111"/>
  <c r="O33" i="111"/>
  <c r="N33" i="111"/>
  <c r="M33" i="111"/>
  <c r="L33" i="111"/>
  <c r="K33" i="111"/>
  <c r="J33" i="111"/>
  <c r="I33" i="111"/>
  <c r="H33" i="111"/>
  <c r="G33" i="111"/>
  <c r="F33" i="111"/>
  <c r="E33" i="111"/>
  <c r="D33" i="111"/>
  <c r="C33" i="111"/>
  <c r="B33" i="111"/>
  <c r="BQ28" i="111"/>
  <c r="BP28" i="111"/>
  <c r="BO28" i="111"/>
  <c r="BN28" i="111"/>
  <c r="BM28" i="111"/>
  <c r="BL28" i="111"/>
  <c r="BK28" i="111"/>
  <c r="BJ28" i="111"/>
  <c r="BI28" i="111"/>
  <c r="BH28" i="111"/>
  <c r="BG28" i="111"/>
  <c r="BF28" i="111"/>
  <c r="BE28" i="111"/>
  <c r="BD28" i="111"/>
  <c r="BC28" i="111"/>
  <c r="BB28" i="111"/>
  <c r="BA28" i="111"/>
  <c r="AZ28" i="111"/>
  <c r="AY28" i="111"/>
  <c r="AX28" i="111"/>
  <c r="AW28" i="111"/>
  <c r="AV28" i="111"/>
  <c r="AU28" i="111"/>
  <c r="AT28" i="111"/>
  <c r="AS28" i="111"/>
  <c r="AR28" i="111"/>
  <c r="AQ28" i="111"/>
  <c r="AP28" i="111"/>
  <c r="AO28" i="111"/>
  <c r="AN28" i="111"/>
  <c r="AM28" i="111"/>
  <c r="AL28" i="111"/>
  <c r="AK28" i="111"/>
  <c r="AJ28" i="111"/>
  <c r="AI28" i="111"/>
  <c r="AH28" i="111"/>
  <c r="AG28" i="111"/>
  <c r="AF28" i="111"/>
  <c r="AE28" i="111"/>
  <c r="AD28" i="111"/>
  <c r="AC28" i="111"/>
  <c r="AB28" i="111"/>
  <c r="AA28" i="111"/>
  <c r="Z28" i="111"/>
  <c r="Y28" i="111"/>
  <c r="X28" i="111"/>
  <c r="W28" i="111"/>
  <c r="V28" i="111"/>
  <c r="U28" i="111"/>
  <c r="T28" i="111"/>
  <c r="S28" i="111"/>
  <c r="R28" i="111"/>
  <c r="Q28" i="111"/>
  <c r="P28" i="111"/>
  <c r="O28" i="111"/>
  <c r="N28" i="111"/>
  <c r="M28" i="111"/>
  <c r="L28" i="111"/>
  <c r="K28" i="111"/>
  <c r="J28" i="111"/>
  <c r="I28" i="111"/>
  <c r="H28" i="111"/>
  <c r="G28" i="111"/>
  <c r="F28" i="111"/>
  <c r="E28" i="111"/>
  <c r="D28" i="111"/>
  <c r="C28" i="111"/>
  <c r="B28" i="111"/>
  <c r="BQ21" i="111"/>
  <c r="BP21" i="111"/>
  <c r="BO21" i="111"/>
  <c r="BN21" i="111"/>
  <c r="BM21" i="111"/>
  <c r="BL21" i="111"/>
  <c r="BK21" i="111"/>
  <c r="BJ21" i="111"/>
  <c r="BI21" i="111"/>
  <c r="BH21" i="111"/>
  <c r="BG21" i="111"/>
  <c r="BF21" i="111"/>
  <c r="BE21" i="111"/>
  <c r="BD21" i="111"/>
  <c r="BC21" i="111"/>
  <c r="BB21" i="111"/>
  <c r="BA21" i="111"/>
  <c r="AZ21" i="111"/>
  <c r="AY21" i="111"/>
  <c r="AX21" i="111"/>
  <c r="AW21" i="111"/>
  <c r="AV21" i="111"/>
  <c r="AU21" i="111"/>
  <c r="AT21" i="111"/>
  <c r="AS21" i="111"/>
  <c r="AR21" i="111"/>
  <c r="AQ21" i="111"/>
  <c r="AP21" i="111"/>
  <c r="AO21" i="111"/>
  <c r="AN21" i="111"/>
  <c r="AM21" i="111"/>
  <c r="AL21" i="111"/>
  <c r="AK21" i="111"/>
  <c r="AJ21" i="111"/>
  <c r="AI21" i="111"/>
  <c r="AH21" i="111"/>
  <c r="AG21" i="111"/>
  <c r="AF21" i="111"/>
  <c r="AE21" i="111"/>
  <c r="AD21" i="111"/>
  <c r="AC21" i="111"/>
  <c r="AB21" i="111"/>
  <c r="AA21" i="111"/>
  <c r="Z21" i="111"/>
  <c r="Y21" i="111"/>
  <c r="X21" i="111"/>
  <c r="W21" i="111"/>
  <c r="V21" i="111"/>
  <c r="U21" i="111"/>
  <c r="T21" i="111"/>
  <c r="S21" i="111"/>
  <c r="R21" i="111"/>
  <c r="Q21" i="111"/>
  <c r="P21" i="111"/>
  <c r="O21" i="111"/>
  <c r="N21" i="111"/>
  <c r="M21" i="111"/>
  <c r="L21" i="111"/>
  <c r="K21" i="111"/>
  <c r="J21" i="111"/>
  <c r="I21" i="111"/>
  <c r="H21" i="111"/>
  <c r="G21" i="111"/>
  <c r="F21" i="111"/>
  <c r="E21" i="111"/>
  <c r="D21" i="111"/>
  <c r="C21" i="111"/>
  <c r="B21" i="111"/>
  <c r="BQ17" i="111"/>
  <c r="BP17" i="111"/>
  <c r="BO17" i="111"/>
  <c r="BN17" i="111"/>
  <c r="BM17" i="111"/>
  <c r="BL17" i="111"/>
  <c r="BK17" i="111"/>
  <c r="BJ17" i="111"/>
  <c r="BI17" i="111"/>
  <c r="BH17" i="111"/>
  <c r="BG17" i="111"/>
  <c r="BF17" i="111"/>
  <c r="BE17" i="111"/>
  <c r="BD17" i="111"/>
  <c r="BC17" i="111"/>
  <c r="BB17" i="111"/>
  <c r="BA17" i="111"/>
  <c r="AZ17" i="111"/>
  <c r="AY17" i="111"/>
  <c r="AX17" i="111"/>
  <c r="AW17" i="111"/>
  <c r="AV17" i="111"/>
  <c r="AU17" i="111"/>
  <c r="AT17" i="111"/>
  <c r="AS17" i="111"/>
  <c r="AR17" i="111"/>
  <c r="AQ17" i="111"/>
  <c r="AP17" i="111"/>
  <c r="AO17" i="111"/>
  <c r="AN17" i="111"/>
  <c r="AM17" i="111"/>
  <c r="AL17" i="111"/>
  <c r="AK17" i="111"/>
  <c r="AJ17" i="111"/>
  <c r="AI17" i="111"/>
  <c r="AH17" i="111"/>
  <c r="AG17" i="111"/>
  <c r="AF17" i="111"/>
  <c r="AE17" i="111"/>
  <c r="AD17" i="111"/>
  <c r="AC17" i="111"/>
  <c r="AB17" i="111"/>
  <c r="AA17" i="111"/>
  <c r="Z17" i="111"/>
  <c r="Y17" i="111"/>
  <c r="X17" i="111"/>
  <c r="W17" i="111"/>
  <c r="V17" i="111"/>
  <c r="U17" i="111"/>
  <c r="T17" i="111"/>
  <c r="S17" i="111"/>
  <c r="R17" i="111"/>
  <c r="Q17" i="111"/>
  <c r="P17" i="111"/>
  <c r="O17" i="111"/>
  <c r="N17" i="111"/>
  <c r="M17" i="111"/>
  <c r="L17" i="111"/>
  <c r="K17" i="111"/>
  <c r="J17" i="111"/>
  <c r="I17" i="111"/>
  <c r="H17" i="111"/>
  <c r="G17" i="111"/>
  <c r="F17" i="111"/>
  <c r="E17" i="111"/>
  <c r="D17" i="111"/>
  <c r="C17" i="111"/>
  <c r="B17" i="111"/>
  <c r="BQ13" i="111"/>
  <c r="BP13" i="111"/>
  <c r="BO13" i="111"/>
  <c r="BN13" i="111"/>
  <c r="BM13" i="111"/>
  <c r="BL13" i="111"/>
  <c r="BK13" i="111"/>
  <c r="BJ13" i="111"/>
  <c r="BI13" i="111"/>
  <c r="BH13" i="111"/>
  <c r="BG13" i="111"/>
  <c r="BF13" i="111"/>
  <c r="BE13" i="111"/>
  <c r="BD13" i="111"/>
  <c r="BC13" i="111"/>
  <c r="BB13" i="111"/>
  <c r="BA13" i="111"/>
  <c r="AZ13" i="111"/>
  <c r="AY13" i="111"/>
  <c r="AX13" i="111"/>
  <c r="AW13" i="111"/>
  <c r="AV13" i="111"/>
  <c r="AU13" i="111"/>
  <c r="AT13" i="111"/>
  <c r="AS13" i="111"/>
  <c r="AR13" i="111"/>
  <c r="AQ13" i="111"/>
  <c r="AP13" i="111"/>
  <c r="AO13" i="111"/>
  <c r="AN13" i="111"/>
  <c r="AM13" i="111"/>
  <c r="AL13" i="111"/>
  <c r="AK13" i="111"/>
  <c r="AJ13" i="111"/>
  <c r="AI13" i="111"/>
  <c r="AH13" i="111"/>
  <c r="AG13" i="111"/>
  <c r="AF13" i="111"/>
  <c r="AE13" i="111"/>
  <c r="AD13" i="111"/>
  <c r="AC13" i="111"/>
  <c r="AB13" i="111"/>
  <c r="AA13" i="111"/>
  <c r="Z13" i="111"/>
  <c r="Y13" i="111"/>
  <c r="X13" i="111"/>
  <c r="W13" i="111"/>
  <c r="V13" i="111"/>
  <c r="U13" i="111"/>
  <c r="T13" i="111"/>
  <c r="S13" i="111"/>
  <c r="R13" i="111"/>
  <c r="Q13" i="111"/>
  <c r="P13" i="111"/>
  <c r="O13" i="111"/>
  <c r="N13" i="111"/>
  <c r="M13" i="111"/>
  <c r="L13" i="111"/>
  <c r="K13" i="111"/>
  <c r="J13" i="111"/>
  <c r="I13" i="111"/>
  <c r="H13" i="111"/>
  <c r="G13" i="111"/>
  <c r="F13" i="111"/>
  <c r="E13" i="111"/>
  <c r="D13" i="111"/>
  <c r="C13" i="111"/>
  <c r="B13" i="111"/>
  <c r="BQ9" i="111"/>
  <c r="BP9" i="111"/>
  <c r="BO9" i="111"/>
  <c r="BN9" i="111"/>
  <c r="BM9" i="111"/>
  <c r="BL9" i="111"/>
  <c r="BK9" i="111"/>
  <c r="BJ9" i="111"/>
  <c r="BI9" i="111"/>
  <c r="BH9" i="111"/>
  <c r="BG9" i="111"/>
  <c r="BF9" i="111"/>
  <c r="BE9" i="111"/>
  <c r="BD9" i="111"/>
  <c r="BC9" i="111"/>
  <c r="BB9" i="111"/>
  <c r="BA9" i="111"/>
  <c r="AZ9" i="111"/>
  <c r="AY9" i="111"/>
  <c r="AX9" i="111"/>
  <c r="AW9" i="111"/>
  <c r="AV9" i="111"/>
  <c r="AU9" i="111"/>
  <c r="AT9" i="111"/>
  <c r="AS9" i="111"/>
  <c r="AR9" i="111"/>
  <c r="AQ9" i="111"/>
  <c r="AP9" i="111"/>
  <c r="AO9" i="111"/>
  <c r="AN9" i="111"/>
  <c r="AM9" i="111"/>
  <c r="AL9" i="111"/>
  <c r="AK9" i="111"/>
  <c r="AJ9" i="111"/>
  <c r="AI9" i="111"/>
  <c r="AH9" i="111"/>
  <c r="AG9" i="111"/>
  <c r="AF9" i="111"/>
  <c r="AE9" i="111"/>
  <c r="AD9" i="111"/>
  <c r="AC9" i="111"/>
  <c r="AB9" i="111"/>
  <c r="AA9" i="111"/>
  <c r="Z9" i="111"/>
  <c r="Y9" i="111"/>
  <c r="X9" i="111"/>
  <c r="W9" i="111"/>
  <c r="V9" i="111"/>
  <c r="U9" i="111"/>
  <c r="T9" i="111"/>
  <c r="S9" i="111"/>
  <c r="R9" i="111"/>
  <c r="Q9" i="111"/>
  <c r="P9" i="111"/>
  <c r="O9" i="111"/>
  <c r="N9" i="111"/>
  <c r="M9" i="111"/>
  <c r="L9" i="111"/>
  <c r="K9" i="111"/>
  <c r="J9" i="111"/>
  <c r="I9" i="111"/>
  <c r="H9" i="111"/>
  <c r="G9" i="111"/>
  <c r="F9" i="111"/>
  <c r="E9" i="111"/>
  <c r="D9" i="111"/>
  <c r="C9" i="111"/>
  <c r="B9" i="111"/>
  <c r="J15" i="32"/>
  <c r="J16" i="32"/>
  <c r="J17" i="32"/>
  <c r="G40" i="54"/>
  <c r="F46" i="54"/>
  <c r="F44" i="54"/>
  <c r="F36" i="54"/>
  <c r="F34" i="54"/>
  <c r="F29" i="54"/>
  <c r="F22" i="54"/>
  <c r="F18" i="54"/>
  <c r="F14" i="54"/>
  <c r="F10" i="54"/>
  <c r="L43" i="105"/>
  <c r="G92" i="105" s="1"/>
  <c r="G40" i="105"/>
  <c r="H40" i="105"/>
  <c r="I40" i="105"/>
  <c r="J40" i="105"/>
  <c r="K40" i="105"/>
  <c r="F40" i="105"/>
  <c r="F91" i="107" l="1"/>
  <c r="H91" i="107"/>
  <c r="I91" i="107"/>
  <c r="K91" i="107"/>
  <c r="J91" i="107"/>
  <c r="E50" i="55"/>
  <c r="E55" i="55" s="1"/>
  <c r="G91" i="107"/>
  <c r="F92" i="105"/>
  <c r="L49" i="111"/>
  <c r="L54" i="111" s="1"/>
  <c r="D49" i="111"/>
  <c r="D54" i="111" s="1"/>
  <c r="AZ49" i="111"/>
  <c r="AZ54" i="111" s="1"/>
  <c r="E49" i="111"/>
  <c r="E54" i="111" s="1"/>
  <c r="BA49" i="111"/>
  <c r="BA54" i="111" s="1"/>
  <c r="F49" i="111"/>
  <c r="F54" i="111" s="1"/>
  <c r="BB49" i="111"/>
  <c r="BB54" i="111" s="1"/>
  <c r="G49" i="111"/>
  <c r="G54" i="111" s="1"/>
  <c r="O49" i="111"/>
  <c r="O54" i="111" s="1"/>
  <c r="W49" i="111"/>
  <c r="W54" i="111" s="1"/>
  <c r="AE49" i="111"/>
  <c r="AE54" i="111" s="1"/>
  <c r="AM49" i="111"/>
  <c r="AM54" i="111" s="1"/>
  <c r="AU49" i="111"/>
  <c r="AU54" i="111" s="1"/>
  <c r="BC49" i="111"/>
  <c r="BC54" i="111" s="1"/>
  <c r="BK49" i="111"/>
  <c r="BK54" i="111" s="1"/>
  <c r="T49" i="111"/>
  <c r="T54" i="111" s="1"/>
  <c r="BP49" i="111"/>
  <c r="BP54" i="111" s="1"/>
  <c r="AC49" i="111"/>
  <c r="AC54" i="111" s="1"/>
  <c r="BI49" i="111"/>
  <c r="BI54" i="111" s="1"/>
  <c r="N49" i="111"/>
  <c r="N54" i="111" s="1"/>
  <c r="AL49" i="111"/>
  <c r="AL54" i="111" s="1"/>
  <c r="K92" i="105"/>
  <c r="J92" i="105"/>
  <c r="H49" i="111"/>
  <c r="H54" i="111" s="1"/>
  <c r="P49" i="111"/>
  <c r="P54" i="111" s="1"/>
  <c r="X49" i="111"/>
  <c r="X54" i="111" s="1"/>
  <c r="AF49" i="111"/>
  <c r="AF54" i="111" s="1"/>
  <c r="AN49" i="111"/>
  <c r="AN54" i="111" s="1"/>
  <c r="AV49" i="111"/>
  <c r="AV54" i="111" s="1"/>
  <c r="BD49" i="111"/>
  <c r="BD54" i="111" s="1"/>
  <c r="BL49" i="111"/>
  <c r="BL54" i="111" s="1"/>
  <c r="AR49" i="111"/>
  <c r="AR54" i="111" s="1"/>
  <c r="AK49" i="111"/>
  <c r="AK54" i="111" s="1"/>
  <c r="AD49" i="111"/>
  <c r="AD54" i="111" s="1"/>
  <c r="I49" i="111"/>
  <c r="I54" i="111" s="1"/>
  <c r="Q49" i="111"/>
  <c r="Q54" i="111" s="1"/>
  <c r="Y49" i="111"/>
  <c r="Y54" i="111" s="1"/>
  <c r="AG49" i="111"/>
  <c r="AG54" i="111" s="1"/>
  <c r="AO49" i="111"/>
  <c r="AO54" i="111" s="1"/>
  <c r="AW49" i="111"/>
  <c r="AW54" i="111" s="1"/>
  <c r="BE49" i="111"/>
  <c r="BE54" i="111" s="1"/>
  <c r="BM49" i="111"/>
  <c r="BM54" i="111" s="1"/>
  <c r="AJ49" i="111"/>
  <c r="AJ54" i="111" s="1"/>
  <c r="M49" i="111"/>
  <c r="M54" i="111" s="1"/>
  <c r="AS49" i="111"/>
  <c r="AS54" i="111" s="1"/>
  <c r="L92" i="105"/>
  <c r="BJ49" i="111"/>
  <c r="BJ54" i="111" s="1"/>
  <c r="B49" i="111"/>
  <c r="B54" i="111" s="1"/>
  <c r="J49" i="111"/>
  <c r="J54" i="111" s="1"/>
  <c r="R49" i="111"/>
  <c r="R54" i="111" s="1"/>
  <c r="Z49" i="111"/>
  <c r="Z54" i="111" s="1"/>
  <c r="AH49" i="111"/>
  <c r="AH54" i="111" s="1"/>
  <c r="AP49" i="111"/>
  <c r="AP54" i="111" s="1"/>
  <c r="AX49" i="111"/>
  <c r="AX54" i="111" s="1"/>
  <c r="BF49" i="111"/>
  <c r="BF54" i="111" s="1"/>
  <c r="BN49" i="111"/>
  <c r="BN54" i="111" s="1"/>
  <c r="AB49" i="111"/>
  <c r="AB54" i="111" s="1"/>
  <c r="BH49" i="111"/>
  <c r="BH54" i="111" s="1"/>
  <c r="U49" i="111"/>
  <c r="U54" i="111" s="1"/>
  <c r="BQ49" i="111"/>
  <c r="BQ54" i="111" s="1"/>
  <c r="V49" i="111"/>
  <c r="V54" i="111" s="1"/>
  <c r="AT49" i="111"/>
  <c r="AT54" i="111" s="1"/>
  <c r="I92" i="105"/>
  <c r="H92" i="105"/>
  <c r="C49" i="111"/>
  <c r="C54" i="111" s="1"/>
  <c r="K49" i="111"/>
  <c r="K54" i="111" s="1"/>
  <c r="S49" i="111"/>
  <c r="S54" i="111" s="1"/>
  <c r="AA49" i="111"/>
  <c r="AA54" i="111" s="1"/>
  <c r="AI49" i="111"/>
  <c r="AI54" i="111" s="1"/>
  <c r="AQ49" i="111"/>
  <c r="AQ54" i="111" s="1"/>
  <c r="AY49" i="111"/>
  <c r="AY54" i="111" s="1"/>
  <c r="BG49" i="111"/>
  <c r="BG54" i="111" s="1"/>
  <c r="BO49" i="111"/>
  <c r="BO54" i="111" s="1"/>
  <c r="L91" i="107"/>
  <c r="I47" i="30"/>
  <c r="H47" i="30"/>
  <c r="I47" i="44"/>
  <c r="H47" i="44"/>
  <c r="I39" i="44"/>
  <c r="H39" i="44"/>
  <c r="H16" i="32"/>
  <c r="I16" i="32"/>
  <c r="I15" i="32"/>
  <c r="H15" i="32"/>
  <c r="I17" i="32"/>
  <c r="H17" i="32"/>
  <c r="F42" i="55"/>
  <c r="F48" i="54"/>
  <c r="F53" i="54" s="1"/>
  <c r="J47" i="32" l="1"/>
  <c r="G44" i="32"/>
  <c r="F44" i="32"/>
  <c r="L56" i="32"/>
  <c r="H47" i="101"/>
  <c r="H45" i="101"/>
  <c r="H41" i="101"/>
  <c r="H37" i="101"/>
  <c r="H28" i="101"/>
  <c r="H21" i="101"/>
  <c r="H17" i="101"/>
  <c r="H13" i="101"/>
  <c r="H9" i="101"/>
  <c r="G47" i="101"/>
  <c r="G45" i="101"/>
  <c r="G41" i="101"/>
  <c r="G37" i="101"/>
  <c r="G28" i="101"/>
  <c r="G21" i="101"/>
  <c r="G17" i="101"/>
  <c r="G13" i="101"/>
  <c r="G9" i="101"/>
  <c r="D47" i="101"/>
  <c r="D45" i="101"/>
  <c r="D41" i="101"/>
  <c r="D37" i="101"/>
  <c r="D33" i="101"/>
  <c r="D28" i="101"/>
  <c r="D21" i="101"/>
  <c r="D17" i="101"/>
  <c r="D13" i="101"/>
  <c r="D9" i="101"/>
  <c r="B9" i="101"/>
  <c r="B47" i="101"/>
  <c r="B45" i="101"/>
  <c r="B41" i="101"/>
  <c r="B37" i="101"/>
  <c r="B33" i="101"/>
  <c r="B28" i="101"/>
  <c r="B21" i="101"/>
  <c r="B17" i="101"/>
  <c r="B13" i="101"/>
  <c r="E40" i="101"/>
  <c r="F40" i="101"/>
  <c r="C40" i="101"/>
  <c r="C9" i="101" l="1"/>
  <c r="G49" i="101"/>
  <c r="G54" i="101" s="1"/>
  <c r="D49" i="101"/>
  <c r="D54" i="101" s="1"/>
  <c r="H49" i="101"/>
  <c r="H54" i="101" s="1"/>
  <c r="B49" i="101"/>
  <c r="I47" i="32"/>
  <c r="H47" i="32"/>
  <c r="J44" i="32"/>
  <c r="I44" i="32" s="1"/>
  <c r="H44" i="32" l="1"/>
  <c r="BK37" i="90"/>
  <c r="BL37" i="90"/>
  <c r="BM37" i="90"/>
  <c r="BJ37" i="90"/>
  <c r="BO37" i="90"/>
  <c r="BP37" i="90"/>
  <c r="BQ37" i="90"/>
  <c r="BN37" i="90"/>
  <c r="BM47" i="90"/>
  <c r="BL47" i="90"/>
  <c r="BK47" i="90"/>
  <c r="BJ47" i="90"/>
  <c r="BM45" i="90"/>
  <c r="BL45" i="90"/>
  <c r="BK45" i="90"/>
  <c r="BJ45" i="90"/>
  <c r="BM41" i="90"/>
  <c r="BL41" i="90"/>
  <c r="BK41" i="90"/>
  <c r="BJ41" i="90"/>
  <c r="BM33" i="90"/>
  <c r="BL33" i="90"/>
  <c r="BK33" i="90"/>
  <c r="BJ33" i="90"/>
  <c r="BM28" i="90"/>
  <c r="BL28" i="90"/>
  <c r="BK28" i="90"/>
  <c r="BJ28" i="90"/>
  <c r="BM21" i="90"/>
  <c r="BL21" i="90"/>
  <c r="BK21" i="90"/>
  <c r="BJ21" i="90"/>
  <c r="BM17" i="90"/>
  <c r="BL17" i="90"/>
  <c r="BK17" i="90"/>
  <c r="BJ17" i="90"/>
  <c r="BM13" i="90"/>
  <c r="BL13" i="90"/>
  <c r="BK13" i="90"/>
  <c r="BJ13" i="90"/>
  <c r="BM9" i="90"/>
  <c r="BL9" i="90"/>
  <c r="BK9" i="90"/>
  <c r="BJ9" i="90"/>
  <c r="BL49" i="90" l="1"/>
  <c r="BL54" i="90" s="1"/>
  <c r="BM49" i="90"/>
  <c r="BM54" i="90" s="1"/>
  <c r="BJ49" i="90"/>
  <c r="BJ54" i="90" s="1"/>
  <c r="BK49" i="90"/>
  <c r="BK54" i="90" s="1"/>
  <c r="BQ47" i="90"/>
  <c r="BP47" i="90"/>
  <c r="BO47" i="90"/>
  <c r="BN47" i="90"/>
  <c r="BQ45" i="90"/>
  <c r="BP45" i="90"/>
  <c r="BO45" i="90"/>
  <c r="BN45" i="90"/>
  <c r="BQ41" i="90"/>
  <c r="BP41" i="90"/>
  <c r="BO41" i="90"/>
  <c r="BN41" i="90"/>
  <c r="BQ33" i="90"/>
  <c r="BP33" i="90"/>
  <c r="BO33" i="90"/>
  <c r="BN33" i="90"/>
  <c r="BQ28" i="90"/>
  <c r="BP28" i="90"/>
  <c r="BO28" i="90"/>
  <c r="BN28" i="90"/>
  <c r="BQ21" i="90"/>
  <c r="BP21" i="90"/>
  <c r="BO21" i="90"/>
  <c r="BN21" i="90"/>
  <c r="BQ17" i="90"/>
  <c r="BP17" i="90"/>
  <c r="BO17" i="90"/>
  <c r="BN17" i="90"/>
  <c r="BQ13" i="90"/>
  <c r="BP13" i="90"/>
  <c r="BO13" i="90"/>
  <c r="BN13" i="90"/>
  <c r="BQ9" i="90"/>
  <c r="BP9" i="90"/>
  <c r="BO9" i="90"/>
  <c r="BN9" i="90"/>
  <c r="BN49" i="90" l="1"/>
  <c r="BN54" i="90" s="1"/>
  <c r="BP49" i="90"/>
  <c r="BP54" i="90" s="1"/>
  <c r="BQ49" i="90"/>
  <c r="BQ54" i="90" s="1"/>
  <c r="BO49" i="90"/>
  <c r="BO54" i="90" s="1"/>
  <c r="F19" i="106" l="1"/>
  <c r="H19" i="104"/>
  <c r="O11" i="110"/>
  <c r="O12" i="110"/>
  <c r="O13" i="110"/>
  <c r="O15" i="110"/>
  <c r="O16" i="110"/>
  <c r="O17" i="110"/>
  <c r="O19" i="110"/>
  <c r="O20" i="110"/>
  <c r="O21" i="110"/>
  <c r="O23" i="110"/>
  <c r="O24" i="110"/>
  <c r="O25" i="110"/>
  <c r="O26" i="110"/>
  <c r="O27" i="110"/>
  <c r="O28" i="110"/>
  <c r="O30" i="110"/>
  <c r="O31" i="110"/>
  <c r="O32" i="110"/>
  <c r="O33" i="110"/>
  <c r="O35" i="110"/>
  <c r="O36" i="110"/>
  <c r="O37" i="110"/>
  <c r="O39" i="110"/>
  <c r="O40" i="110"/>
  <c r="O41" i="110"/>
  <c r="O43" i="110"/>
  <c r="O44" i="110"/>
  <c r="O47" i="110"/>
  <c r="O49" i="110"/>
  <c r="O51" i="110"/>
  <c r="O52" i="110"/>
  <c r="O53" i="110"/>
  <c r="L15" i="108"/>
  <c r="G19" i="108" s="1"/>
  <c r="J19" i="106" l="1"/>
  <c r="H19" i="106"/>
  <c r="I19" i="106"/>
  <c r="G19" i="106"/>
  <c r="E19" i="106"/>
  <c r="G19" i="104"/>
  <c r="F19" i="104"/>
  <c r="E19" i="104"/>
  <c r="J19" i="104"/>
  <c r="I19" i="104"/>
  <c r="H19" i="108"/>
  <c r="F19" i="108"/>
  <c r="E19" i="108"/>
  <c r="J19" i="108"/>
  <c r="I19" i="108"/>
  <c r="L52" i="110"/>
  <c r="L51" i="110"/>
  <c r="H48" i="110"/>
  <c r="L49" i="110"/>
  <c r="K48" i="110"/>
  <c r="J48" i="110"/>
  <c r="I48" i="110"/>
  <c r="G48" i="110"/>
  <c r="F48" i="110"/>
  <c r="H46" i="110"/>
  <c r="L47" i="110"/>
  <c r="K46" i="110"/>
  <c r="J46" i="110"/>
  <c r="I46" i="110"/>
  <c r="G46" i="110"/>
  <c r="F46" i="110"/>
  <c r="L44" i="110"/>
  <c r="L43" i="110"/>
  <c r="L41" i="110"/>
  <c r="L40" i="110"/>
  <c r="H38" i="110"/>
  <c r="L39" i="110"/>
  <c r="K38" i="110"/>
  <c r="J38" i="110"/>
  <c r="I38" i="110"/>
  <c r="G38" i="110"/>
  <c r="F38" i="110"/>
  <c r="L37" i="110"/>
  <c r="H34" i="110"/>
  <c r="L35" i="110"/>
  <c r="K34" i="110"/>
  <c r="J34" i="110"/>
  <c r="I34" i="110"/>
  <c r="G34" i="110"/>
  <c r="F34" i="110"/>
  <c r="L33" i="110"/>
  <c r="L32" i="110"/>
  <c r="H29" i="110"/>
  <c r="L31" i="110"/>
  <c r="L30" i="110"/>
  <c r="K29" i="110"/>
  <c r="J29" i="110"/>
  <c r="I29" i="110"/>
  <c r="G29" i="110"/>
  <c r="F29" i="110"/>
  <c r="L28" i="110"/>
  <c r="L27" i="110"/>
  <c r="L26" i="110"/>
  <c r="L25" i="110"/>
  <c r="L24" i="110"/>
  <c r="K22" i="110"/>
  <c r="H22" i="110"/>
  <c r="L23" i="110"/>
  <c r="J22" i="110"/>
  <c r="I22" i="110"/>
  <c r="G22" i="110"/>
  <c r="F22" i="110"/>
  <c r="L21" i="110"/>
  <c r="K18" i="110"/>
  <c r="L20" i="110"/>
  <c r="J18" i="110"/>
  <c r="I18" i="110"/>
  <c r="H18" i="110"/>
  <c r="L19" i="110"/>
  <c r="G18" i="110"/>
  <c r="F18" i="110"/>
  <c r="L17" i="110"/>
  <c r="L16" i="110"/>
  <c r="K14" i="110"/>
  <c r="J14" i="110"/>
  <c r="I14" i="110"/>
  <c r="H14" i="110"/>
  <c r="L15" i="110"/>
  <c r="G14" i="110"/>
  <c r="F14" i="110"/>
  <c r="L13" i="110"/>
  <c r="L12" i="110"/>
  <c r="L11" i="110"/>
  <c r="F10" i="110"/>
  <c r="K46" i="107"/>
  <c r="J46" i="107"/>
  <c r="I46" i="107"/>
  <c r="H46" i="107"/>
  <c r="K44" i="107"/>
  <c r="J44" i="107"/>
  <c r="I44" i="107"/>
  <c r="H44" i="107"/>
  <c r="G44" i="107"/>
  <c r="K34" i="107"/>
  <c r="J34" i="107"/>
  <c r="L50" i="107"/>
  <c r="L49" i="107"/>
  <c r="G46" i="107"/>
  <c r="F46" i="107"/>
  <c r="F44" i="107"/>
  <c r="G87" i="110" l="1"/>
  <c r="F87" i="110"/>
  <c r="H87" i="110"/>
  <c r="I87" i="110"/>
  <c r="J87" i="110"/>
  <c r="L87" i="110"/>
  <c r="K87" i="110"/>
  <c r="K62" i="110"/>
  <c r="J62" i="110"/>
  <c r="I62" i="110"/>
  <c r="H62" i="110"/>
  <c r="G62" i="110"/>
  <c r="F62" i="110"/>
  <c r="K70" i="110"/>
  <c r="J70" i="110"/>
  <c r="H70" i="110"/>
  <c r="F70" i="110"/>
  <c r="I70" i="110"/>
  <c r="G70" i="110"/>
  <c r="H77" i="110"/>
  <c r="J77" i="110"/>
  <c r="G77" i="110"/>
  <c r="I77" i="110"/>
  <c r="F77" i="110"/>
  <c r="K77" i="110"/>
  <c r="G81" i="110"/>
  <c r="F81" i="110"/>
  <c r="H81" i="110"/>
  <c r="K81" i="110"/>
  <c r="J81" i="110"/>
  <c r="I81" i="110"/>
  <c r="I95" i="110"/>
  <c r="H95" i="110"/>
  <c r="F95" i="110"/>
  <c r="G95" i="110"/>
  <c r="K95" i="110"/>
  <c r="J95" i="110"/>
  <c r="J103" i="110"/>
  <c r="I103" i="110"/>
  <c r="F103" i="110"/>
  <c r="G103" i="110"/>
  <c r="K103" i="110"/>
  <c r="H103" i="110"/>
  <c r="J78" i="110"/>
  <c r="G78" i="110"/>
  <c r="I78" i="110"/>
  <c r="H78" i="110"/>
  <c r="F78" i="110"/>
  <c r="K78" i="110"/>
  <c r="I82" i="110"/>
  <c r="K82" i="110"/>
  <c r="J82" i="110"/>
  <c r="H82" i="110"/>
  <c r="F82" i="110"/>
  <c r="G82" i="110"/>
  <c r="F63" i="110"/>
  <c r="H63" i="110"/>
  <c r="I63" i="110"/>
  <c r="K63" i="110"/>
  <c r="J63" i="110"/>
  <c r="G63" i="110"/>
  <c r="H67" i="110"/>
  <c r="G67" i="110"/>
  <c r="K67" i="110"/>
  <c r="J67" i="110"/>
  <c r="F67" i="110"/>
  <c r="I67" i="110"/>
  <c r="I71" i="110"/>
  <c r="K71" i="110"/>
  <c r="J71" i="110"/>
  <c r="G71" i="110"/>
  <c r="H71" i="110"/>
  <c r="F71" i="110"/>
  <c r="H84" i="110"/>
  <c r="J84" i="110"/>
  <c r="G84" i="110"/>
  <c r="F84" i="110"/>
  <c r="K84" i="110"/>
  <c r="I84" i="110"/>
  <c r="J74" i="110"/>
  <c r="I74" i="110"/>
  <c r="G74" i="110"/>
  <c r="H74" i="110"/>
  <c r="K74" i="110"/>
  <c r="F74" i="110"/>
  <c r="H90" i="110"/>
  <c r="G90" i="110"/>
  <c r="I90" i="110"/>
  <c r="F90" i="110"/>
  <c r="K90" i="110"/>
  <c r="J90" i="110"/>
  <c r="J91" i="110"/>
  <c r="G91" i="110"/>
  <c r="K91" i="110"/>
  <c r="I91" i="110"/>
  <c r="H91" i="110"/>
  <c r="F91" i="110"/>
  <c r="K100" i="110"/>
  <c r="J100" i="110"/>
  <c r="H100" i="110"/>
  <c r="I100" i="110"/>
  <c r="G100" i="110"/>
  <c r="F100" i="110"/>
  <c r="K79" i="110"/>
  <c r="F79" i="110"/>
  <c r="J79" i="110"/>
  <c r="H79" i="110"/>
  <c r="I79" i="110"/>
  <c r="G79" i="110"/>
  <c r="G68" i="110"/>
  <c r="I68" i="110"/>
  <c r="H68" i="110"/>
  <c r="F68" i="110"/>
  <c r="K68" i="110"/>
  <c r="J68" i="110"/>
  <c r="K88" i="110"/>
  <c r="I88" i="110"/>
  <c r="J88" i="110"/>
  <c r="H88" i="110"/>
  <c r="G88" i="110"/>
  <c r="F88" i="110"/>
  <c r="F72" i="110"/>
  <c r="H72" i="110"/>
  <c r="G72" i="110"/>
  <c r="K72" i="110"/>
  <c r="J72" i="110"/>
  <c r="I72" i="110"/>
  <c r="K75" i="110"/>
  <c r="J75" i="110"/>
  <c r="I75" i="110"/>
  <c r="F75" i="110"/>
  <c r="H75" i="110"/>
  <c r="G75" i="110"/>
  <c r="F92" i="110"/>
  <c r="K92" i="110"/>
  <c r="J92" i="110"/>
  <c r="I92" i="110"/>
  <c r="H92" i="110"/>
  <c r="G92" i="110"/>
  <c r="G98" i="110"/>
  <c r="H98" i="110"/>
  <c r="F98" i="110"/>
  <c r="I98" i="110"/>
  <c r="K98" i="110"/>
  <c r="J98" i="110"/>
  <c r="I86" i="110"/>
  <c r="J86" i="110"/>
  <c r="H86" i="110"/>
  <c r="G86" i="110"/>
  <c r="F86" i="110"/>
  <c r="K86" i="110"/>
  <c r="K83" i="110"/>
  <c r="H83" i="110"/>
  <c r="J83" i="110"/>
  <c r="I83" i="110"/>
  <c r="G83" i="110"/>
  <c r="F83" i="110"/>
  <c r="H64" i="110"/>
  <c r="K64" i="110"/>
  <c r="I64" i="110"/>
  <c r="G64" i="110"/>
  <c r="F64" i="110"/>
  <c r="J64" i="110"/>
  <c r="K66" i="110"/>
  <c r="J66" i="110"/>
  <c r="H66" i="110"/>
  <c r="I66" i="110"/>
  <c r="G66" i="110"/>
  <c r="F66" i="110"/>
  <c r="F76" i="110"/>
  <c r="G76" i="110"/>
  <c r="K76" i="110"/>
  <c r="I76" i="110"/>
  <c r="J76" i="110"/>
  <c r="H76" i="110"/>
  <c r="H94" i="110"/>
  <c r="G94" i="110"/>
  <c r="J94" i="110"/>
  <c r="I94" i="110"/>
  <c r="F94" i="110"/>
  <c r="L42" i="110"/>
  <c r="K94" i="110"/>
  <c r="G102" i="110"/>
  <c r="F102" i="110"/>
  <c r="I102" i="110"/>
  <c r="K102" i="110"/>
  <c r="J102" i="110"/>
  <c r="H102" i="110"/>
  <c r="L48" i="110"/>
  <c r="J99" i="110" s="1"/>
  <c r="L46" i="110"/>
  <c r="K97" i="110" s="1"/>
  <c r="K98" i="107"/>
  <c r="J98" i="107"/>
  <c r="I98" i="107"/>
  <c r="H98" i="107"/>
  <c r="G98" i="107"/>
  <c r="F98" i="107"/>
  <c r="L98" i="107"/>
  <c r="J97" i="107"/>
  <c r="I97" i="107"/>
  <c r="H97" i="107"/>
  <c r="G97" i="107"/>
  <c r="F97" i="107"/>
  <c r="L97" i="107"/>
  <c r="K97" i="107"/>
  <c r="O14" i="110"/>
  <c r="O42" i="110"/>
  <c r="O29" i="110"/>
  <c r="O46" i="110"/>
  <c r="O48" i="110"/>
  <c r="O18" i="110"/>
  <c r="O38" i="110"/>
  <c r="O22" i="110"/>
  <c r="O34" i="110"/>
  <c r="O10" i="110"/>
  <c r="F18" i="107"/>
  <c r="G29" i="107"/>
  <c r="K36" i="107"/>
  <c r="G18" i="107"/>
  <c r="G34" i="107"/>
  <c r="J14" i="107"/>
  <c r="I34" i="107"/>
  <c r="H29" i="107"/>
  <c r="H34" i="107"/>
  <c r="F50" i="110"/>
  <c r="G50" i="110"/>
  <c r="I50" i="110"/>
  <c r="H50" i="110"/>
  <c r="L29" i="110"/>
  <c r="F80" i="110" s="1"/>
  <c r="L34" i="110"/>
  <c r="G85" i="110" s="1"/>
  <c r="L22" i="110"/>
  <c r="H73" i="110" s="1"/>
  <c r="J50" i="110"/>
  <c r="L14" i="110"/>
  <c r="H65" i="110" s="1"/>
  <c r="L10" i="110"/>
  <c r="L38" i="110"/>
  <c r="H89" i="110" s="1"/>
  <c r="K50" i="110"/>
  <c r="L18" i="110"/>
  <c r="F69" i="110" s="1"/>
  <c r="I22" i="107"/>
  <c r="F14" i="107"/>
  <c r="H18" i="107"/>
  <c r="I29" i="107"/>
  <c r="F36" i="107"/>
  <c r="F34" i="107"/>
  <c r="I14" i="107"/>
  <c r="J36" i="107"/>
  <c r="L15" i="107"/>
  <c r="H14" i="107"/>
  <c r="L24" i="107"/>
  <c r="L26" i="107"/>
  <c r="L33" i="107"/>
  <c r="H36" i="107"/>
  <c r="L17" i="107"/>
  <c r="L16" i="107"/>
  <c r="L19" i="107"/>
  <c r="L20" i="107"/>
  <c r="L21" i="107"/>
  <c r="L23" i="107"/>
  <c r="F22" i="107"/>
  <c r="G22" i="107"/>
  <c r="L27" i="107"/>
  <c r="L28" i="107"/>
  <c r="J29" i="107"/>
  <c r="L31" i="107"/>
  <c r="L32" i="107"/>
  <c r="G36" i="107"/>
  <c r="L38" i="107"/>
  <c r="L39" i="107"/>
  <c r="L41" i="107"/>
  <c r="L40" i="107" s="1"/>
  <c r="L45" i="107"/>
  <c r="L47" i="107"/>
  <c r="H22" i="107"/>
  <c r="K29" i="107"/>
  <c r="J22" i="107"/>
  <c r="H10" i="107"/>
  <c r="K14" i="107"/>
  <c r="K22" i="107"/>
  <c r="L30" i="107"/>
  <c r="L35" i="107"/>
  <c r="F29" i="107"/>
  <c r="G14" i="107"/>
  <c r="I18" i="107"/>
  <c r="I36" i="107"/>
  <c r="L25" i="107"/>
  <c r="J18" i="107"/>
  <c r="L37" i="107"/>
  <c r="K18" i="107"/>
  <c r="F10" i="107"/>
  <c r="I10" i="107"/>
  <c r="G10" i="107"/>
  <c r="J10" i="107"/>
  <c r="K10" i="107"/>
  <c r="G89" i="110" l="1"/>
  <c r="L83" i="110"/>
  <c r="L81" i="110"/>
  <c r="G80" i="110"/>
  <c r="H69" i="110"/>
  <c r="F99" i="110"/>
  <c r="H99" i="110"/>
  <c r="I99" i="110"/>
  <c r="G99" i="110"/>
  <c r="I89" i="110"/>
  <c r="F85" i="110"/>
  <c r="J85" i="110"/>
  <c r="I73" i="110"/>
  <c r="K69" i="110"/>
  <c r="L75" i="110"/>
  <c r="J73" i="110"/>
  <c r="F97" i="110"/>
  <c r="I69" i="110"/>
  <c r="J80" i="110"/>
  <c r="L68" i="110"/>
  <c r="L90" i="110"/>
  <c r="K89" i="110"/>
  <c r="L103" i="110"/>
  <c r="G73" i="110"/>
  <c r="K65" i="110"/>
  <c r="L102" i="110"/>
  <c r="J69" i="110"/>
  <c r="H85" i="110"/>
  <c r="J65" i="110"/>
  <c r="H80" i="110"/>
  <c r="I85" i="110"/>
  <c r="F73" i="110"/>
  <c r="K73" i="110"/>
  <c r="L72" i="110"/>
  <c r="I97" i="110"/>
  <c r="L91" i="110"/>
  <c r="F65" i="110"/>
  <c r="L74" i="110"/>
  <c r="K99" i="110"/>
  <c r="L67" i="110"/>
  <c r="J89" i="110"/>
  <c r="I65" i="110"/>
  <c r="L77" i="110"/>
  <c r="L76" i="110"/>
  <c r="L79" i="110"/>
  <c r="L70" i="110"/>
  <c r="H93" i="110"/>
  <c r="G93" i="110"/>
  <c r="I93" i="110"/>
  <c r="F93" i="110"/>
  <c r="J93" i="110"/>
  <c r="K93" i="110"/>
  <c r="K80" i="110"/>
  <c r="G69" i="110"/>
  <c r="L98" i="110"/>
  <c r="L92" i="110"/>
  <c r="I80" i="110"/>
  <c r="L100" i="110"/>
  <c r="J97" i="110"/>
  <c r="L71" i="110"/>
  <c r="K85" i="110"/>
  <c r="L78" i="110"/>
  <c r="L86" i="110"/>
  <c r="L94" i="110"/>
  <c r="L66" i="110"/>
  <c r="L64" i="110"/>
  <c r="F89" i="110"/>
  <c r="G65" i="110"/>
  <c r="G97" i="110"/>
  <c r="L62" i="110"/>
  <c r="H97" i="110"/>
  <c r="L88" i="110"/>
  <c r="L84" i="110"/>
  <c r="L63" i="110"/>
  <c r="L82" i="110"/>
  <c r="L95" i="110"/>
  <c r="I54" i="110"/>
  <c r="G54" i="110"/>
  <c r="J54" i="110"/>
  <c r="K54" i="110"/>
  <c r="H54" i="110"/>
  <c r="H61" i="110"/>
  <c r="I61" i="110"/>
  <c r="G61" i="110"/>
  <c r="J61" i="110"/>
  <c r="K61" i="110"/>
  <c r="F61" i="110"/>
  <c r="H88" i="107"/>
  <c r="F88" i="107"/>
  <c r="G88" i="107"/>
  <c r="J72" i="107"/>
  <c r="I72" i="107"/>
  <c r="H72" i="107"/>
  <c r="F72" i="107"/>
  <c r="L72" i="107"/>
  <c r="K72" i="107"/>
  <c r="G72" i="107"/>
  <c r="L59" i="107"/>
  <c r="K59" i="107"/>
  <c r="I59" i="107"/>
  <c r="H59" i="107"/>
  <c r="G59" i="107"/>
  <c r="F59" i="107"/>
  <c r="J59" i="107"/>
  <c r="F76" i="107"/>
  <c r="L76" i="107"/>
  <c r="K76" i="107"/>
  <c r="J76" i="107"/>
  <c r="I76" i="107"/>
  <c r="H76" i="107"/>
  <c r="G76" i="107"/>
  <c r="F60" i="107"/>
  <c r="L60" i="107"/>
  <c r="J60" i="107"/>
  <c r="I60" i="107"/>
  <c r="H60" i="107"/>
  <c r="G60" i="107"/>
  <c r="K60" i="107"/>
  <c r="J80" i="107"/>
  <c r="I80" i="107"/>
  <c r="G80" i="107"/>
  <c r="H80" i="107"/>
  <c r="F80" i="107"/>
  <c r="L80" i="107"/>
  <c r="K80" i="107"/>
  <c r="L83" i="107"/>
  <c r="K83" i="107"/>
  <c r="J83" i="107"/>
  <c r="I83" i="107"/>
  <c r="H83" i="107"/>
  <c r="G83" i="107"/>
  <c r="F83" i="107"/>
  <c r="I79" i="107"/>
  <c r="H79" i="107"/>
  <c r="G79" i="107"/>
  <c r="F79" i="107"/>
  <c r="L79" i="107"/>
  <c r="K79" i="107"/>
  <c r="J79" i="107"/>
  <c r="H78" i="107"/>
  <c r="G78" i="107"/>
  <c r="F78" i="107"/>
  <c r="L78" i="107"/>
  <c r="K78" i="107"/>
  <c r="J78" i="107"/>
  <c r="I78" i="107"/>
  <c r="J64" i="107"/>
  <c r="I64" i="107"/>
  <c r="H64" i="107"/>
  <c r="G64" i="107"/>
  <c r="F64" i="107"/>
  <c r="L64" i="107"/>
  <c r="K64" i="107"/>
  <c r="I63" i="107"/>
  <c r="H63" i="107"/>
  <c r="G63" i="107"/>
  <c r="L63" i="107"/>
  <c r="K63" i="107"/>
  <c r="J63" i="107"/>
  <c r="F63" i="107"/>
  <c r="K73" i="107"/>
  <c r="J73" i="107"/>
  <c r="I73" i="107"/>
  <c r="H73" i="107"/>
  <c r="G73" i="107"/>
  <c r="F73" i="107"/>
  <c r="L73" i="107"/>
  <c r="K89" i="107"/>
  <c r="J89" i="107"/>
  <c r="H89" i="107"/>
  <c r="I89" i="107"/>
  <c r="G89" i="107"/>
  <c r="F89" i="107"/>
  <c r="L89" i="107"/>
  <c r="K65" i="107"/>
  <c r="J65" i="107"/>
  <c r="I65" i="107"/>
  <c r="G65" i="107"/>
  <c r="F65" i="107"/>
  <c r="L65" i="107"/>
  <c r="H65" i="107"/>
  <c r="I87" i="107"/>
  <c r="H87" i="107"/>
  <c r="F87" i="107"/>
  <c r="G87" i="107"/>
  <c r="L87" i="107"/>
  <c r="K87" i="107"/>
  <c r="J87" i="107"/>
  <c r="H86" i="107"/>
  <c r="G86" i="107"/>
  <c r="F86" i="107"/>
  <c r="L86" i="107"/>
  <c r="K86" i="107"/>
  <c r="J86" i="107"/>
  <c r="I86" i="107"/>
  <c r="K81" i="107"/>
  <c r="J81" i="107"/>
  <c r="I81" i="107"/>
  <c r="H81" i="107"/>
  <c r="G81" i="107"/>
  <c r="F81" i="107"/>
  <c r="L81" i="107"/>
  <c r="G69" i="107"/>
  <c r="F69" i="107"/>
  <c r="K69" i="107"/>
  <c r="J69" i="107"/>
  <c r="I69" i="107"/>
  <c r="H69" i="107"/>
  <c r="L69" i="107"/>
  <c r="L46" i="107"/>
  <c r="H95" i="107"/>
  <c r="G95" i="107"/>
  <c r="F95" i="107"/>
  <c r="L95" i="107"/>
  <c r="K95" i="107"/>
  <c r="J95" i="107"/>
  <c r="I95" i="107"/>
  <c r="F68" i="107"/>
  <c r="L68" i="107"/>
  <c r="K68" i="107"/>
  <c r="J68" i="107"/>
  <c r="I68" i="107"/>
  <c r="H68" i="107"/>
  <c r="G68" i="107"/>
  <c r="G61" i="107"/>
  <c r="F61" i="107"/>
  <c r="K61" i="107"/>
  <c r="J61" i="107"/>
  <c r="I61" i="107"/>
  <c r="H61" i="107"/>
  <c r="L61" i="107"/>
  <c r="G85" i="107"/>
  <c r="F85" i="107"/>
  <c r="L85" i="107"/>
  <c r="K85" i="107"/>
  <c r="J85" i="107"/>
  <c r="I85" i="107"/>
  <c r="H85" i="107"/>
  <c r="L44" i="107"/>
  <c r="F93" i="107"/>
  <c r="K93" i="107"/>
  <c r="L93" i="107"/>
  <c r="J93" i="107"/>
  <c r="I93" i="107"/>
  <c r="H93" i="107"/>
  <c r="G93" i="107"/>
  <c r="L67" i="107"/>
  <c r="K67" i="107"/>
  <c r="I67" i="107"/>
  <c r="H67" i="107"/>
  <c r="G67" i="107"/>
  <c r="F67" i="107"/>
  <c r="J67" i="107"/>
  <c r="L75" i="107"/>
  <c r="J75" i="107"/>
  <c r="K75" i="107"/>
  <c r="I75" i="107"/>
  <c r="H75" i="107"/>
  <c r="G75" i="107"/>
  <c r="F75" i="107"/>
  <c r="L90" i="107"/>
  <c r="K90" i="107"/>
  <c r="J90" i="107"/>
  <c r="I90" i="107"/>
  <c r="H90" i="107"/>
  <c r="G90" i="107"/>
  <c r="F90" i="107"/>
  <c r="I71" i="107"/>
  <c r="H71" i="107"/>
  <c r="F71" i="107"/>
  <c r="G71" i="107"/>
  <c r="L71" i="107"/>
  <c r="K71" i="107"/>
  <c r="J71" i="107"/>
  <c r="L74" i="107"/>
  <c r="K74" i="107"/>
  <c r="J74" i="107"/>
  <c r="H74" i="107"/>
  <c r="G74" i="107"/>
  <c r="F74" i="107"/>
  <c r="I74" i="107"/>
  <c r="F54" i="110"/>
  <c r="O50" i="110"/>
  <c r="L88" i="107"/>
  <c r="L50" i="110"/>
  <c r="L54" i="110" s="1"/>
  <c r="L34" i="107"/>
  <c r="I82" i="107" s="1"/>
  <c r="J48" i="107"/>
  <c r="L14" i="107"/>
  <c r="L62" i="107" s="1"/>
  <c r="F48" i="107"/>
  <c r="F52" i="107" s="1"/>
  <c r="H48" i="107"/>
  <c r="G48" i="107"/>
  <c r="L29" i="107"/>
  <c r="L77" i="107" s="1"/>
  <c r="I48" i="107"/>
  <c r="K48" i="107"/>
  <c r="L36" i="107"/>
  <c r="L84" i="107" s="1"/>
  <c r="L22" i="107"/>
  <c r="L70" i="107" s="1"/>
  <c r="L18" i="107"/>
  <c r="L66" i="107" s="1"/>
  <c r="L10" i="107"/>
  <c r="L58" i="107" s="1"/>
  <c r="L99" i="110" l="1"/>
  <c r="L89" i="110"/>
  <c r="L80" i="110"/>
  <c r="L73" i="110"/>
  <c r="H105" i="110"/>
  <c r="F82" i="107"/>
  <c r="L97" i="110"/>
  <c r="L85" i="110"/>
  <c r="L69" i="110"/>
  <c r="L65" i="110"/>
  <c r="G101" i="110"/>
  <c r="K105" i="110"/>
  <c r="J105" i="110"/>
  <c r="I101" i="110"/>
  <c r="G82" i="107"/>
  <c r="G105" i="110"/>
  <c r="H101" i="110"/>
  <c r="L93" i="110"/>
  <c r="J101" i="110"/>
  <c r="F105" i="110"/>
  <c r="G84" i="107"/>
  <c r="I105" i="110"/>
  <c r="K101" i="110"/>
  <c r="F101" i="110"/>
  <c r="O54" i="110"/>
  <c r="L61" i="110"/>
  <c r="G70" i="107"/>
  <c r="I84" i="107"/>
  <c r="J84" i="107"/>
  <c r="J70" i="107"/>
  <c r="F70" i="107"/>
  <c r="G66" i="107"/>
  <c r="I66" i="107"/>
  <c r="I62" i="107"/>
  <c r="K62" i="107"/>
  <c r="H52" i="107"/>
  <c r="I70" i="107"/>
  <c r="J77" i="107"/>
  <c r="J66" i="107"/>
  <c r="L94" i="107"/>
  <c r="J94" i="107"/>
  <c r="K94" i="107"/>
  <c r="G94" i="107"/>
  <c r="H94" i="107"/>
  <c r="F94" i="107"/>
  <c r="I94" i="107"/>
  <c r="F62" i="107"/>
  <c r="K88" i="107"/>
  <c r="G52" i="107"/>
  <c r="K66" i="107"/>
  <c r="J58" i="107"/>
  <c r="K58" i="107"/>
  <c r="J52" i="107"/>
  <c r="F84" i="107"/>
  <c r="L92" i="107"/>
  <c r="I92" i="107"/>
  <c r="H92" i="107"/>
  <c r="K92" i="107"/>
  <c r="G92" i="107"/>
  <c r="J92" i="107"/>
  <c r="F92" i="107"/>
  <c r="F77" i="107"/>
  <c r="K84" i="107"/>
  <c r="J88" i="107"/>
  <c r="H84" i="107"/>
  <c r="K52" i="107"/>
  <c r="L82" i="107"/>
  <c r="J82" i="107"/>
  <c r="K82" i="107"/>
  <c r="G62" i="107"/>
  <c r="H62" i="107"/>
  <c r="F66" i="107"/>
  <c r="H66" i="107"/>
  <c r="G58" i="107"/>
  <c r="I58" i="107"/>
  <c r="H77" i="107"/>
  <c r="H58" i="107"/>
  <c r="G77" i="107"/>
  <c r="K77" i="107"/>
  <c r="J62" i="107"/>
  <c r="I88" i="107"/>
  <c r="I52" i="107"/>
  <c r="F58" i="107"/>
  <c r="H82" i="107"/>
  <c r="I77" i="107"/>
  <c r="K70" i="107"/>
  <c r="H70" i="107"/>
  <c r="L48" i="107"/>
  <c r="J96" i="107" s="1"/>
  <c r="L50" i="105"/>
  <c r="L49" i="105"/>
  <c r="L47" i="105"/>
  <c r="L45" i="105"/>
  <c r="L42" i="105"/>
  <c r="L41" i="105"/>
  <c r="L39" i="105"/>
  <c r="L38" i="105"/>
  <c r="H36" i="105"/>
  <c r="L37" i="105"/>
  <c r="L35" i="105"/>
  <c r="G34" i="105"/>
  <c r="L33" i="105"/>
  <c r="L32" i="105"/>
  <c r="L31" i="105"/>
  <c r="L30" i="105"/>
  <c r="K29" i="105"/>
  <c r="L28" i="105"/>
  <c r="L27" i="105"/>
  <c r="H22" i="105"/>
  <c r="L26" i="105"/>
  <c r="L25" i="105"/>
  <c r="L24" i="105"/>
  <c r="L23" i="105"/>
  <c r="L21" i="105"/>
  <c r="K18" i="105"/>
  <c r="H18" i="105"/>
  <c r="J18" i="105"/>
  <c r="L19" i="105"/>
  <c r="L17" i="105"/>
  <c r="H14" i="105"/>
  <c r="L16" i="105"/>
  <c r="I14" i="105"/>
  <c r="G14" i="105"/>
  <c r="F14" i="105"/>
  <c r="L13" i="105"/>
  <c r="L12" i="105"/>
  <c r="L11" i="105"/>
  <c r="K46" i="105"/>
  <c r="K44" i="105"/>
  <c r="K36" i="105"/>
  <c r="K34" i="105"/>
  <c r="K22" i="105"/>
  <c r="K14" i="105"/>
  <c r="J46" i="105"/>
  <c r="I46" i="105"/>
  <c r="H46" i="105"/>
  <c r="G46" i="105"/>
  <c r="J44" i="105"/>
  <c r="I44" i="105"/>
  <c r="H44" i="105"/>
  <c r="G44" i="105"/>
  <c r="F44" i="105"/>
  <c r="G36" i="105"/>
  <c r="I36" i="105"/>
  <c r="F36" i="105"/>
  <c r="F34" i="105"/>
  <c r="I34" i="105"/>
  <c r="H34" i="105"/>
  <c r="J34" i="105"/>
  <c r="G29" i="105"/>
  <c r="H29" i="105"/>
  <c r="I29" i="105"/>
  <c r="J29" i="105"/>
  <c r="F29" i="105"/>
  <c r="I22" i="105"/>
  <c r="J22" i="105"/>
  <c r="I18" i="105"/>
  <c r="G18" i="105"/>
  <c r="F18" i="105"/>
  <c r="J14" i="105"/>
  <c r="L101" i="110" l="1"/>
  <c r="L105" i="110"/>
  <c r="L40" i="105"/>
  <c r="L89" i="105" s="1"/>
  <c r="H87" i="105"/>
  <c r="G87" i="105"/>
  <c r="F87" i="105"/>
  <c r="L87" i="105"/>
  <c r="K87" i="105"/>
  <c r="J87" i="105"/>
  <c r="I87" i="105"/>
  <c r="I80" i="105"/>
  <c r="H80" i="105"/>
  <c r="G80" i="105"/>
  <c r="L80" i="105"/>
  <c r="K80" i="105"/>
  <c r="J80" i="105"/>
  <c r="F80" i="105"/>
  <c r="I88" i="105"/>
  <c r="H88" i="105"/>
  <c r="G88" i="105"/>
  <c r="L88" i="105"/>
  <c r="K88" i="105"/>
  <c r="J88" i="105"/>
  <c r="F88" i="105"/>
  <c r="L52" i="107"/>
  <c r="L100" i="107" s="1"/>
  <c r="L96" i="107"/>
  <c r="L60" i="105"/>
  <c r="K60" i="105"/>
  <c r="I60" i="105"/>
  <c r="F60" i="105"/>
  <c r="H60" i="105"/>
  <c r="G60" i="105"/>
  <c r="J60" i="105"/>
  <c r="K66" i="105"/>
  <c r="J66" i="105"/>
  <c r="I66" i="105"/>
  <c r="G66" i="105"/>
  <c r="F66" i="105"/>
  <c r="L66" i="105"/>
  <c r="H66" i="105"/>
  <c r="K74" i="105"/>
  <c r="J74" i="105"/>
  <c r="I74" i="105"/>
  <c r="G74" i="105"/>
  <c r="F74" i="105"/>
  <c r="L74" i="105"/>
  <c r="H74" i="105"/>
  <c r="J81" i="105"/>
  <c r="I81" i="105"/>
  <c r="H81" i="105"/>
  <c r="F81" i="105"/>
  <c r="K81" i="105"/>
  <c r="L81" i="105"/>
  <c r="G81" i="105"/>
  <c r="K90" i="105"/>
  <c r="J90" i="105"/>
  <c r="I90" i="105"/>
  <c r="G90" i="105"/>
  <c r="F90" i="105"/>
  <c r="L90" i="105"/>
  <c r="H90" i="105"/>
  <c r="K96" i="107"/>
  <c r="F96" i="107"/>
  <c r="F61" i="105"/>
  <c r="L61" i="105"/>
  <c r="J61" i="105"/>
  <c r="I61" i="105"/>
  <c r="H61" i="105"/>
  <c r="G61" i="105"/>
  <c r="K61" i="105"/>
  <c r="L68" i="105"/>
  <c r="K68" i="105"/>
  <c r="I68" i="105"/>
  <c r="H68" i="105"/>
  <c r="G68" i="105"/>
  <c r="F68" i="105"/>
  <c r="J68" i="105"/>
  <c r="L75" i="105"/>
  <c r="K75" i="105"/>
  <c r="J75" i="105"/>
  <c r="H75" i="105"/>
  <c r="G75" i="105"/>
  <c r="F75" i="105"/>
  <c r="I75" i="105"/>
  <c r="K82" i="105"/>
  <c r="J82" i="105"/>
  <c r="I82" i="105"/>
  <c r="G82" i="105"/>
  <c r="F82" i="105"/>
  <c r="L82" i="105"/>
  <c r="H82" i="105"/>
  <c r="J65" i="105"/>
  <c r="I65" i="105"/>
  <c r="H65" i="105"/>
  <c r="F65" i="105"/>
  <c r="K65" i="105"/>
  <c r="L65" i="105"/>
  <c r="G65" i="105"/>
  <c r="L91" i="105"/>
  <c r="K91" i="105"/>
  <c r="J91" i="105"/>
  <c r="H91" i="105"/>
  <c r="G91" i="105"/>
  <c r="F91" i="105"/>
  <c r="I91" i="105"/>
  <c r="L76" i="105"/>
  <c r="K76" i="105"/>
  <c r="I76" i="105"/>
  <c r="H76" i="105"/>
  <c r="F76" i="105"/>
  <c r="G76" i="105"/>
  <c r="J76" i="105"/>
  <c r="I72" i="105"/>
  <c r="H72" i="105"/>
  <c r="G72" i="105"/>
  <c r="L72" i="105"/>
  <c r="J72" i="105"/>
  <c r="K72" i="105"/>
  <c r="F72" i="105"/>
  <c r="L34" i="105"/>
  <c r="L83" i="105" s="1"/>
  <c r="L84" i="105"/>
  <c r="K84" i="105"/>
  <c r="I84" i="105"/>
  <c r="H84" i="105"/>
  <c r="F84" i="105"/>
  <c r="G84" i="105"/>
  <c r="J84" i="105"/>
  <c r="G96" i="107"/>
  <c r="F77" i="105"/>
  <c r="L77" i="105"/>
  <c r="J77" i="105"/>
  <c r="I77" i="105"/>
  <c r="H77" i="105"/>
  <c r="G77" i="105"/>
  <c r="K77" i="105"/>
  <c r="G86" i="105"/>
  <c r="F86" i="105"/>
  <c r="K86" i="105"/>
  <c r="J86" i="105"/>
  <c r="I86" i="105"/>
  <c r="H86" i="105"/>
  <c r="L86" i="105"/>
  <c r="L46" i="105"/>
  <c r="L95" i="105" s="1"/>
  <c r="H96" i="105"/>
  <c r="G96" i="105"/>
  <c r="F96" i="105"/>
  <c r="L96" i="105"/>
  <c r="K96" i="105"/>
  <c r="J96" i="105"/>
  <c r="I96" i="105"/>
  <c r="H96" i="107"/>
  <c r="H79" i="105"/>
  <c r="G79" i="105"/>
  <c r="F79" i="105"/>
  <c r="L79" i="105"/>
  <c r="K79" i="105"/>
  <c r="J79" i="105"/>
  <c r="I79" i="105"/>
  <c r="K99" i="105"/>
  <c r="J99" i="105"/>
  <c r="I99" i="105"/>
  <c r="G99" i="105"/>
  <c r="F99" i="105"/>
  <c r="L99" i="105"/>
  <c r="H99" i="105"/>
  <c r="J73" i="105"/>
  <c r="I73" i="105"/>
  <c r="H73" i="105"/>
  <c r="F73" i="105"/>
  <c r="L73" i="105"/>
  <c r="K73" i="105"/>
  <c r="G73" i="105"/>
  <c r="G62" i="105"/>
  <c r="F62" i="105"/>
  <c r="K62" i="105"/>
  <c r="I62" i="105"/>
  <c r="J62" i="105"/>
  <c r="H62" i="105"/>
  <c r="L62" i="105"/>
  <c r="L44" i="105"/>
  <c r="L93" i="105" s="1"/>
  <c r="F94" i="105"/>
  <c r="L94" i="105"/>
  <c r="J94" i="105"/>
  <c r="I94" i="105"/>
  <c r="H94" i="105"/>
  <c r="G94" i="105"/>
  <c r="K94" i="105"/>
  <c r="G70" i="105"/>
  <c r="F70" i="105"/>
  <c r="K70" i="105"/>
  <c r="I70" i="105"/>
  <c r="J70" i="105"/>
  <c r="H70" i="105"/>
  <c r="L70" i="105"/>
  <c r="J98" i="105"/>
  <c r="I98" i="105"/>
  <c r="H98" i="105"/>
  <c r="F98" i="105"/>
  <c r="L98" i="105"/>
  <c r="K98" i="105"/>
  <c r="G98" i="105"/>
  <c r="I96" i="107"/>
  <c r="L29" i="105"/>
  <c r="L78" i="105" s="1"/>
  <c r="L10" i="105"/>
  <c r="L59" i="105" s="1"/>
  <c r="L22" i="105"/>
  <c r="L71" i="105" s="1"/>
  <c r="L36" i="105"/>
  <c r="L85" i="105" s="1"/>
  <c r="L15" i="105"/>
  <c r="J36" i="105"/>
  <c r="L20" i="105"/>
  <c r="G22" i="105"/>
  <c r="F10" i="105"/>
  <c r="F46" i="105"/>
  <c r="F22" i="105"/>
  <c r="F71" i="105" s="1"/>
  <c r="G10" i="105"/>
  <c r="Y45" i="90"/>
  <c r="Y41" i="90"/>
  <c r="Y37" i="90"/>
  <c r="Y33" i="90"/>
  <c r="Y28" i="90"/>
  <c r="Y21" i="90"/>
  <c r="Y17" i="90"/>
  <c r="Y13" i="90"/>
  <c r="Y9" i="90"/>
  <c r="F48" i="105" l="1"/>
  <c r="F52" i="105" s="1"/>
  <c r="H93" i="105"/>
  <c r="G100" i="107"/>
  <c r="F100" i="107"/>
  <c r="H100" i="107"/>
  <c r="F83" i="105"/>
  <c r="H83" i="105"/>
  <c r="I85" i="105"/>
  <c r="I95" i="105"/>
  <c r="H95" i="105"/>
  <c r="F95" i="105"/>
  <c r="K95" i="105"/>
  <c r="J95" i="105"/>
  <c r="F93" i="105"/>
  <c r="G93" i="105"/>
  <c r="K85" i="105"/>
  <c r="I71" i="105"/>
  <c r="J71" i="105"/>
  <c r="F59" i="105"/>
  <c r="G71" i="105"/>
  <c r="H85" i="105"/>
  <c r="I89" i="105"/>
  <c r="G59" i="105"/>
  <c r="G85" i="105"/>
  <c r="L18" i="105"/>
  <c r="F69" i="105"/>
  <c r="L69" i="105"/>
  <c r="J69" i="105"/>
  <c r="I69" i="105"/>
  <c r="H69" i="105"/>
  <c r="G69" i="105"/>
  <c r="K69" i="105"/>
  <c r="H78" i="105"/>
  <c r="J78" i="105"/>
  <c r="J83" i="105"/>
  <c r="G89" i="105"/>
  <c r="J85" i="105"/>
  <c r="G83" i="105"/>
  <c r="K71" i="105"/>
  <c r="J100" i="107"/>
  <c r="L14" i="105"/>
  <c r="I64" i="105"/>
  <c r="H64" i="105"/>
  <c r="G64" i="105"/>
  <c r="L64" i="105"/>
  <c r="J64" i="105"/>
  <c r="K64" i="105"/>
  <c r="F64" i="105"/>
  <c r="F78" i="105"/>
  <c r="I93" i="105"/>
  <c r="J89" i="105"/>
  <c r="K78" i="105"/>
  <c r="K93" i="105"/>
  <c r="F85" i="105"/>
  <c r="K100" i="107"/>
  <c r="H89" i="105"/>
  <c r="I100" i="107"/>
  <c r="G78" i="105"/>
  <c r="I78" i="105"/>
  <c r="J93" i="105"/>
  <c r="K83" i="105"/>
  <c r="H71" i="105"/>
  <c r="K89" i="105"/>
  <c r="I83" i="105"/>
  <c r="G95" i="105"/>
  <c r="F89" i="105"/>
  <c r="G48" i="105"/>
  <c r="G52" i="105" s="1"/>
  <c r="H10" i="105"/>
  <c r="Y49" i="90"/>
  <c r="Y54" i="90" s="1"/>
  <c r="L48" i="105" l="1"/>
  <c r="L52" i="105" s="1"/>
  <c r="H48" i="105"/>
  <c r="H52" i="105" s="1"/>
  <c r="H59" i="105"/>
  <c r="L63" i="105"/>
  <c r="G63" i="105"/>
  <c r="I63" i="105"/>
  <c r="K63" i="105"/>
  <c r="F63" i="105"/>
  <c r="J63" i="105"/>
  <c r="H63" i="105"/>
  <c r="L67" i="105"/>
  <c r="K67" i="105"/>
  <c r="H67" i="105"/>
  <c r="I67" i="105"/>
  <c r="F67" i="105"/>
  <c r="G67" i="105"/>
  <c r="J67" i="105"/>
  <c r="I10" i="105"/>
  <c r="L97" i="105" l="1"/>
  <c r="H101" i="105"/>
  <c r="F97" i="105"/>
  <c r="H97" i="105"/>
  <c r="G97" i="105"/>
  <c r="I48" i="105"/>
  <c r="I59" i="105"/>
  <c r="K10" i="105"/>
  <c r="J10" i="105"/>
  <c r="L101" i="105" l="1"/>
  <c r="F101" i="105"/>
  <c r="G101" i="105"/>
  <c r="I97" i="105"/>
  <c r="I52" i="105"/>
  <c r="I101" i="105" s="1"/>
  <c r="J48" i="105"/>
  <c r="J59" i="105"/>
  <c r="K48" i="105"/>
  <c r="K52" i="105" s="1"/>
  <c r="K59" i="105"/>
  <c r="F43" i="95"/>
  <c r="F26" i="95"/>
  <c r="E43" i="95"/>
  <c r="E26" i="95"/>
  <c r="K53" i="60"/>
  <c r="K52" i="60"/>
  <c r="G11" i="60"/>
  <c r="G15" i="60"/>
  <c r="G19" i="60"/>
  <c r="G23" i="60"/>
  <c r="G30" i="60"/>
  <c r="G35" i="60"/>
  <c r="G39" i="60"/>
  <c r="G47" i="60"/>
  <c r="G49" i="60"/>
  <c r="G48" i="58"/>
  <c r="G51" i="55"/>
  <c r="G12" i="58"/>
  <c r="G11" i="58"/>
  <c r="G10" i="58"/>
  <c r="J53" i="30"/>
  <c r="J97" i="105" l="1"/>
  <c r="J52" i="105"/>
  <c r="J101" i="105" s="1"/>
  <c r="K97" i="105"/>
  <c r="K101" i="105"/>
  <c r="I53" i="30"/>
  <c r="H53" i="30"/>
  <c r="G51" i="60"/>
  <c r="AB42" i="86" l="1"/>
  <c r="F23" i="68"/>
  <c r="G46" i="54"/>
  <c r="G44" i="54"/>
  <c r="G36" i="54"/>
  <c r="G34" i="54"/>
  <c r="G29" i="54"/>
  <c r="G22" i="54"/>
  <c r="G18" i="54"/>
  <c r="G14" i="54"/>
  <c r="G10" i="54"/>
  <c r="E39" i="95"/>
  <c r="F39" i="95"/>
  <c r="G48" i="54" l="1"/>
  <c r="G53" i="54" s="1"/>
  <c r="H53" i="54" s="1"/>
  <c r="F31" i="46" l="1"/>
  <c r="E51" i="101"/>
  <c r="BI47" i="90" l="1"/>
  <c r="BH47" i="90"/>
  <c r="BG47" i="90"/>
  <c r="BF47" i="90"/>
  <c r="BE47" i="90"/>
  <c r="BD47" i="90"/>
  <c r="BC47" i="90"/>
  <c r="BB47" i="90"/>
  <c r="BI45" i="90"/>
  <c r="BH45" i="90"/>
  <c r="BG45" i="90"/>
  <c r="BF45" i="90"/>
  <c r="BE45" i="90"/>
  <c r="BD45" i="90"/>
  <c r="BC45" i="90"/>
  <c r="BB45" i="90"/>
  <c r="BI41" i="90"/>
  <c r="BH41" i="90"/>
  <c r="BG41" i="90"/>
  <c r="BF41" i="90"/>
  <c r="BE41" i="90"/>
  <c r="BD41" i="90"/>
  <c r="BC41" i="90"/>
  <c r="BB41" i="90"/>
  <c r="BI37" i="90"/>
  <c r="BH37" i="90"/>
  <c r="BG37" i="90"/>
  <c r="BF37" i="90"/>
  <c r="BE37" i="90"/>
  <c r="BD37" i="90"/>
  <c r="BC37" i="90"/>
  <c r="BB37" i="90"/>
  <c r="BI33" i="90"/>
  <c r="BH33" i="90"/>
  <c r="BG33" i="90"/>
  <c r="BF33" i="90"/>
  <c r="BE33" i="90"/>
  <c r="BD33" i="90"/>
  <c r="BC33" i="90"/>
  <c r="BB33" i="90"/>
  <c r="BI28" i="90"/>
  <c r="BH28" i="90"/>
  <c r="BG28" i="90"/>
  <c r="BF28" i="90"/>
  <c r="BE28" i="90"/>
  <c r="BD28" i="90"/>
  <c r="BC28" i="90"/>
  <c r="BB28" i="90"/>
  <c r="BI21" i="90"/>
  <c r="BH21" i="90"/>
  <c r="BG21" i="90"/>
  <c r="BF21" i="90"/>
  <c r="BE21" i="90"/>
  <c r="BD21" i="90"/>
  <c r="BC21" i="90"/>
  <c r="BB21" i="90"/>
  <c r="BI17" i="90"/>
  <c r="BH17" i="90"/>
  <c r="BG17" i="90"/>
  <c r="BF17" i="90"/>
  <c r="BE17" i="90"/>
  <c r="BD17" i="90"/>
  <c r="BC17" i="90"/>
  <c r="BB17" i="90"/>
  <c r="BI13" i="90"/>
  <c r="BH13" i="90"/>
  <c r="BG13" i="90"/>
  <c r="BF13" i="90"/>
  <c r="BE13" i="90"/>
  <c r="BD13" i="90"/>
  <c r="BC13" i="90"/>
  <c r="BB13" i="90"/>
  <c r="BI9" i="90"/>
  <c r="BH9" i="90"/>
  <c r="BG9" i="90"/>
  <c r="BF9" i="90"/>
  <c r="BE9" i="90"/>
  <c r="BD9" i="90"/>
  <c r="BC9" i="90"/>
  <c r="BB9" i="90"/>
  <c r="BC49" i="90" l="1"/>
  <c r="BC54" i="90" s="1"/>
  <c r="BH49" i="90"/>
  <c r="BH54" i="90" s="1"/>
  <c r="BB49" i="90"/>
  <c r="BB54" i="90" s="1"/>
  <c r="BD49" i="90"/>
  <c r="BD54" i="90" s="1"/>
  <c r="BE49" i="90"/>
  <c r="BE54" i="90" s="1"/>
  <c r="BF49" i="90"/>
  <c r="BF54" i="90" s="1"/>
  <c r="BG49" i="90"/>
  <c r="BG54" i="90" s="1"/>
  <c r="BI49" i="90"/>
  <c r="BI54" i="90" s="1"/>
  <c r="G50" i="58" l="1"/>
  <c r="F9" i="20" l="1"/>
  <c r="H50" i="54"/>
  <c r="H49" i="54"/>
  <c r="G46" i="58" l="1"/>
  <c r="G47" i="55"/>
  <c r="G32" i="55"/>
  <c r="J36" i="30"/>
  <c r="J36" i="44"/>
  <c r="H36" i="30" l="1"/>
  <c r="I36" i="30"/>
  <c r="H36" i="44"/>
  <c r="I36" i="44"/>
  <c r="F15" i="20"/>
  <c r="F11" i="20"/>
  <c r="F17" i="20"/>
  <c r="F18" i="20"/>
  <c r="F14" i="20"/>
  <c r="F12" i="20"/>
  <c r="F21" i="20"/>
  <c r="F13" i="20"/>
  <c r="F20" i="20"/>
  <c r="F10" i="20"/>
  <c r="F19" i="20"/>
  <c r="F22" i="20"/>
  <c r="AB41" i="86"/>
  <c r="AB40" i="86"/>
  <c r="AB39" i="86"/>
  <c r="AB38" i="86"/>
  <c r="AB37" i="86"/>
  <c r="AB36" i="86"/>
  <c r="AB35" i="86"/>
  <c r="H47" i="54" l="1"/>
  <c r="H45" i="54"/>
  <c r="J45" i="32"/>
  <c r="H32" i="54"/>
  <c r="J36" i="32"/>
  <c r="I45" i="32" l="1"/>
  <c r="H45" i="32"/>
  <c r="H36" i="32"/>
  <c r="I36" i="32"/>
  <c r="F31" i="101"/>
  <c r="E31" i="101"/>
  <c r="C31" i="101"/>
  <c r="BA47" i="90" l="1"/>
  <c r="AZ47" i="90"/>
  <c r="AY47" i="90"/>
  <c r="AX47" i="90"/>
  <c r="BA45" i="90"/>
  <c r="AZ45" i="90"/>
  <c r="AY45" i="90"/>
  <c r="AX45" i="90"/>
  <c r="BA41" i="90"/>
  <c r="AZ41" i="90"/>
  <c r="AY41" i="90"/>
  <c r="AX41" i="90"/>
  <c r="BA37" i="90"/>
  <c r="AZ37" i="90"/>
  <c r="AY37" i="90"/>
  <c r="AX37" i="90"/>
  <c r="BA33" i="90"/>
  <c r="AZ33" i="90"/>
  <c r="AY33" i="90"/>
  <c r="AX33" i="90"/>
  <c r="BA28" i="90"/>
  <c r="AZ28" i="90"/>
  <c r="AY28" i="90"/>
  <c r="AX28" i="90"/>
  <c r="BA21" i="90"/>
  <c r="AZ21" i="90"/>
  <c r="AY21" i="90"/>
  <c r="AX21" i="90"/>
  <c r="BA17" i="90"/>
  <c r="AZ17" i="90"/>
  <c r="AY17" i="90"/>
  <c r="AX17" i="90"/>
  <c r="BA13" i="90"/>
  <c r="AZ13" i="90"/>
  <c r="AY13" i="90"/>
  <c r="AX13" i="90"/>
  <c r="BA9" i="90"/>
  <c r="AZ9" i="90"/>
  <c r="AY9" i="90"/>
  <c r="AX9" i="90"/>
  <c r="AX49" i="90" l="1"/>
  <c r="AX54" i="90" s="1"/>
  <c r="AY49" i="90"/>
  <c r="AY54" i="90" s="1"/>
  <c r="AZ49" i="90"/>
  <c r="AZ54" i="90" s="1"/>
  <c r="BA49" i="90"/>
  <c r="BA54" i="90" s="1"/>
  <c r="E19" i="95"/>
  <c r="F49" i="60" l="1"/>
  <c r="H49" i="60"/>
  <c r="I49" i="60"/>
  <c r="J49" i="60"/>
  <c r="F47" i="60"/>
  <c r="H47" i="60"/>
  <c r="I47" i="60"/>
  <c r="J47" i="60"/>
  <c r="F39" i="60"/>
  <c r="H39" i="60"/>
  <c r="I39" i="60"/>
  <c r="J39" i="60"/>
  <c r="F35" i="60"/>
  <c r="H35" i="60"/>
  <c r="I35" i="60"/>
  <c r="J35" i="60"/>
  <c r="F30" i="60"/>
  <c r="H30" i="60"/>
  <c r="I30" i="60"/>
  <c r="J30" i="60"/>
  <c r="F23" i="60"/>
  <c r="H23" i="60"/>
  <c r="I23" i="60"/>
  <c r="J23" i="60"/>
  <c r="F19" i="60"/>
  <c r="H19" i="60"/>
  <c r="I19" i="60"/>
  <c r="J19" i="60"/>
  <c r="F15" i="60"/>
  <c r="H15" i="60"/>
  <c r="I15" i="60"/>
  <c r="J15" i="60"/>
  <c r="E15" i="60"/>
  <c r="I41" i="61" l="1"/>
  <c r="H41" i="61"/>
  <c r="G41" i="61"/>
  <c r="F41" i="61"/>
  <c r="I40" i="61"/>
  <c r="H40" i="61"/>
  <c r="F40" i="61"/>
  <c r="K39" i="61"/>
  <c r="K38" i="61"/>
  <c r="K37" i="61"/>
  <c r="J36" i="61"/>
  <c r="K36" i="61" s="1"/>
  <c r="J35" i="61"/>
  <c r="K35" i="61" s="1"/>
  <c r="K34" i="61"/>
  <c r="K33" i="61"/>
  <c r="J32" i="61"/>
  <c r="K32" i="61" s="1"/>
  <c r="J31" i="61"/>
  <c r="K31" i="61" s="1"/>
  <c r="J30" i="61"/>
  <c r="K30" i="61" s="1"/>
  <c r="J29" i="61"/>
  <c r="K29" i="61" s="1"/>
  <c r="J28" i="61"/>
  <c r="K28" i="61" s="1"/>
  <c r="J27" i="61"/>
  <c r="K27" i="61" s="1"/>
  <c r="J26" i="61"/>
  <c r="K26" i="61" s="1"/>
  <c r="J25" i="61"/>
  <c r="K25" i="61" s="1"/>
  <c r="J24" i="61"/>
  <c r="K24" i="61" s="1"/>
  <c r="J23" i="61"/>
  <c r="K23" i="61" s="1"/>
  <c r="J22" i="61"/>
  <c r="K22" i="61" s="1"/>
  <c r="J21" i="61"/>
  <c r="K21" i="61" s="1"/>
  <c r="J20" i="61"/>
  <c r="K20" i="61" s="1"/>
  <c r="J19" i="61"/>
  <c r="K19" i="61" s="1"/>
  <c r="J18" i="61"/>
  <c r="K18" i="61" s="1"/>
  <c r="J17" i="61"/>
  <c r="K17" i="61" s="1"/>
  <c r="K16" i="61"/>
  <c r="J15" i="61"/>
  <c r="K15" i="61" s="1"/>
  <c r="H24" i="82"/>
  <c r="G24" i="82"/>
  <c r="F24" i="82"/>
  <c r="E24" i="82"/>
  <c r="J23" i="82"/>
  <c r="I22" i="82"/>
  <c r="J22" i="82" s="1"/>
  <c r="I21" i="82"/>
  <c r="J21" i="82" s="1"/>
  <c r="I20" i="82"/>
  <c r="J20" i="82" s="1"/>
  <c r="I19" i="82"/>
  <c r="J19" i="82" s="1"/>
  <c r="I18" i="82"/>
  <c r="J18" i="82" s="1"/>
  <c r="I17" i="82"/>
  <c r="J17" i="82" s="1"/>
  <c r="I16" i="82"/>
  <c r="J16" i="82" s="1"/>
  <c r="I15" i="82"/>
  <c r="J15" i="82" s="1"/>
  <c r="I14" i="82"/>
  <c r="J14" i="82" s="1"/>
  <c r="I13" i="82"/>
  <c r="J41" i="61" l="1"/>
  <c r="J40" i="61"/>
  <c r="K41" i="61"/>
  <c r="I24" i="82"/>
  <c r="K40" i="61"/>
  <c r="J13" i="82"/>
  <c r="J24" i="82" s="1"/>
  <c r="F33" i="82" s="1"/>
  <c r="E33" i="82" l="1"/>
  <c r="G33" i="82"/>
  <c r="H44" i="54" l="1"/>
  <c r="K25" i="65"/>
  <c r="AU47" i="90" l="1"/>
  <c r="AT47" i="90"/>
  <c r="AW47" i="90"/>
  <c r="AV47" i="90"/>
  <c r="AW45" i="90"/>
  <c r="AU45" i="90"/>
  <c r="AT45" i="90"/>
  <c r="AV45" i="90"/>
  <c r="AW41" i="90"/>
  <c r="AU41" i="90"/>
  <c r="AT41" i="90"/>
  <c r="AV41" i="90"/>
  <c r="AV37" i="90"/>
  <c r="AW37" i="90"/>
  <c r="AU37" i="90"/>
  <c r="AT37" i="90"/>
  <c r="AV33" i="90"/>
  <c r="AW33" i="90"/>
  <c r="AU33" i="90"/>
  <c r="AT33" i="90"/>
  <c r="AW28" i="90"/>
  <c r="AU28" i="90"/>
  <c r="AT28" i="90"/>
  <c r="AV28" i="90"/>
  <c r="AW21" i="90"/>
  <c r="AU21" i="90"/>
  <c r="AT21" i="90"/>
  <c r="AV21" i="90"/>
  <c r="AW17" i="90"/>
  <c r="AU17" i="90"/>
  <c r="AT17" i="90"/>
  <c r="AV17" i="90"/>
  <c r="AW13" i="90"/>
  <c r="AU13" i="90"/>
  <c r="AT13" i="90"/>
  <c r="AV13" i="90"/>
  <c r="AW9" i="90"/>
  <c r="AV9" i="90"/>
  <c r="AU9" i="90"/>
  <c r="AT9" i="90"/>
  <c r="B54" i="101" l="1"/>
  <c r="C54" i="101" s="1"/>
  <c r="AW49" i="90"/>
  <c r="AW54" i="90" s="1"/>
  <c r="AT49" i="90"/>
  <c r="AT54" i="90" s="1"/>
  <c r="AV49" i="90"/>
  <c r="AV54" i="90" s="1"/>
  <c r="AU49" i="90"/>
  <c r="AU54" i="90" s="1"/>
  <c r="F24" i="101" l="1"/>
  <c r="E24" i="101"/>
  <c r="C24" i="101"/>
  <c r="C47" i="101"/>
  <c r="C44" i="101"/>
  <c r="F43" i="101"/>
  <c r="C42" i="101"/>
  <c r="E29" i="101"/>
  <c r="J15" i="44"/>
  <c r="H15" i="44" l="1"/>
  <c r="I15" i="44"/>
  <c r="F45" i="101"/>
  <c r="F50" i="101"/>
  <c r="F10" i="101"/>
  <c r="F12" i="101"/>
  <c r="F15" i="101"/>
  <c r="F18" i="101"/>
  <c r="F20" i="101"/>
  <c r="F23" i="101"/>
  <c r="F26" i="101"/>
  <c r="F29" i="101"/>
  <c r="F34" i="101"/>
  <c r="F39" i="101"/>
  <c r="C10" i="101"/>
  <c r="C12" i="101"/>
  <c r="C15" i="101"/>
  <c r="C18" i="101"/>
  <c r="C20" i="101"/>
  <c r="C39" i="101"/>
  <c r="F11" i="101"/>
  <c r="F19" i="101"/>
  <c r="F27" i="101"/>
  <c r="C11" i="101"/>
  <c r="C14" i="101"/>
  <c r="C16" i="101"/>
  <c r="E19" i="101"/>
  <c r="C22" i="101"/>
  <c r="C25" i="101"/>
  <c r="E27" i="101"/>
  <c r="C30" i="101"/>
  <c r="C32" i="101"/>
  <c r="C38" i="101"/>
  <c r="F42" i="101"/>
  <c r="F44" i="101"/>
  <c r="F47" i="101"/>
  <c r="F51" i="101"/>
  <c r="E39" i="101"/>
  <c r="E43" i="101"/>
  <c r="E50" i="101"/>
  <c r="E23" i="101"/>
  <c r="F14" i="101"/>
  <c r="F16" i="101"/>
  <c r="F22" i="101"/>
  <c r="F25" i="101"/>
  <c r="F30" i="101"/>
  <c r="F32" i="101"/>
  <c r="F38" i="101"/>
  <c r="F46" i="101"/>
  <c r="C19" i="101"/>
  <c r="E48" i="101"/>
  <c r="E14" i="101"/>
  <c r="E22" i="101"/>
  <c r="E30" i="101"/>
  <c r="C27" i="101"/>
  <c r="E15" i="101"/>
  <c r="E42" i="101"/>
  <c r="F48" i="101"/>
  <c r="C46" i="101"/>
  <c r="E16" i="101"/>
  <c r="E32" i="101"/>
  <c r="C23" i="101"/>
  <c r="C26" i="101"/>
  <c r="C29" i="101"/>
  <c r="C34" i="101"/>
  <c r="E25" i="101"/>
  <c r="E44" i="101"/>
  <c r="C43" i="101"/>
  <c r="C45" i="101"/>
  <c r="C50" i="101"/>
  <c r="E10" i="101"/>
  <c r="E18" i="101"/>
  <c r="E26" i="101"/>
  <c r="E34" i="101"/>
  <c r="E45" i="101"/>
  <c r="E11" i="101"/>
  <c r="E46" i="101"/>
  <c r="E12" i="101"/>
  <c r="E20" i="101"/>
  <c r="E38" i="101"/>
  <c r="E47" i="101"/>
  <c r="C48" i="101"/>
  <c r="F9" i="101"/>
  <c r="E37" i="101" l="1"/>
  <c r="E13" i="101"/>
  <c r="F17" i="101"/>
  <c r="F21" i="101"/>
  <c r="E9" i="101"/>
  <c r="E17" i="101"/>
  <c r="F13" i="101"/>
  <c r="F33" i="101"/>
  <c r="F37" i="101"/>
  <c r="F41" i="101"/>
  <c r="C28" i="101"/>
  <c r="E28" i="101"/>
  <c r="F28" i="101"/>
  <c r="C21" i="101"/>
  <c r="E21" i="101"/>
  <c r="C41" i="101"/>
  <c r="E41" i="101"/>
  <c r="C33" i="101"/>
  <c r="E33" i="101"/>
  <c r="C37" i="101"/>
  <c r="C13" i="101"/>
  <c r="C17" i="101"/>
  <c r="E49" i="101" l="1"/>
  <c r="F54" i="101"/>
  <c r="F49" i="101"/>
  <c r="C49" i="101"/>
  <c r="E54" i="101" l="1"/>
  <c r="F46" i="95"/>
  <c r="E46" i="95"/>
  <c r="E35" i="95"/>
  <c r="E30" i="95"/>
  <c r="F14" i="95"/>
  <c r="E14" i="95"/>
  <c r="E10" i="95"/>
  <c r="G35" i="55"/>
  <c r="E50" i="95" l="1"/>
  <c r="E60" i="95" s="1"/>
  <c r="F35" i="95"/>
  <c r="F10" i="95"/>
  <c r="F19" i="95"/>
  <c r="F30" i="95"/>
  <c r="F50" i="95" l="1"/>
  <c r="F60" i="95" s="1"/>
  <c r="B28" i="90"/>
  <c r="G50" i="95" l="1"/>
  <c r="G49" i="95"/>
  <c r="G48" i="95" s="1"/>
  <c r="G60" i="95"/>
  <c r="G41" i="95"/>
  <c r="G33" i="95"/>
  <c r="G25" i="95"/>
  <c r="G17" i="95"/>
  <c r="G40" i="95"/>
  <c r="G24" i="95"/>
  <c r="G47" i="95"/>
  <c r="G31" i="95"/>
  <c r="G23" i="95"/>
  <c r="G38" i="95"/>
  <c r="G56" i="95"/>
  <c r="G29" i="95"/>
  <c r="G21" i="95"/>
  <c r="G44" i="95"/>
  <c r="G20" i="95"/>
  <c r="G53" i="95"/>
  <c r="G59" i="95"/>
  <c r="G32" i="95"/>
  <c r="G16" i="95"/>
  <c r="G15" i="95"/>
  <c r="G55" i="95"/>
  <c r="G28" i="95"/>
  <c r="G54" i="95"/>
  <c r="G18" i="95"/>
  <c r="G58" i="95"/>
  <c r="G22" i="95"/>
  <c r="G45" i="95"/>
  <c r="G13" i="95"/>
  <c r="G36" i="95"/>
  <c r="G11" i="95"/>
  <c r="G42" i="95"/>
  <c r="G57" i="95"/>
  <c r="G37" i="95"/>
  <c r="G12" i="95"/>
  <c r="G34" i="95"/>
  <c r="G27" i="95"/>
  <c r="G52" i="95"/>
  <c r="G43" i="95"/>
  <c r="G26" i="95"/>
  <c r="G39" i="95"/>
  <c r="G14" i="95"/>
  <c r="G46" i="95"/>
  <c r="G10" i="95"/>
  <c r="G30" i="95"/>
  <c r="G19" i="95"/>
  <c r="G35" i="95"/>
  <c r="K18" i="60"/>
  <c r="K32" i="60"/>
  <c r="K33" i="60"/>
  <c r="K34" i="60"/>
  <c r="K50" i="60"/>
  <c r="K49" i="60" s="1"/>
  <c r="K48" i="60"/>
  <c r="K47" i="60" s="1"/>
  <c r="K45" i="60"/>
  <c r="K44" i="60"/>
  <c r="K42" i="60"/>
  <c r="K41" i="60"/>
  <c r="K40" i="60"/>
  <c r="K38" i="60"/>
  <c r="K37" i="60"/>
  <c r="K36" i="60"/>
  <c r="K31" i="60"/>
  <c r="K29" i="60"/>
  <c r="K28" i="60"/>
  <c r="K27" i="60"/>
  <c r="K26" i="60"/>
  <c r="K25" i="60"/>
  <c r="K24" i="60"/>
  <c r="K22" i="60"/>
  <c r="K21" i="60"/>
  <c r="K20" i="60"/>
  <c r="K16" i="60"/>
  <c r="K17" i="60"/>
  <c r="K14" i="60"/>
  <c r="K13" i="60"/>
  <c r="K12" i="60"/>
  <c r="J11" i="60"/>
  <c r="J51" i="60" s="1"/>
  <c r="I11" i="60"/>
  <c r="I51" i="60" s="1"/>
  <c r="H11" i="60"/>
  <c r="H51" i="60" s="1"/>
  <c r="F11" i="60"/>
  <c r="F51" i="60" s="1"/>
  <c r="E49" i="60"/>
  <c r="E47" i="60"/>
  <c r="E39" i="60"/>
  <c r="E35" i="60"/>
  <c r="E30" i="60"/>
  <c r="E23" i="60"/>
  <c r="E19" i="60"/>
  <c r="E11" i="60"/>
  <c r="F49" i="59"/>
  <c r="E49" i="59"/>
  <c r="F47" i="59"/>
  <c r="E47" i="59"/>
  <c r="F39" i="59"/>
  <c r="E39" i="59"/>
  <c r="F35" i="59"/>
  <c r="E35" i="59"/>
  <c r="F23" i="59"/>
  <c r="E23" i="59"/>
  <c r="F19" i="59"/>
  <c r="E19" i="59"/>
  <c r="E11" i="59"/>
  <c r="G11" i="59" s="1"/>
  <c r="G36" i="58"/>
  <c r="G35" i="58"/>
  <c r="K43" i="60" l="1"/>
  <c r="K39" i="60"/>
  <c r="I47" i="59"/>
  <c r="M47" i="59" s="1"/>
  <c r="I49" i="59"/>
  <c r="N49" i="59" s="1"/>
  <c r="N52" i="59"/>
  <c r="G55" i="60"/>
  <c r="H55" i="60"/>
  <c r="I55" i="60"/>
  <c r="J55" i="60"/>
  <c r="E51" i="60"/>
  <c r="E55" i="60" s="1"/>
  <c r="K35" i="60"/>
  <c r="K30" i="60"/>
  <c r="K23" i="60"/>
  <c r="K19" i="60"/>
  <c r="K15" i="60"/>
  <c r="K11" i="60"/>
  <c r="I35" i="59"/>
  <c r="H35" i="59" s="1"/>
  <c r="M52" i="59"/>
  <c r="I19" i="59"/>
  <c r="H19" i="59" s="1"/>
  <c r="E51" i="59"/>
  <c r="F51" i="59"/>
  <c r="I30" i="59"/>
  <c r="I39" i="59"/>
  <c r="G39" i="59" s="1"/>
  <c r="I23" i="59"/>
  <c r="H23" i="59" s="1"/>
  <c r="H49" i="59" l="1"/>
  <c r="H47" i="59"/>
  <c r="G23" i="59"/>
  <c r="H39" i="59"/>
  <c r="F55" i="59"/>
  <c r="G47" i="59"/>
  <c r="E55" i="59"/>
  <c r="G19" i="59"/>
  <c r="G35" i="59"/>
  <c r="G49" i="59"/>
  <c r="H30" i="59"/>
  <c r="G30" i="59"/>
  <c r="N47" i="59"/>
  <c r="M49" i="59"/>
  <c r="M23" i="59"/>
  <c r="M39" i="59"/>
  <c r="M15" i="59"/>
  <c r="N11" i="59"/>
  <c r="N30" i="59"/>
  <c r="M35" i="59"/>
  <c r="M19" i="59"/>
  <c r="K51" i="60"/>
  <c r="N35" i="59"/>
  <c r="M30" i="59"/>
  <c r="N15" i="59"/>
  <c r="M11" i="59"/>
  <c r="N19" i="59"/>
  <c r="I51" i="59"/>
  <c r="H51" i="59" s="1"/>
  <c r="N39" i="59"/>
  <c r="N23" i="59"/>
  <c r="G51" i="59" l="1"/>
  <c r="I55" i="59"/>
  <c r="G55" i="59" s="1"/>
  <c r="M51" i="59"/>
  <c r="N51" i="59"/>
  <c r="H55" i="59" l="1"/>
  <c r="N57" i="59"/>
  <c r="M57" i="59"/>
  <c r="F47" i="58"/>
  <c r="F45" i="58"/>
  <c r="G45" i="58" s="1"/>
  <c r="G43" i="58"/>
  <c r="G42" i="58"/>
  <c r="G40" i="58"/>
  <c r="G39" i="58"/>
  <c r="G38" i="58"/>
  <c r="F37" i="58"/>
  <c r="G34" i="58"/>
  <c r="F33" i="58"/>
  <c r="G32" i="58"/>
  <c r="G31" i="58"/>
  <c r="G30" i="58"/>
  <c r="G29" i="58"/>
  <c r="F28" i="58"/>
  <c r="G27" i="58"/>
  <c r="G26" i="58"/>
  <c r="G25" i="58"/>
  <c r="G24" i="58"/>
  <c r="G23" i="58"/>
  <c r="G22" i="58"/>
  <c r="F21" i="58"/>
  <c r="G20" i="58"/>
  <c r="G19" i="58"/>
  <c r="G18" i="58"/>
  <c r="F17" i="58"/>
  <c r="G16" i="58"/>
  <c r="G15" i="58"/>
  <c r="G14" i="58"/>
  <c r="F13" i="58"/>
  <c r="F9" i="58"/>
  <c r="G47" i="58" l="1"/>
  <c r="G41" i="58"/>
  <c r="G33" i="58"/>
  <c r="G28" i="58"/>
  <c r="G21" i="58"/>
  <c r="G17" i="58"/>
  <c r="G37" i="58"/>
  <c r="G13" i="58"/>
  <c r="G9" i="58"/>
  <c r="F49" i="58"/>
  <c r="F54" i="58" s="1"/>
  <c r="G54" i="58" s="1"/>
  <c r="G49" i="55"/>
  <c r="F48" i="55"/>
  <c r="F46" i="55"/>
  <c r="G46" i="55" s="1"/>
  <c r="G44" i="55"/>
  <c r="G43" i="55"/>
  <c r="G41" i="55"/>
  <c r="G40" i="55"/>
  <c r="G39" i="55"/>
  <c r="F38" i="55"/>
  <c r="G33" i="55"/>
  <c r="G31" i="55"/>
  <c r="G30" i="55"/>
  <c r="F29" i="55"/>
  <c r="G28" i="55"/>
  <c r="G27" i="55"/>
  <c r="G26" i="55"/>
  <c r="G25" i="55"/>
  <c r="G24" i="55"/>
  <c r="G23" i="55"/>
  <c r="F22" i="55"/>
  <c r="G21" i="55"/>
  <c r="G20" i="55"/>
  <c r="G19" i="55"/>
  <c r="F18" i="55"/>
  <c r="G17" i="55"/>
  <c r="G16" i="55"/>
  <c r="G15" i="55"/>
  <c r="F14" i="55"/>
  <c r="G13" i="55"/>
  <c r="G12" i="55"/>
  <c r="G11" i="55"/>
  <c r="F10" i="55"/>
  <c r="L16" i="31"/>
  <c r="J54" i="30"/>
  <c r="J51" i="30"/>
  <c r="G50" i="30"/>
  <c r="F50" i="30"/>
  <c r="J49" i="30"/>
  <c r="G48" i="30"/>
  <c r="F48" i="30"/>
  <c r="J46" i="30"/>
  <c r="J45" i="30"/>
  <c r="J43" i="30"/>
  <c r="J42" i="30"/>
  <c r="J41" i="30"/>
  <c r="G40" i="30"/>
  <c r="F40" i="30"/>
  <c r="J39" i="30"/>
  <c r="G38" i="30"/>
  <c r="F38" i="30"/>
  <c r="J37" i="30"/>
  <c r="J35" i="30"/>
  <c r="J34" i="30"/>
  <c r="G33" i="30"/>
  <c r="F33" i="30"/>
  <c r="J32" i="30"/>
  <c r="J31" i="30"/>
  <c r="J30" i="30"/>
  <c r="J29" i="30"/>
  <c r="J28" i="30"/>
  <c r="J27" i="30"/>
  <c r="G26" i="30"/>
  <c r="F26" i="30"/>
  <c r="J25" i="30"/>
  <c r="J24" i="30"/>
  <c r="J23" i="30"/>
  <c r="G22" i="30"/>
  <c r="F22" i="30"/>
  <c r="J21" i="30"/>
  <c r="J20" i="30"/>
  <c r="J19" i="30"/>
  <c r="G18" i="30"/>
  <c r="F18" i="30"/>
  <c r="J17" i="30"/>
  <c r="J16" i="30"/>
  <c r="J15" i="30"/>
  <c r="G14" i="30"/>
  <c r="F14" i="30"/>
  <c r="J54" i="44"/>
  <c r="J53" i="44"/>
  <c r="J51" i="44"/>
  <c r="G50" i="44"/>
  <c r="F50" i="44"/>
  <c r="J49" i="44"/>
  <c r="G48" i="44"/>
  <c r="F48" i="44"/>
  <c r="J46" i="44"/>
  <c r="J45" i="44"/>
  <c r="J43" i="44"/>
  <c r="J42" i="44"/>
  <c r="J41" i="44"/>
  <c r="G40" i="44"/>
  <c r="F40" i="44"/>
  <c r="G38" i="44"/>
  <c r="F38" i="44"/>
  <c r="J37" i="44"/>
  <c r="J35" i="44"/>
  <c r="J34" i="44"/>
  <c r="G33" i="44"/>
  <c r="F33" i="44"/>
  <c r="J32" i="44"/>
  <c r="J31" i="44"/>
  <c r="J30" i="44"/>
  <c r="J29" i="44"/>
  <c r="J28" i="44"/>
  <c r="J27" i="44"/>
  <c r="G26" i="44"/>
  <c r="F26" i="44"/>
  <c r="J25" i="44"/>
  <c r="J24" i="44"/>
  <c r="J23" i="44"/>
  <c r="G22" i="44"/>
  <c r="F22" i="44"/>
  <c r="J21" i="44"/>
  <c r="J20" i="44"/>
  <c r="J19" i="44"/>
  <c r="G18" i="44"/>
  <c r="F18" i="44"/>
  <c r="J17" i="44"/>
  <c r="J16" i="44"/>
  <c r="G14" i="44"/>
  <c r="F14" i="44"/>
  <c r="H42" i="54"/>
  <c r="H41" i="54"/>
  <c r="H39" i="54"/>
  <c r="H38" i="54"/>
  <c r="H37" i="54"/>
  <c r="H35" i="54"/>
  <c r="H33" i="54"/>
  <c r="H31" i="54"/>
  <c r="H30" i="54"/>
  <c r="H28" i="54"/>
  <c r="H27" i="54"/>
  <c r="H26" i="54"/>
  <c r="H25" i="54"/>
  <c r="H24" i="54"/>
  <c r="H21" i="54"/>
  <c r="H20" i="54"/>
  <c r="H19" i="54"/>
  <c r="H17" i="54"/>
  <c r="H16" i="54"/>
  <c r="H15" i="54"/>
  <c r="H13" i="54"/>
  <c r="H12" i="54"/>
  <c r="H11" i="54"/>
  <c r="K26" i="65"/>
  <c r="J26" i="65"/>
  <c r="I26" i="65"/>
  <c r="H26" i="65"/>
  <c r="G26" i="65"/>
  <c r="F26" i="65"/>
  <c r="E26" i="65"/>
  <c r="J54" i="32"/>
  <c r="J53" i="32"/>
  <c r="J49" i="32"/>
  <c r="G48" i="32"/>
  <c r="F48" i="32"/>
  <c r="J51" i="32"/>
  <c r="G50" i="32"/>
  <c r="F50" i="32"/>
  <c r="J46" i="32"/>
  <c r="J43" i="32"/>
  <c r="J42" i="32"/>
  <c r="J41" i="32"/>
  <c r="G40" i="32"/>
  <c r="F40" i="32"/>
  <c r="J39" i="32"/>
  <c r="J37" i="32"/>
  <c r="J35" i="32"/>
  <c r="J34" i="32"/>
  <c r="G33" i="32"/>
  <c r="F33" i="32"/>
  <c r="J32" i="32"/>
  <c r="J31" i="32"/>
  <c r="J30" i="32"/>
  <c r="J29" i="32"/>
  <c r="J28" i="32"/>
  <c r="J27" i="32"/>
  <c r="G26" i="32"/>
  <c r="F26" i="32"/>
  <c r="J25" i="32"/>
  <c r="J24" i="32"/>
  <c r="J23" i="32"/>
  <c r="G22" i="32"/>
  <c r="F22" i="32"/>
  <c r="J21" i="32"/>
  <c r="J20" i="32"/>
  <c r="J19" i="32"/>
  <c r="G18" i="32"/>
  <c r="F18" i="32"/>
  <c r="G14" i="32"/>
  <c r="F14" i="32"/>
  <c r="AS47" i="90"/>
  <c r="AR47" i="90"/>
  <c r="AQ47" i="90"/>
  <c r="AP47" i="90"/>
  <c r="AS45" i="90"/>
  <c r="AR45" i="90"/>
  <c r="AQ45" i="90"/>
  <c r="AP45" i="90"/>
  <c r="AO45" i="90"/>
  <c r="AN45" i="90"/>
  <c r="AM45" i="90"/>
  <c r="AL45" i="90"/>
  <c r="AK45" i="90"/>
  <c r="AJ45" i="90"/>
  <c r="AI45" i="90"/>
  <c r="AH45" i="90"/>
  <c r="AG45" i="90"/>
  <c r="AF45" i="90"/>
  <c r="AE45" i="90"/>
  <c r="AD45" i="90"/>
  <c r="AC45" i="90"/>
  <c r="AB45" i="90"/>
  <c r="AA45" i="90"/>
  <c r="Z45" i="90"/>
  <c r="X45" i="90"/>
  <c r="W45" i="90"/>
  <c r="V45" i="90"/>
  <c r="U45" i="90"/>
  <c r="T45" i="90"/>
  <c r="S45" i="90"/>
  <c r="R45" i="90"/>
  <c r="Q45" i="90"/>
  <c r="P45" i="90"/>
  <c r="O45" i="90"/>
  <c r="N45" i="90"/>
  <c r="M45" i="90"/>
  <c r="L45" i="90"/>
  <c r="K45" i="90"/>
  <c r="J45" i="90"/>
  <c r="I45" i="90"/>
  <c r="H45" i="90"/>
  <c r="G45" i="90"/>
  <c r="F45" i="90"/>
  <c r="E45" i="90"/>
  <c r="D45" i="90"/>
  <c r="C45" i="90"/>
  <c r="B45" i="90"/>
  <c r="AO41" i="90"/>
  <c r="AN41" i="90"/>
  <c r="AM41" i="90"/>
  <c r="AL41" i="90"/>
  <c r="AK41" i="90"/>
  <c r="AJ41" i="90"/>
  <c r="AI41" i="90"/>
  <c r="AH41" i="90"/>
  <c r="AG41" i="90"/>
  <c r="AF41" i="90"/>
  <c r="AE41" i="90"/>
  <c r="AD41" i="90"/>
  <c r="AC41" i="90"/>
  <c r="AB41" i="90"/>
  <c r="AA41" i="90"/>
  <c r="Z41" i="90"/>
  <c r="X41" i="90"/>
  <c r="W41" i="90"/>
  <c r="V41" i="90"/>
  <c r="U41" i="90"/>
  <c r="T41" i="90"/>
  <c r="S41" i="90"/>
  <c r="R41" i="90"/>
  <c r="Q41" i="90"/>
  <c r="P41" i="90"/>
  <c r="O41" i="90"/>
  <c r="N41" i="90"/>
  <c r="M41" i="90"/>
  <c r="L41" i="90"/>
  <c r="K41" i="90"/>
  <c r="J41" i="90"/>
  <c r="I41" i="90"/>
  <c r="H41" i="90"/>
  <c r="G41" i="90"/>
  <c r="F41" i="90"/>
  <c r="E41" i="90"/>
  <c r="D41" i="90"/>
  <c r="C41" i="90"/>
  <c r="B41" i="90"/>
  <c r="AR37" i="90"/>
  <c r="AO37" i="90"/>
  <c r="AN37" i="90"/>
  <c r="AM37" i="90"/>
  <c r="AL37" i="90"/>
  <c r="AK37" i="90"/>
  <c r="AJ37" i="90"/>
  <c r="AI37" i="90"/>
  <c r="AH37" i="90"/>
  <c r="AG37" i="90"/>
  <c r="AF37" i="90"/>
  <c r="AE37" i="90"/>
  <c r="AD37" i="90"/>
  <c r="AC37" i="90"/>
  <c r="AB37" i="90"/>
  <c r="AA37" i="90"/>
  <c r="Z37" i="90"/>
  <c r="X37" i="90"/>
  <c r="W37" i="90"/>
  <c r="V37" i="90"/>
  <c r="U37" i="90"/>
  <c r="T37" i="90"/>
  <c r="S37" i="90"/>
  <c r="R37" i="90"/>
  <c r="Q37" i="90"/>
  <c r="P37" i="90"/>
  <c r="O37" i="90"/>
  <c r="N37" i="90"/>
  <c r="M37" i="90"/>
  <c r="L37" i="90"/>
  <c r="K37" i="90"/>
  <c r="J37" i="90"/>
  <c r="I37" i="90"/>
  <c r="H37" i="90"/>
  <c r="G37" i="90"/>
  <c r="F37" i="90"/>
  <c r="E37" i="90"/>
  <c r="D37" i="90"/>
  <c r="C37" i="90"/>
  <c r="B37" i="90"/>
  <c r="AO33" i="90"/>
  <c r="AN33" i="90"/>
  <c r="AM33" i="90"/>
  <c r="AL33" i="90"/>
  <c r="AK33" i="90"/>
  <c r="AJ33" i="90"/>
  <c r="AI33" i="90"/>
  <c r="AH33" i="90"/>
  <c r="AG33" i="90"/>
  <c r="AF33" i="90"/>
  <c r="AE33" i="90"/>
  <c r="AD33" i="90"/>
  <c r="AC33" i="90"/>
  <c r="AB33" i="90"/>
  <c r="AA33" i="90"/>
  <c r="Z33" i="90"/>
  <c r="X33" i="90"/>
  <c r="W33" i="90"/>
  <c r="V33" i="90"/>
  <c r="U33" i="90"/>
  <c r="T33" i="90"/>
  <c r="S33" i="90"/>
  <c r="R33" i="90"/>
  <c r="Q33" i="90"/>
  <c r="P33" i="90"/>
  <c r="O33" i="90"/>
  <c r="N33" i="90"/>
  <c r="M33" i="90"/>
  <c r="L33" i="90"/>
  <c r="K33" i="90"/>
  <c r="J33" i="90"/>
  <c r="I33" i="90"/>
  <c r="H33" i="90"/>
  <c r="G33" i="90"/>
  <c r="F33" i="90"/>
  <c r="E33" i="90"/>
  <c r="D33" i="90"/>
  <c r="C33" i="90"/>
  <c r="B33" i="90"/>
  <c r="AO28" i="90"/>
  <c r="AN28" i="90"/>
  <c r="AM28" i="90"/>
  <c r="AL28" i="90"/>
  <c r="AK28" i="90"/>
  <c r="AJ28" i="90"/>
  <c r="AI28" i="90"/>
  <c r="AH28" i="90"/>
  <c r="AG28" i="90"/>
  <c r="AF28" i="90"/>
  <c r="AE28" i="90"/>
  <c r="AD28" i="90"/>
  <c r="AC28" i="90"/>
  <c r="AB28" i="90"/>
  <c r="AA28" i="90"/>
  <c r="Z28" i="90"/>
  <c r="X28" i="90"/>
  <c r="W28" i="90"/>
  <c r="V28" i="90"/>
  <c r="U28" i="90"/>
  <c r="T28" i="90"/>
  <c r="S28" i="90"/>
  <c r="R28" i="90"/>
  <c r="Q28" i="90"/>
  <c r="P28" i="90"/>
  <c r="O28" i="90"/>
  <c r="N28" i="90"/>
  <c r="M28" i="90"/>
  <c r="L28" i="90"/>
  <c r="K28" i="90"/>
  <c r="J28" i="90"/>
  <c r="I28" i="90"/>
  <c r="H28" i="90"/>
  <c r="G28" i="90"/>
  <c r="F28" i="90"/>
  <c r="E28" i="90"/>
  <c r="D28" i="90"/>
  <c r="C28" i="90"/>
  <c r="AO21" i="90"/>
  <c r="AN21" i="90"/>
  <c r="AM21" i="90"/>
  <c r="AL21" i="90"/>
  <c r="AK21" i="90"/>
  <c r="AJ21" i="90"/>
  <c r="AI21" i="90"/>
  <c r="AH21" i="90"/>
  <c r="AG21" i="90"/>
  <c r="AF21" i="90"/>
  <c r="AE21" i="90"/>
  <c r="AD21" i="90"/>
  <c r="AC21" i="90"/>
  <c r="AB21" i="90"/>
  <c r="AA21" i="90"/>
  <c r="Z21" i="90"/>
  <c r="X21" i="90"/>
  <c r="W21" i="90"/>
  <c r="V21" i="90"/>
  <c r="U21" i="90"/>
  <c r="T21" i="90"/>
  <c r="S21" i="90"/>
  <c r="R21" i="90"/>
  <c r="Q21" i="90"/>
  <c r="P21" i="90"/>
  <c r="O21" i="90"/>
  <c r="N21" i="90"/>
  <c r="M21" i="90"/>
  <c r="L21" i="90"/>
  <c r="K21" i="90"/>
  <c r="J21" i="90"/>
  <c r="I21" i="90"/>
  <c r="H21" i="90"/>
  <c r="G21" i="90"/>
  <c r="F21" i="90"/>
  <c r="E21" i="90"/>
  <c r="D21" i="90"/>
  <c r="C21" i="90"/>
  <c r="B21" i="90"/>
  <c r="AO17" i="90"/>
  <c r="AN17" i="90"/>
  <c r="AM17" i="90"/>
  <c r="AL17" i="90"/>
  <c r="AK17" i="90"/>
  <c r="AJ17" i="90"/>
  <c r="AI17" i="90"/>
  <c r="AH17" i="90"/>
  <c r="AG17" i="90"/>
  <c r="AF17" i="90"/>
  <c r="AE17" i="90"/>
  <c r="AD17" i="90"/>
  <c r="AC17" i="90"/>
  <c r="AB17" i="90"/>
  <c r="AA17" i="90"/>
  <c r="Z17" i="90"/>
  <c r="X17" i="90"/>
  <c r="W17" i="90"/>
  <c r="V17" i="90"/>
  <c r="U17" i="90"/>
  <c r="T17" i="90"/>
  <c r="S17" i="90"/>
  <c r="R17" i="90"/>
  <c r="Q17" i="90"/>
  <c r="P17" i="90"/>
  <c r="O17" i="90"/>
  <c r="N17" i="90"/>
  <c r="M17" i="90"/>
  <c r="L17" i="90"/>
  <c r="K17" i="90"/>
  <c r="J17" i="90"/>
  <c r="I17" i="90"/>
  <c r="H17" i="90"/>
  <c r="G17" i="90"/>
  <c r="F17" i="90"/>
  <c r="E17" i="90"/>
  <c r="D17" i="90"/>
  <c r="C17" i="90"/>
  <c r="B17" i="90"/>
  <c r="AO13" i="90"/>
  <c r="AN13" i="90"/>
  <c r="AM13" i="90"/>
  <c r="AL13" i="90"/>
  <c r="AK13" i="90"/>
  <c r="AJ13" i="90"/>
  <c r="AI13" i="90"/>
  <c r="AH13" i="90"/>
  <c r="AG13" i="90"/>
  <c r="AF13" i="90"/>
  <c r="AE13" i="90"/>
  <c r="AD13" i="90"/>
  <c r="AC13" i="90"/>
  <c r="AB13" i="90"/>
  <c r="AA13" i="90"/>
  <c r="Z13" i="90"/>
  <c r="X13" i="90"/>
  <c r="W13" i="90"/>
  <c r="V13" i="90"/>
  <c r="U13" i="90"/>
  <c r="T13" i="90"/>
  <c r="S13" i="90"/>
  <c r="R13" i="90"/>
  <c r="Q13" i="90"/>
  <c r="P13" i="90"/>
  <c r="O13" i="90"/>
  <c r="N13" i="90"/>
  <c r="M13" i="90"/>
  <c r="L13" i="90"/>
  <c r="K13" i="90"/>
  <c r="J13" i="90"/>
  <c r="I13" i="90"/>
  <c r="H13" i="90"/>
  <c r="G13" i="90"/>
  <c r="F13" i="90"/>
  <c r="E13" i="90"/>
  <c r="D13" i="90"/>
  <c r="C13" i="90"/>
  <c r="B13" i="90"/>
  <c r="AO9" i="90"/>
  <c r="AN9" i="90"/>
  <c r="AM9" i="90"/>
  <c r="AL9" i="90"/>
  <c r="AK9" i="90"/>
  <c r="AJ9" i="90"/>
  <c r="AI9" i="90"/>
  <c r="AH9" i="90"/>
  <c r="AG9" i="90"/>
  <c r="AF9" i="90"/>
  <c r="AE9" i="90"/>
  <c r="AD9" i="90"/>
  <c r="AC9" i="90"/>
  <c r="AB9" i="90"/>
  <c r="AA9" i="90"/>
  <c r="Z9" i="90"/>
  <c r="X9" i="90"/>
  <c r="W9" i="90"/>
  <c r="V9" i="90"/>
  <c r="U9" i="90"/>
  <c r="T9" i="90"/>
  <c r="S9" i="90"/>
  <c r="R9" i="90"/>
  <c r="Q9" i="90"/>
  <c r="P9" i="90"/>
  <c r="O9" i="90"/>
  <c r="N9" i="90"/>
  <c r="M9" i="90"/>
  <c r="L9" i="90"/>
  <c r="K9" i="90"/>
  <c r="J9" i="90"/>
  <c r="I9" i="90"/>
  <c r="H9" i="90"/>
  <c r="G9" i="90"/>
  <c r="F9" i="90"/>
  <c r="E9" i="90"/>
  <c r="D9" i="90"/>
  <c r="C9" i="90"/>
  <c r="B9" i="90"/>
  <c r="G52" i="30" l="1"/>
  <c r="F52" i="30"/>
  <c r="F52" i="32"/>
  <c r="I15" i="30"/>
  <c r="H15" i="30"/>
  <c r="H28" i="30"/>
  <c r="I28" i="30"/>
  <c r="I35" i="30"/>
  <c r="H35" i="30"/>
  <c r="I42" i="30"/>
  <c r="H42" i="30"/>
  <c r="H16" i="30"/>
  <c r="I16" i="30"/>
  <c r="I29" i="30"/>
  <c r="H29" i="30"/>
  <c r="I37" i="30"/>
  <c r="H37" i="30"/>
  <c r="I43" i="30"/>
  <c r="H43" i="30"/>
  <c r="I51" i="30"/>
  <c r="H51" i="30"/>
  <c r="I45" i="30"/>
  <c r="H45" i="30"/>
  <c r="J44" i="30"/>
  <c r="I54" i="30"/>
  <c r="H54" i="30"/>
  <c r="K54" i="30"/>
  <c r="L54" i="30"/>
  <c r="I30" i="30"/>
  <c r="H30" i="30"/>
  <c r="I24" i="30"/>
  <c r="H24" i="30"/>
  <c r="I31" i="30"/>
  <c r="H31" i="30"/>
  <c r="I46" i="30"/>
  <c r="H46" i="30"/>
  <c r="I25" i="30"/>
  <c r="H25" i="30"/>
  <c r="H32" i="30"/>
  <c r="I32" i="30"/>
  <c r="I39" i="30"/>
  <c r="H39" i="30"/>
  <c r="I23" i="30"/>
  <c r="H23" i="30"/>
  <c r="I19" i="30"/>
  <c r="H19" i="30"/>
  <c r="H20" i="30"/>
  <c r="I20" i="30"/>
  <c r="I49" i="30"/>
  <c r="H49" i="30"/>
  <c r="I17" i="30"/>
  <c r="H17" i="30"/>
  <c r="I21" i="30"/>
  <c r="H21" i="30"/>
  <c r="I27" i="30"/>
  <c r="H27" i="30"/>
  <c r="I34" i="30"/>
  <c r="H34" i="30"/>
  <c r="I41" i="30"/>
  <c r="H41" i="30"/>
  <c r="H20" i="44"/>
  <c r="I20" i="44"/>
  <c r="I41" i="44"/>
  <c r="H41" i="44"/>
  <c r="H49" i="44"/>
  <c r="I49" i="44"/>
  <c r="H21" i="44"/>
  <c r="I21" i="44"/>
  <c r="H27" i="44"/>
  <c r="I27" i="44"/>
  <c r="H34" i="44"/>
  <c r="I34" i="44"/>
  <c r="H42" i="44"/>
  <c r="I42" i="44"/>
  <c r="I25" i="44"/>
  <c r="H25" i="44"/>
  <c r="H35" i="44"/>
  <c r="I35" i="44"/>
  <c r="I16" i="44"/>
  <c r="H16" i="44"/>
  <c r="H29" i="44"/>
  <c r="I29" i="44"/>
  <c r="H37" i="44"/>
  <c r="I37" i="44"/>
  <c r="J44" i="44"/>
  <c r="K44" i="44" s="1"/>
  <c r="H45" i="44"/>
  <c r="I45" i="44"/>
  <c r="H51" i="44"/>
  <c r="I51" i="44"/>
  <c r="H17" i="44"/>
  <c r="I17" i="44"/>
  <c r="I23" i="44"/>
  <c r="H23" i="44"/>
  <c r="H30" i="44"/>
  <c r="I30" i="44"/>
  <c r="H46" i="44"/>
  <c r="I46" i="44"/>
  <c r="H54" i="44"/>
  <c r="I54" i="44"/>
  <c r="H19" i="44"/>
  <c r="I19" i="44"/>
  <c r="H28" i="44"/>
  <c r="I28" i="44"/>
  <c r="H43" i="44"/>
  <c r="I43" i="44"/>
  <c r="I24" i="44"/>
  <c r="H24" i="44"/>
  <c r="I31" i="44"/>
  <c r="H31" i="44"/>
  <c r="I32" i="44"/>
  <c r="H32" i="44"/>
  <c r="I49" i="32"/>
  <c r="H49" i="32"/>
  <c r="I29" i="32"/>
  <c r="H29" i="32"/>
  <c r="I37" i="32"/>
  <c r="H37" i="32"/>
  <c r="I43" i="32"/>
  <c r="H43" i="32"/>
  <c r="I53" i="32"/>
  <c r="H53" i="32"/>
  <c r="I30" i="32"/>
  <c r="H30" i="32"/>
  <c r="I46" i="32"/>
  <c r="H46" i="32"/>
  <c r="I54" i="32"/>
  <c r="H54" i="32"/>
  <c r="I35" i="32"/>
  <c r="H35" i="32"/>
  <c r="H24" i="32"/>
  <c r="I24" i="32"/>
  <c r="I31" i="32"/>
  <c r="H31" i="32"/>
  <c r="I23" i="32"/>
  <c r="H23" i="32"/>
  <c r="I25" i="32"/>
  <c r="H25" i="32"/>
  <c r="I32" i="32"/>
  <c r="H32" i="32"/>
  <c r="H39" i="32"/>
  <c r="I39" i="32"/>
  <c r="H28" i="32"/>
  <c r="I28" i="32"/>
  <c r="I51" i="32"/>
  <c r="H51" i="32"/>
  <c r="I19" i="32"/>
  <c r="H19" i="32"/>
  <c r="I20" i="32"/>
  <c r="H20" i="32"/>
  <c r="I42" i="32"/>
  <c r="H42" i="32"/>
  <c r="I21" i="32"/>
  <c r="H21" i="32"/>
  <c r="I27" i="32"/>
  <c r="H27" i="32"/>
  <c r="I34" i="32"/>
  <c r="H34" i="32"/>
  <c r="I41" i="32"/>
  <c r="H41" i="32"/>
  <c r="L55" i="32"/>
  <c r="G49" i="58"/>
  <c r="G52" i="32"/>
  <c r="K55" i="30"/>
  <c r="L55" i="30"/>
  <c r="J22" i="30"/>
  <c r="K22" i="30" s="1"/>
  <c r="J26" i="30"/>
  <c r="L26" i="30" s="1"/>
  <c r="J18" i="30"/>
  <c r="K18" i="30" s="1"/>
  <c r="J14" i="44"/>
  <c r="L14" i="44" s="1"/>
  <c r="F22" i="68"/>
  <c r="F34" i="46"/>
  <c r="L53" i="30"/>
  <c r="L54" i="32"/>
  <c r="F20" i="68"/>
  <c r="J50" i="44"/>
  <c r="L50" i="44" s="1"/>
  <c r="F14" i="68"/>
  <c r="J38" i="44"/>
  <c r="L38" i="44" s="1"/>
  <c r="K53" i="44"/>
  <c r="K53" i="32"/>
  <c r="B49" i="90"/>
  <c r="B54" i="90" s="1"/>
  <c r="L54" i="44"/>
  <c r="J40" i="30"/>
  <c r="K40" i="30" s="1"/>
  <c r="J48" i="30"/>
  <c r="L48" i="30" s="1"/>
  <c r="J38" i="30"/>
  <c r="K38" i="30" s="1"/>
  <c r="J40" i="44"/>
  <c r="K40" i="44" s="1"/>
  <c r="J48" i="44"/>
  <c r="L48" i="44" s="1"/>
  <c r="J22" i="44"/>
  <c r="K22" i="44" s="1"/>
  <c r="J14" i="30"/>
  <c r="I14" i="30" s="1"/>
  <c r="J50" i="30"/>
  <c r="K50" i="30" s="1"/>
  <c r="AS28" i="90"/>
  <c r="G14" i="55"/>
  <c r="G22" i="55"/>
  <c r="G42" i="55"/>
  <c r="G10" i="55"/>
  <c r="G18" i="55"/>
  <c r="G38" i="55"/>
  <c r="F50" i="55"/>
  <c r="F55" i="55" s="1"/>
  <c r="G55" i="55" s="1"/>
  <c r="G29" i="55"/>
  <c r="G48" i="55"/>
  <c r="AQ21" i="90"/>
  <c r="J33" i="30"/>
  <c r="H33" i="30" s="1"/>
  <c r="K53" i="30"/>
  <c r="J18" i="44"/>
  <c r="H18" i="44" s="1"/>
  <c r="J26" i="44"/>
  <c r="I26" i="44" s="1"/>
  <c r="J33" i="44"/>
  <c r="K33" i="44" s="1"/>
  <c r="F52" i="44"/>
  <c r="K54" i="44"/>
  <c r="G52" i="44"/>
  <c r="L53" i="44"/>
  <c r="F13" i="46"/>
  <c r="F10" i="46"/>
  <c r="F19" i="46"/>
  <c r="F26" i="46"/>
  <c r="F28" i="46"/>
  <c r="F11" i="46"/>
  <c r="F16" i="46"/>
  <c r="F21" i="46"/>
  <c r="F17" i="46"/>
  <c r="F30" i="46"/>
  <c r="F27" i="46"/>
  <c r="F9" i="46"/>
  <c r="F12" i="46"/>
  <c r="F14" i="46"/>
  <c r="F15" i="46"/>
  <c r="F18" i="46"/>
  <c r="F22" i="46"/>
  <c r="F20" i="46"/>
  <c r="F23" i="46"/>
  <c r="F24" i="46"/>
  <c r="F29" i="46"/>
  <c r="F17" i="68"/>
  <c r="F15" i="68"/>
  <c r="F19" i="68"/>
  <c r="F21" i="68"/>
  <c r="F18" i="68"/>
  <c r="F16" i="68"/>
  <c r="AQ17" i="90"/>
  <c r="AP33" i="90"/>
  <c r="AQ37" i="90"/>
  <c r="AR41" i="90"/>
  <c r="AP17" i="90"/>
  <c r="AQ33" i="90"/>
  <c r="AP37" i="90"/>
  <c r="AQ41" i="90"/>
  <c r="H29" i="54"/>
  <c r="H10" i="54"/>
  <c r="H18" i="54"/>
  <c r="H36" i="54"/>
  <c r="AS37" i="90"/>
  <c r="AP21" i="90"/>
  <c r="AR33" i="90"/>
  <c r="AR28" i="90"/>
  <c r="AS33" i="90"/>
  <c r="AP13" i="90"/>
  <c r="AR21" i="90"/>
  <c r="AP41" i="90"/>
  <c r="H14" i="54"/>
  <c r="H22" i="54"/>
  <c r="H34" i="54"/>
  <c r="H40" i="54"/>
  <c r="H46" i="54"/>
  <c r="J33" i="32"/>
  <c r="H33" i="32" s="1"/>
  <c r="J50" i="32"/>
  <c r="H50" i="32" s="1"/>
  <c r="K54" i="32"/>
  <c r="J14" i="32"/>
  <c r="H14" i="32" s="1"/>
  <c r="J18" i="32"/>
  <c r="H18" i="32" s="1"/>
  <c r="J22" i="32"/>
  <c r="I22" i="32" s="1"/>
  <c r="J26" i="32"/>
  <c r="I26" i="32" s="1"/>
  <c r="J38" i="32"/>
  <c r="I38" i="32" s="1"/>
  <c r="J40" i="32"/>
  <c r="H40" i="32" s="1"/>
  <c r="L53" i="32"/>
  <c r="J48" i="32"/>
  <c r="I48" i="32" s="1"/>
  <c r="C49" i="90"/>
  <c r="C54" i="90" s="1"/>
  <c r="E49" i="90"/>
  <c r="E54" i="90" s="1"/>
  <c r="G49" i="90"/>
  <c r="G54" i="90" s="1"/>
  <c r="I49" i="90"/>
  <c r="I54" i="90" s="1"/>
  <c r="K49" i="90"/>
  <c r="K54" i="90" s="1"/>
  <c r="M49" i="90"/>
  <c r="M54" i="90" s="1"/>
  <c r="O49" i="90"/>
  <c r="O54" i="90" s="1"/>
  <c r="Q49" i="90"/>
  <c r="Q54" i="90" s="1"/>
  <c r="S49" i="90"/>
  <c r="S54" i="90" s="1"/>
  <c r="U49" i="90"/>
  <c r="U54" i="90" s="1"/>
  <c r="W49" i="90"/>
  <c r="W54" i="90" s="1"/>
  <c r="Z49" i="90"/>
  <c r="Z54" i="90" s="1"/>
  <c r="AB49" i="90"/>
  <c r="AB54" i="90" s="1"/>
  <c r="AD49" i="90"/>
  <c r="AD54" i="90" s="1"/>
  <c r="AF49" i="90"/>
  <c r="AF54" i="90" s="1"/>
  <c r="AH49" i="90"/>
  <c r="AH54" i="90" s="1"/>
  <c r="AJ49" i="90"/>
  <c r="AJ54" i="90" s="1"/>
  <c r="AL49" i="90"/>
  <c r="AL54" i="90" s="1"/>
  <c r="AN49" i="90"/>
  <c r="AN54" i="90" s="1"/>
  <c r="D49" i="90"/>
  <c r="D54" i="90" s="1"/>
  <c r="F49" i="90"/>
  <c r="F54" i="90" s="1"/>
  <c r="H49" i="90"/>
  <c r="H54" i="90" s="1"/>
  <c r="J49" i="90"/>
  <c r="J54" i="90" s="1"/>
  <c r="L49" i="90"/>
  <c r="L54" i="90" s="1"/>
  <c r="N49" i="90"/>
  <c r="N54" i="90" s="1"/>
  <c r="P49" i="90"/>
  <c r="P54" i="90" s="1"/>
  <c r="R49" i="90"/>
  <c r="R54" i="90" s="1"/>
  <c r="T49" i="90"/>
  <c r="T54" i="90" s="1"/>
  <c r="V49" i="90"/>
  <c r="V54" i="90" s="1"/>
  <c r="X49" i="90"/>
  <c r="X54" i="90" s="1"/>
  <c r="AA49" i="90"/>
  <c r="AA54" i="90" s="1"/>
  <c r="AC49" i="90"/>
  <c r="AC54" i="90" s="1"/>
  <c r="AE49" i="90"/>
  <c r="AE54" i="90" s="1"/>
  <c r="AG49" i="90"/>
  <c r="AG54" i="90" s="1"/>
  <c r="AI49" i="90"/>
  <c r="AI54" i="90" s="1"/>
  <c r="AK49" i="90"/>
  <c r="AK54" i="90" s="1"/>
  <c r="AM49" i="90"/>
  <c r="AM54" i="90" s="1"/>
  <c r="AO49" i="90"/>
  <c r="AO54" i="90" s="1"/>
  <c r="AQ9" i="90"/>
  <c r="AS9" i="90"/>
  <c r="AR13" i="90"/>
  <c r="AS17" i="90"/>
  <c r="AQ28" i="90"/>
  <c r="AS41" i="90"/>
  <c r="AP9" i="90"/>
  <c r="AR9" i="90"/>
  <c r="AQ13" i="90"/>
  <c r="AS13" i="90"/>
  <c r="AR17" i="90"/>
  <c r="AS21" i="90"/>
  <c r="AP28" i="90"/>
  <c r="J33" i="82"/>
  <c r="K14" i="32" l="1"/>
  <c r="K18" i="32"/>
  <c r="H26" i="30"/>
  <c r="H50" i="44"/>
  <c r="I18" i="32"/>
  <c r="H26" i="32"/>
  <c r="H18" i="30"/>
  <c r="I50" i="32"/>
  <c r="I26" i="30"/>
  <c r="I50" i="30"/>
  <c r="H22" i="44"/>
  <c r="I14" i="44"/>
  <c r="I18" i="44"/>
  <c r="H26" i="44"/>
  <c r="I22" i="44"/>
  <c r="I18" i="30"/>
  <c r="H44" i="30"/>
  <c r="I44" i="30"/>
  <c r="G56" i="30"/>
  <c r="H14" i="30"/>
  <c r="H48" i="30"/>
  <c r="I38" i="30"/>
  <c r="H38" i="30"/>
  <c r="I22" i="30"/>
  <c r="I40" i="30"/>
  <c r="H50" i="30"/>
  <c r="I33" i="30"/>
  <c r="H22" i="30"/>
  <c r="I48" i="30"/>
  <c r="F56" i="30"/>
  <c r="L44" i="30"/>
  <c r="H40" i="30"/>
  <c r="I48" i="44"/>
  <c r="H40" i="44"/>
  <c r="I50" i="44"/>
  <c r="I33" i="44"/>
  <c r="H14" i="44"/>
  <c r="F56" i="44"/>
  <c r="H48" i="44"/>
  <c r="H44" i="44"/>
  <c r="I44" i="44"/>
  <c r="I38" i="44"/>
  <c r="H38" i="44"/>
  <c r="I40" i="44"/>
  <c r="H33" i="44"/>
  <c r="H48" i="32"/>
  <c r="I40" i="32"/>
  <c r="H38" i="32"/>
  <c r="G57" i="32"/>
  <c r="H22" i="32"/>
  <c r="I33" i="32"/>
  <c r="I14" i="32"/>
  <c r="K14" i="44"/>
  <c r="J52" i="32"/>
  <c r="J57" i="32" s="1"/>
  <c r="F57" i="32"/>
  <c r="K50" i="44"/>
  <c r="K38" i="44"/>
  <c r="L22" i="30"/>
  <c r="K48" i="30"/>
  <c r="L18" i="30"/>
  <c r="K26" i="30"/>
  <c r="K44" i="30"/>
  <c r="L40" i="30"/>
  <c r="J52" i="30"/>
  <c r="J56" i="30" s="1"/>
  <c r="L38" i="32"/>
  <c r="K33" i="32"/>
  <c r="L26" i="44"/>
  <c r="L26" i="32"/>
  <c r="L18" i="44"/>
  <c r="L18" i="32"/>
  <c r="L14" i="30"/>
  <c r="L14" i="32"/>
  <c r="L22" i="32"/>
  <c r="L44" i="44"/>
  <c r="AS49" i="90"/>
  <c r="AS54" i="90" s="1"/>
  <c r="L33" i="30"/>
  <c r="L22" i="44"/>
  <c r="K14" i="30"/>
  <c r="K48" i="32"/>
  <c r="L44" i="32"/>
  <c r="K48" i="44"/>
  <c r="L50" i="30"/>
  <c r="L38" i="30"/>
  <c r="L40" i="32"/>
  <c r="L50" i="32"/>
  <c r="K26" i="44"/>
  <c r="L33" i="44"/>
  <c r="K33" i="30"/>
  <c r="L40" i="44"/>
  <c r="AQ49" i="90"/>
  <c r="AQ54" i="90" s="1"/>
  <c r="AR49" i="90"/>
  <c r="AR54" i="90" s="1"/>
  <c r="AP49" i="90"/>
  <c r="AP54" i="90" s="1"/>
  <c r="G50" i="55"/>
  <c r="K18" i="44"/>
  <c r="J52" i="44"/>
  <c r="H52" i="44" s="1"/>
  <c r="G56" i="44"/>
  <c r="H48" i="54"/>
  <c r="K50" i="32"/>
  <c r="L48" i="32"/>
  <c r="L33" i="32"/>
  <c r="K38" i="32"/>
  <c r="K22" i="32"/>
  <c r="K44" i="32"/>
  <c r="K26" i="32"/>
  <c r="K40" i="32"/>
  <c r="H33" i="82"/>
  <c r="I52" i="32" l="1"/>
  <c r="I57" i="32"/>
  <c r="H57" i="32"/>
  <c r="H52" i="32"/>
  <c r="I52" i="44"/>
  <c r="I52" i="30"/>
  <c r="I56" i="30"/>
  <c r="H56" i="30"/>
  <c r="L64" i="30"/>
  <c r="H52" i="30"/>
  <c r="L52" i="30"/>
  <c r="K52" i="30"/>
  <c r="J56" i="44"/>
  <c r="I56" i="44" s="1"/>
  <c r="K52" i="44"/>
  <c r="L52" i="44"/>
  <c r="H56" i="44" l="1"/>
  <c r="K64" i="44"/>
  <c r="G57" i="30"/>
  <c r="M64" i="30"/>
  <c r="F57" i="30"/>
  <c r="K57" i="32"/>
  <c r="L66" i="32"/>
  <c r="L64" i="44"/>
  <c r="L57" i="32"/>
  <c r="L65" i="32"/>
  <c r="K55" i="60"/>
  <c r="F55" i="60"/>
  <c r="H56" i="60" l="1"/>
  <c r="J56" i="60"/>
  <c r="F56" i="60"/>
  <c r="G56" i="60"/>
  <c r="I56" i="60"/>
  <c r="E56" i="60"/>
  <c r="K56" i="60" l="1"/>
  <c r="G253" i="94" l="1"/>
</calcChain>
</file>

<file path=xl/sharedStrings.xml><?xml version="1.0" encoding="utf-8"?>
<sst xmlns="http://schemas.openxmlformats.org/spreadsheetml/2006/main" count="2241" uniqueCount="552">
  <si>
    <r>
      <rPr>
        <sz val="28"/>
        <color theme="0"/>
        <rFont val="Franklin Gothic Book"/>
        <family val="2"/>
      </rPr>
      <t>Estadística Poblacional</t>
    </r>
    <r>
      <rPr>
        <sz val="26"/>
        <color theme="0"/>
        <rFont val="Franklin Gothic Book"/>
        <family val="2"/>
      </rPr>
      <t xml:space="preserve">
</t>
    </r>
    <r>
      <rPr>
        <sz val="18"/>
        <color theme="0"/>
        <rFont val="Franklin Gothic Book"/>
        <family val="2"/>
      </rPr>
      <t>Primer semestre de 2021</t>
    </r>
  </si>
  <si>
    <t>jgonzalezs</t>
  </si>
  <si>
    <t xml:space="preserve">               Población de pregrado</t>
  </si>
  <si>
    <t xml:space="preserve">               Inscritos, admitidos, matriculados nuevos y totales</t>
  </si>
  <si>
    <t xml:space="preserve">               I y II semestre del año</t>
  </si>
  <si>
    <t xml:space="preserve">               Serie 2014/2023</t>
  </si>
  <si>
    <t>Programas</t>
  </si>
  <si>
    <t>2014-1</t>
  </si>
  <si>
    <t>2014-2</t>
  </si>
  <si>
    <t>2015-1</t>
  </si>
  <si>
    <t>2015-2</t>
  </si>
  <si>
    <t>2016-1</t>
  </si>
  <si>
    <t>2016-2</t>
  </si>
  <si>
    <t>2017-1</t>
  </si>
  <si>
    <t>2017-2</t>
  </si>
  <si>
    <t>2018-1</t>
  </si>
  <si>
    <t>2018-2</t>
  </si>
  <si>
    <t>2019-1</t>
  </si>
  <si>
    <t>2019-2</t>
  </si>
  <si>
    <t>2020-1</t>
  </si>
  <si>
    <t>2020-2</t>
  </si>
  <si>
    <t>2021-1</t>
  </si>
  <si>
    <t>2021-2</t>
  </si>
  <si>
    <t>2022-1</t>
  </si>
  <si>
    <t>2022-2</t>
  </si>
  <si>
    <t>2023-1</t>
  </si>
  <si>
    <t>Ins</t>
  </si>
  <si>
    <t>Adm</t>
  </si>
  <si>
    <t>Mat      nuevos</t>
  </si>
  <si>
    <t>Mat         total</t>
  </si>
  <si>
    <t>Escuela de Negocios</t>
  </si>
  <si>
    <t>Administración de Empresas</t>
  </si>
  <si>
    <t>Negocios Internacionales</t>
  </si>
  <si>
    <t>Contaduría Pública</t>
  </si>
  <si>
    <t>División de Derecho, C. Politica y Rel Inter</t>
  </si>
  <si>
    <t>Derecho</t>
  </si>
  <si>
    <t>Ciencia Política y Gobierno</t>
  </si>
  <si>
    <t>Relaciones Internacionales</t>
  </si>
  <si>
    <t>División de Ciencias de la Salud</t>
  </si>
  <si>
    <t>Medicina</t>
  </si>
  <si>
    <t>Enfermería</t>
  </si>
  <si>
    <t>Odontología</t>
  </si>
  <si>
    <t xml:space="preserve">División de Ingenierías </t>
  </si>
  <si>
    <t>Ingeniería Civil</t>
  </si>
  <si>
    <t>Ingeniería Eléctrica</t>
  </si>
  <si>
    <t>Ingeniería Eléctrónica</t>
  </si>
  <si>
    <t>Ingeniería Industrial</t>
  </si>
  <si>
    <t>Ingeniería Mecánica</t>
  </si>
  <si>
    <t>Ingeniería de Sistemas</t>
  </si>
  <si>
    <t>División de Hum. y Ciencias Sociales</t>
  </si>
  <si>
    <t>Psicología</t>
  </si>
  <si>
    <t>Comunicación Social y Periodismo</t>
  </si>
  <si>
    <t>Filosofía y Humanidades</t>
  </si>
  <si>
    <t>-</t>
  </si>
  <si>
    <t>Economía</t>
  </si>
  <si>
    <t>Instituto de Estudios en Educación</t>
  </si>
  <si>
    <t>Licenciatura en Educación Infantil</t>
  </si>
  <si>
    <t>Licenciatura en Filosofía y Humanidades</t>
  </si>
  <si>
    <t>Licenciatura en Matemáticas</t>
  </si>
  <si>
    <t>División de Ciencias Básicas</t>
  </si>
  <si>
    <t>Matemáticas</t>
  </si>
  <si>
    <t>Geología</t>
  </si>
  <si>
    <t>Ciencia de datos</t>
  </si>
  <si>
    <t>Escuela de Arquitectura, Urbanismo y Diseño</t>
  </si>
  <si>
    <t>Arquitectura</t>
  </si>
  <si>
    <t>Diseño Gráfico</t>
  </si>
  <si>
    <t>Diseño industrial</t>
  </si>
  <si>
    <t>Música</t>
  </si>
  <si>
    <t>Instituto de Idiomas</t>
  </si>
  <si>
    <t>Lenguas Modernas y Cultura</t>
  </si>
  <si>
    <t>Total</t>
  </si>
  <si>
    <t>Estudios generales enfa. Salud</t>
  </si>
  <si>
    <t>Básico Negocios Internacionales</t>
  </si>
  <si>
    <t>Básico Profesional</t>
  </si>
  <si>
    <t>Estudios generales Ruta-Estado</t>
  </si>
  <si>
    <t>Total general</t>
  </si>
  <si>
    <t>Oficina de Planeación
Unidad de Información y Estadística</t>
  </si>
  <si>
    <t>Unidad de Información y Estadistica- Oficina de Planeación</t>
  </si>
  <si>
    <t>Inscritos</t>
  </si>
  <si>
    <t>Admitidos</t>
  </si>
  <si>
    <t>Tasa de Absorción Admitidos / Inscritos</t>
  </si>
  <si>
    <t>Unidad de Información y Estadística - Oficina de Planeación</t>
  </si>
  <si>
    <t>Matriculados Nuevos</t>
  </si>
  <si>
    <t>Tasa de Absorción Matriculados Nuevos / Inscritos</t>
  </si>
  <si>
    <t>TA(Admitidos / Inscritos)</t>
  </si>
  <si>
    <t>TA (Matriculados Nuevos / Inscritos)</t>
  </si>
  <si>
    <t>TA (Matriculados Nuevos / Admitidos)</t>
  </si>
  <si>
    <t>Matriculados  nuevos</t>
  </si>
  <si>
    <t>Matriculados  totales</t>
  </si>
  <si>
    <t>|</t>
  </si>
  <si>
    <t>PROGRAMAS</t>
  </si>
  <si>
    <t>Género</t>
  </si>
  <si>
    <t>% Género</t>
  </si>
  <si>
    <t>Femenino</t>
  </si>
  <si>
    <t>Masculino</t>
  </si>
  <si>
    <t>Div. de Derecho, C. Política y Rel. Inter.</t>
  </si>
  <si>
    <t>Div. Ciencias de la Salud</t>
  </si>
  <si>
    <t>Div. de Ingenierías</t>
  </si>
  <si>
    <t>Ingeniería Electrónica</t>
  </si>
  <si>
    <t xml:space="preserve">Div.de Hum. y Ciencias Sociales </t>
  </si>
  <si>
    <t>Diseño Industrial</t>
  </si>
  <si>
    <t>Div. de Ciencias Básicas</t>
  </si>
  <si>
    <t>Total General</t>
  </si>
  <si>
    <t>Semestre</t>
  </si>
  <si>
    <t>&lt;16 años</t>
  </si>
  <si>
    <t>16 años</t>
  </si>
  <si>
    <t>17 años</t>
  </si>
  <si>
    <t xml:space="preserve"> 18 años</t>
  </si>
  <si>
    <t>19 años</t>
  </si>
  <si>
    <t>&gt;= 20 años</t>
  </si>
  <si>
    <t>Estrato 1</t>
  </si>
  <si>
    <t>Estrato 2</t>
  </si>
  <si>
    <t>Estrato 3</t>
  </si>
  <si>
    <t>Estrato 4</t>
  </si>
  <si>
    <t>Estrato 5</t>
  </si>
  <si>
    <t>Estrato 6</t>
  </si>
  <si>
    <t>Comunicación Social y Period.</t>
  </si>
  <si>
    <t>Ciencia de Datos**</t>
  </si>
  <si>
    <t>Lenguas Modernas y Cultura*</t>
  </si>
  <si>
    <t>Básico Negoc Internacionales</t>
  </si>
  <si>
    <t>Básicos Profesionales / Cursos libres</t>
  </si>
  <si>
    <t>* El programa de Lenguas Modernas y Cultura entró en funcionamiento el primer semestre de 2019.</t>
  </si>
  <si>
    <t>** El programa de Ciencia de datos entró en funcionamiento el segundo semestre de 2021</t>
  </si>
  <si>
    <t>Básico de Negocios Internacionales</t>
  </si>
  <si>
    <t>Variación</t>
  </si>
  <si>
    <t>Ciencia de datos**</t>
  </si>
  <si>
    <t>Depto</t>
  </si>
  <si>
    <t>Cantidad</t>
  </si>
  <si>
    <t>Porc</t>
  </si>
  <si>
    <t>Atlántico</t>
  </si>
  <si>
    <t>Bolivar</t>
  </si>
  <si>
    <t>Sucre</t>
  </si>
  <si>
    <t>Cesar</t>
  </si>
  <si>
    <t>Cordoba</t>
  </si>
  <si>
    <t>Magdalena</t>
  </si>
  <si>
    <t>La Guajira</t>
  </si>
  <si>
    <t>Otros</t>
  </si>
  <si>
    <t>Bogota</t>
  </si>
  <si>
    <t>Extranjero</t>
  </si>
  <si>
    <t>Departamentos</t>
  </si>
  <si>
    <t>Total Pregrado</t>
  </si>
  <si>
    <t>Porcentaje</t>
  </si>
  <si>
    <t>Bogotá</t>
  </si>
  <si>
    <t>Norte de Santander</t>
  </si>
  <si>
    <t>Archipielago de S.A.y Providen</t>
  </si>
  <si>
    <t>Boyacá</t>
  </si>
  <si>
    <t>Santander</t>
  </si>
  <si>
    <t>Oranjestad</t>
  </si>
  <si>
    <t>Cundinamarca</t>
  </si>
  <si>
    <t>Meta</t>
  </si>
  <si>
    <t>Antioquía</t>
  </si>
  <si>
    <t>Arauca</t>
  </si>
  <si>
    <t>Casanare</t>
  </si>
  <si>
    <t>Tolima</t>
  </si>
  <si>
    <t>Valle del Cauca</t>
  </si>
  <si>
    <t>Nariño</t>
  </si>
  <si>
    <t>Risaralda</t>
  </si>
  <si>
    <t>Huila</t>
  </si>
  <si>
    <t>Zulia</t>
  </si>
  <si>
    <t>Caldas</t>
  </si>
  <si>
    <t>Amazonas</t>
  </si>
  <si>
    <t>Cauca</t>
  </si>
  <si>
    <t>Quindio</t>
  </si>
  <si>
    <t>Region Metropolitana</t>
  </si>
  <si>
    <t>Providencia</t>
  </si>
  <si>
    <t>California</t>
  </si>
  <si>
    <t>Aragua</t>
  </si>
  <si>
    <t>Vicensa</t>
  </si>
  <si>
    <t>Maldonado</t>
  </si>
  <si>
    <t>Maryland</t>
  </si>
  <si>
    <t>Provincia de Lima</t>
  </si>
  <si>
    <t>Distrito Capital</t>
  </si>
  <si>
    <t>Provincia de Santo Domingo</t>
  </si>
  <si>
    <t>Buenos Aires</t>
  </si>
  <si>
    <t>Manabí</t>
  </si>
  <si>
    <t>Rio Grande do Sul</t>
  </si>
  <si>
    <t>Willemstad</t>
  </si>
  <si>
    <t>Nueva York</t>
  </si>
  <si>
    <t>Madrid</t>
  </si>
  <si>
    <t xml:space="preserve"> </t>
  </si>
  <si>
    <t>Tasa de Absorción Matriculados Nuevos/Admitidos</t>
  </si>
  <si>
    <t>Admitidos por Género
I Semestre de 2023</t>
  </si>
  <si>
    <t>Admitidos por género y división
I Semestre 2023</t>
  </si>
  <si>
    <t>F</t>
  </si>
  <si>
    <t>M</t>
  </si>
  <si>
    <t>Ciencia de Datos</t>
  </si>
  <si>
    <t>Programa</t>
  </si>
  <si>
    <t>%</t>
  </si>
  <si>
    <t>Unidad de Información y Estadistica - Oficina de Planeación</t>
  </si>
  <si>
    <t>Básicos Profesionales</t>
  </si>
  <si>
    <t>Licenciatura en Matemática</t>
  </si>
  <si>
    <t>Matriculados Totales por Género
I Semestre de 2023</t>
  </si>
  <si>
    <t>Matriculados Totales por División por Género
I Semestre 2023</t>
  </si>
  <si>
    <t>Lic. Filosofía y Humanidades</t>
  </si>
  <si>
    <t>Lic. Matemáticas</t>
  </si>
  <si>
    <t>* El programa de Ciencia de datos entró en funcionamiento el segundo semestre de 2021.</t>
  </si>
  <si>
    <t>Divisiones / Programas Académicos</t>
  </si>
  <si>
    <t>Tipo de Estudiante</t>
  </si>
  <si>
    <t>Cambio Programa</t>
  </si>
  <si>
    <t>Estudiante regular</t>
  </si>
  <si>
    <t>Nuevo ingreso</t>
  </si>
  <si>
    <t>Programa de recuperación</t>
  </si>
  <si>
    <t>Reingreso</t>
  </si>
  <si>
    <t>Transferencia Externa</t>
  </si>
  <si>
    <t>Graduados Totales por División Académica
Pregrado y Posgrado, Acumulado desde 1973</t>
  </si>
  <si>
    <t>Rótulos de columna</t>
  </si>
  <si>
    <t>a</t>
  </si>
  <si>
    <t>Pregrado</t>
  </si>
  <si>
    <t>Posgrado</t>
  </si>
  <si>
    <t>Derecho, C. Política y Rel. Internacionales</t>
  </si>
  <si>
    <t>Ciencias de la Salud</t>
  </si>
  <si>
    <t>Ingenierías</t>
  </si>
  <si>
    <t>Hum. y Ciencias Sociales</t>
  </si>
  <si>
    <t>Arq., Urbanismo y Diseño</t>
  </si>
  <si>
    <t>IESE</t>
  </si>
  <si>
    <t>Ciencias Básicas</t>
  </si>
  <si>
    <t>* No se incluyen los programas no vigentes de pregrado</t>
  </si>
  <si>
    <t>Graduados por División Académica
Pregrado y Posgrado, Año 2023</t>
  </si>
  <si>
    <t>División de Ingenierías</t>
  </si>
  <si>
    <t>División de Humanidades y Ciencias Sociales</t>
  </si>
  <si>
    <t>División de Derecho, Cs Politica y Rel Inter</t>
  </si>
  <si>
    <t>División Ciencias Básicas</t>
  </si>
  <si>
    <t>División Ciencias de la Salud</t>
  </si>
  <si>
    <t>Instituto de idiomas</t>
  </si>
  <si>
    <r>
      <t xml:space="preserve">Graduados Pregrado 2023
</t>
    </r>
    <r>
      <rPr>
        <b/>
        <sz val="16"/>
        <rFont val="Franklin Gothic Book"/>
        <family val="2"/>
      </rPr>
      <t>(Serie 1973-2023)</t>
    </r>
  </si>
  <si>
    <t>Participación Total (%)</t>
  </si>
  <si>
    <t>Licenciatura Filosofía y Humanidades</t>
  </si>
  <si>
    <t>Licenciatura Matemáticas</t>
  </si>
  <si>
    <t>Ingeniería Mecanica</t>
  </si>
  <si>
    <t xml:space="preserve">Diseño Industrial </t>
  </si>
  <si>
    <t>Mátematicas</t>
  </si>
  <si>
    <t>Programas no vigentes</t>
  </si>
  <si>
    <t>Tecnologia en Admon de Empresas</t>
  </si>
  <si>
    <t>Experto en Educ. Pre-Escolar</t>
  </si>
  <si>
    <t>Tecnologia en Educación Pre-escolar</t>
  </si>
  <si>
    <t>Tec. Relaciones Industriales</t>
  </si>
  <si>
    <t>Tecnologia en Analisis y Programación</t>
  </si>
  <si>
    <t>Tecnologia Industrial</t>
  </si>
  <si>
    <t>Tecnología en Enfermería</t>
  </si>
  <si>
    <r>
      <t xml:space="preserve">Graduados Posgrado 2023 
</t>
    </r>
    <r>
      <rPr>
        <b/>
        <sz val="16"/>
        <rFont val="Franklin Gothic Book"/>
        <family val="2"/>
      </rPr>
      <t xml:space="preserve">(Serie 1986-2023) </t>
    </r>
  </si>
  <si>
    <t>Participación total (%)</t>
  </si>
  <si>
    <t>Esp. en Finanzas (B/quilla)</t>
  </si>
  <si>
    <t>Esp. en Finanzas (CTG)</t>
  </si>
  <si>
    <t>Esp. en Finanzas (Sta.Marta)</t>
  </si>
  <si>
    <t>Esp. en Ger. de Mercadeo en Servicio de Salud</t>
  </si>
  <si>
    <t>Esp. en Gerencia de Empresas Comerciales</t>
  </si>
  <si>
    <t>Esp. en Gerencia de Empresas Comerciales (STM)</t>
  </si>
  <si>
    <t>Esp. en Gerencia de Recursos Humanos (BQ)</t>
  </si>
  <si>
    <t>Esp. en Gerencia de Recursos Humanos (CTG)</t>
  </si>
  <si>
    <t>Esp. en Gerencia de Recursos Humanos (GUJ)</t>
  </si>
  <si>
    <t>Esp. en Gerencia de Recursos Humanos (STM)</t>
  </si>
  <si>
    <t>Esp. en Gerencia Financiera de Servicios de Salud</t>
  </si>
  <si>
    <t>º</t>
  </si>
  <si>
    <t>Esp. En Gerencia del Talento Humano</t>
  </si>
  <si>
    <t>Esp. En Gerencia del Talento Humano (STM)</t>
  </si>
  <si>
    <t>Esp. en Gerencia Pública</t>
  </si>
  <si>
    <t>Esp. en Logistica del Transporte Int.de Mcias</t>
  </si>
  <si>
    <t>Esp. en Mercadeo</t>
  </si>
  <si>
    <t>Esp. en Negocios Internacionales</t>
  </si>
  <si>
    <t>Esp. en Dirección estratégica empresarial (STM)</t>
  </si>
  <si>
    <t>Maestría en Admon de Empresas</t>
  </si>
  <si>
    <t>Maestría en Negocios Internacionales</t>
  </si>
  <si>
    <t>Maestría en Finanzas</t>
  </si>
  <si>
    <t>Maestría en Mercadeo</t>
  </si>
  <si>
    <t>Doctorado en Administración</t>
  </si>
  <si>
    <t>Esp. en Docencia Universitaria</t>
  </si>
  <si>
    <t>Esp. en Docencia Universitaria (STM)</t>
  </si>
  <si>
    <t>Esp. en Educación Mediada por Tecnología</t>
  </si>
  <si>
    <t>Esp. en Gerencia de Instituciones Educativas</t>
  </si>
  <si>
    <t>Esp. en Pedagogía Infantil</t>
  </si>
  <si>
    <t>Esp. en Proc. Pedagógicos</t>
  </si>
  <si>
    <t>Maestría en Educación</t>
  </si>
  <si>
    <t>Maestría en Educación Mediada por TIC</t>
  </si>
  <si>
    <t>Maestría en Educación.(PROC.CURR.)</t>
  </si>
  <si>
    <t>Maestría en Pedagogía Social e intervención Educativa en Contextos Sociales</t>
  </si>
  <si>
    <t>Doctorado en Educación</t>
  </si>
  <si>
    <t>Esp. en Análisis y Diseño de Estructuras(BQ)</t>
  </si>
  <si>
    <t>Esp. en Análisis y Diseño de Estructuras (MON)</t>
  </si>
  <si>
    <t>Esp. en Análisis y Gestión Ambiental</t>
  </si>
  <si>
    <t>Esp. en Análisis y Gestión Ambiental (SMT)</t>
  </si>
  <si>
    <t>Esp. en Análisis y Gestión Ambiental (GUJ)</t>
  </si>
  <si>
    <t>Esp. en Dirección de Plantas Industriales</t>
  </si>
  <si>
    <t>Esp. en Diseño y Evaluación de Proyectos (B/quilla)</t>
  </si>
  <si>
    <t>Esp. en Diseño y Evaluación de Proyectos (GUJ)</t>
  </si>
  <si>
    <t>Esp. en Diseño y Evaluación de Proyectos (Inv. Pública)</t>
  </si>
  <si>
    <t>Esp. en Diseño y Evaluación de Proyectos (Valledupar)</t>
  </si>
  <si>
    <t>Esp. en Diseño y Evaluación de Proyectos(Sij.)</t>
  </si>
  <si>
    <t>Esp. en Electrónica Industrial</t>
  </si>
  <si>
    <t>Esp. en Ger. y Control de la Construcción</t>
  </si>
  <si>
    <t>Esp. en Gerencia de la Calidad (BAQ)</t>
  </si>
  <si>
    <t>Esp. en Gerencia de la Calidad (STM)</t>
  </si>
  <si>
    <t>Esp. en Gerencia de la Calidad (CTG)</t>
  </si>
  <si>
    <t>Esp. en Gerencia de Proyectos (STM)</t>
  </si>
  <si>
    <t>Esp. en Gerencia de Proyectos de Ingeniería</t>
  </si>
  <si>
    <t>Esp. en Gerencia de Proyectos de Ingeniería (B/ja)</t>
  </si>
  <si>
    <t>Esp. en Gerencia de Proyectos de Ingeniería (STM)</t>
  </si>
  <si>
    <t>Esp. en Gerencia de Proyectos de Ingeniería VUP</t>
  </si>
  <si>
    <t>Esp. en Gerencia de Proyectos de construcción</t>
  </si>
  <si>
    <t>Esp. en Gerencia de Sistemas de Información (BAQ)</t>
  </si>
  <si>
    <t>Esp. en Gerencia de Sistemas de Información (CTG)</t>
  </si>
  <si>
    <t>Esp. en Gerencia de Tecnologias de la Información</t>
  </si>
  <si>
    <t xml:space="preserve">Esp. En Gerencia Ambiental </t>
  </si>
  <si>
    <t>Esp. en Gestión de Producción y Operación</t>
  </si>
  <si>
    <t>Esp. en Gestión Sistemas Elect Potencia</t>
  </si>
  <si>
    <t>Esp. en Gestión Sistemas de Automación Industrial</t>
  </si>
  <si>
    <t>Esp. en Hidraúlica de Rios y Costas</t>
  </si>
  <si>
    <t>Esp. en Ingeniería de Sistemas Hídricos Urbanos</t>
  </si>
  <si>
    <t>Esp. en Ingeniería de Procesos Industriales</t>
  </si>
  <si>
    <t>Esp. en Ingeniería de Saneamiento Ambiental</t>
  </si>
  <si>
    <t>Esp. en Ingeniería del Software</t>
  </si>
  <si>
    <t>Esp. en Interventoría de Proyectos de Ingeniería</t>
  </si>
  <si>
    <t>Esp. en Interventoría de Proyectos de Ingeniería (VUP)</t>
  </si>
  <si>
    <t>Esp. en Logística Empresarial</t>
  </si>
  <si>
    <t>Esp. Logística Transporte de Mercancía</t>
  </si>
  <si>
    <t>Esp. en Producción Automática y Robótica</t>
  </si>
  <si>
    <t xml:space="preserve">Esp. En Pavimentos y Geotecnia Vial </t>
  </si>
  <si>
    <t>Esp. en Redes de Computadores</t>
  </si>
  <si>
    <t>Esp. en Sistemas de Telecomunicaciones</t>
  </si>
  <si>
    <t>Esp. en Sistemas de Transmisión de la Energía Eléctrica</t>
  </si>
  <si>
    <t>Esp. en Sistemas de Transmisión de la Energía Eléctrica (Monteria)</t>
  </si>
  <si>
    <t>Esp. en Vias y Transporte</t>
  </si>
  <si>
    <t>Esp. en Vías y Transporte VUP</t>
  </si>
  <si>
    <t>Esp. en Transformación Digital</t>
  </si>
  <si>
    <t>Esp. en Seguridad de la Información</t>
  </si>
  <si>
    <t>Maestria en Ingenieria Administrativa</t>
  </si>
  <si>
    <t>Maestria en Ingenieria Administrativa ML</t>
  </si>
  <si>
    <t>Maestria en Ingenieria Administrativa CN</t>
  </si>
  <si>
    <t>Maestria en Ingenieria Ambiental</t>
  </si>
  <si>
    <t>Maestria en Ingenieria Electrónica</t>
  </si>
  <si>
    <t>Maestria en Ingenieria Eléctrica</t>
  </si>
  <si>
    <t>Maestria en Ingenieria Industrial</t>
  </si>
  <si>
    <t>Maestria en Ingenieria Mecánica</t>
  </si>
  <si>
    <t>Maestria en Ingenieria Civil</t>
  </si>
  <si>
    <t>Maestria en Ingenieria de Procesos</t>
  </si>
  <si>
    <t>Maestria en Ingenieria Sistemas de Computación</t>
  </si>
  <si>
    <t>Maestria en Gobierno y Tecnologia Informatica</t>
  </si>
  <si>
    <t>Maestria en Telemática y Telecomunicaciones</t>
  </si>
  <si>
    <t>Doctorado en Ingeniería Civil</t>
  </si>
  <si>
    <t>Doctorado en Ingeniería Industrial</t>
  </si>
  <si>
    <t>Doctorado en Ingeniería Mecánica</t>
  </si>
  <si>
    <t>Doctorado en Ingeniería de Sistemas</t>
  </si>
  <si>
    <t xml:space="preserve">Doctorado en Ingeniería Eléctrica y Electrónica </t>
  </si>
  <si>
    <t>Esp. en Desarrollo Familiar</t>
  </si>
  <si>
    <t>Esp. en Desarrollo Organizacional y Proc. Hum.</t>
  </si>
  <si>
    <t>Esp. en Desarrollo Social</t>
  </si>
  <si>
    <t>Esp. en Economía</t>
  </si>
  <si>
    <t>Esp. en Educación Sexual</t>
  </si>
  <si>
    <t>Esp. en Estudio Político económico</t>
  </si>
  <si>
    <t>Esp. en Filosofía Contemporánea</t>
  </si>
  <si>
    <t>Esp. en Gerencia en Gestión Cultural</t>
  </si>
  <si>
    <t>Esp. en Psicología Clínica</t>
  </si>
  <si>
    <t>Esp. en Psicología Clínica CTG</t>
  </si>
  <si>
    <t>Esp. en Psicología Económica y del Consumo</t>
  </si>
  <si>
    <t>Esp. en Psicología Forense</t>
  </si>
  <si>
    <t>Esp. en Trastornos Cognoscitivos y del Aprendizaje</t>
  </si>
  <si>
    <t>Esp. Gerencia de la Comunicación Organizacional</t>
  </si>
  <si>
    <t>Esp. en Realización de Televisión</t>
  </si>
  <si>
    <t>Esp. en Responsabilidad Social Empresarial</t>
  </si>
  <si>
    <t>Especialización en Comunicación Digital</t>
  </si>
  <si>
    <t>Esp. en Arqueología</t>
  </si>
  <si>
    <t>Maestría en Comunicación</t>
  </si>
  <si>
    <t>Maestría en Desarrollo Familiar</t>
  </si>
  <si>
    <t>Maestria en Desarrollo Social</t>
  </si>
  <si>
    <t>Maestria en Economía</t>
  </si>
  <si>
    <t>Maestría en Estudios Político-Económico</t>
  </si>
  <si>
    <t>Maestría en Filosofia</t>
  </si>
  <si>
    <t>Maestría en Filosofia (Enf.Fil.Ciencia)</t>
  </si>
  <si>
    <t>Maestria en Proyecto de Desarrollo Social</t>
  </si>
  <si>
    <t>Maestria en Historia</t>
  </si>
  <si>
    <t>Maestria en Psicologia</t>
  </si>
  <si>
    <t>Maestria en Cooperación Internacional Gestión de Proyectos</t>
  </si>
  <si>
    <t>Maestría en Desarrollo Organizacional  y Proc. Hum.</t>
  </si>
  <si>
    <t>Maestría en Trastornos Cognoscitivos y del Aprendizaje</t>
  </si>
  <si>
    <t>Maestría en Periodismo</t>
  </si>
  <si>
    <t>Maestría en Relaciones Públicas</t>
  </si>
  <si>
    <t>Doctorado en Comunicación</t>
  </si>
  <si>
    <t>Doctorado en Ciencias Sociales</t>
  </si>
  <si>
    <t>Doctorado en Psicología</t>
  </si>
  <si>
    <t>Doctorado en Economía</t>
  </si>
  <si>
    <t>División de Derecho, cs Politica y Rel Inter</t>
  </si>
  <si>
    <t>Esp. en Derecho Comercial</t>
  </si>
  <si>
    <t>Esp. en Derecho Constitucional</t>
  </si>
  <si>
    <t>Esp. en Derecho Civil y Familia</t>
  </si>
  <si>
    <t>Esp. en Derecho de Sociedades</t>
  </si>
  <si>
    <t>Esp. en Derecho Laboral</t>
  </si>
  <si>
    <t>Esp. en Derecho Laboral (STM)</t>
  </si>
  <si>
    <t>Esp. en Derecho Penal</t>
  </si>
  <si>
    <t>Esp. en Derecho Público</t>
  </si>
  <si>
    <t>Esp. en Derecho Público (STM)</t>
  </si>
  <si>
    <t>Esp. en Derecho Administrativo</t>
  </si>
  <si>
    <t>Esp. en Gobierno y Políticas Públicas</t>
  </si>
  <si>
    <t>Esp. en Derecho Ambiental, Terr, Urb</t>
  </si>
  <si>
    <t>Esp. en Derecho Humanos</t>
  </si>
  <si>
    <t>Esp. en Negociación y Manejo de Conflictos</t>
  </si>
  <si>
    <t>Esp. en Responsabilidad y Seguros</t>
  </si>
  <si>
    <t>Esp. en Seguridad Social</t>
  </si>
  <si>
    <t>Esp. en Tributación</t>
  </si>
  <si>
    <t>Esp. en Tributación (STM)</t>
  </si>
  <si>
    <t>Esp. en Gestión de Servicios Públicos Domiciliarios</t>
  </si>
  <si>
    <t>Esp. en Ciencia Política</t>
  </si>
  <si>
    <t>Esp. en Derecho Contractual</t>
  </si>
  <si>
    <t>Maestría en Ciencia Politica y Gobierno</t>
  </si>
  <si>
    <t>Maestría en Derecho Ambiental y Urbano Territorial</t>
  </si>
  <si>
    <t>Maestría en Derecho Comercial y Responsabilidad</t>
  </si>
  <si>
    <t>Maestría en Derecho del Trabajo y de la Seguridad Social</t>
  </si>
  <si>
    <t>Maestría en Derecho</t>
  </si>
  <si>
    <t>Maestría en Derecho del Comercio</t>
  </si>
  <si>
    <t>Maestría en Derecho Público</t>
  </si>
  <si>
    <t>Maestría en Negociación y Manejo de Conflictos</t>
  </si>
  <si>
    <t>Maestria en Relaciones Internacionales</t>
  </si>
  <si>
    <t>Maestria en Tributación y Aduanas</t>
  </si>
  <si>
    <t>Doctorado en Derecho</t>
  </si>
  <si>
    <t>Esp. en Biomedicina Molecular</t>
  </si>
  <si>
    <t>Esp. en Enf Cuidado Crit Adulto</t>
  </si>
  <si>
    <t>Esp. en Enf Cuidado Neonatal</t>
  </si>
  <si>
    <t>Esp. en Enfermería Materno-Infantil</t>
  </si>
  <si>
    <t>Esp. en Epidemiologiía</t>
  </si>
  <si>
    <t>Esp. en Ergonomía</t>
  </si>
  <si>
    <t>Esp. en Gerencia de la calidad y auditoría en salud</t>
  </si>
  <si>
    <t>Esp. en Gerencia de la calidad y auditoría en salud VUP</t>
  </si>
  <si>
    <t>Esp. en Gerencia de la calidad y auditoría en salud (SIJ)</t>
  </si>
  <si>
    <t>Esp. en Gerencia de la calidad y auditoría en salud (CTG)</t>
  </si>
  <si>
    <t>Esp. en Gerencia de la calidad y auditoría en salud (GUJ)</t>
  </si>
  <si>
    <t>Esp. en Gerencia de la calidad y auditoría en salud (STM)</t>
  </si>
  <si>
    <t>Esp. en Gerencia de Servicios de Salud</t>
  </si>
  <si>
    <t>Esp. en Gerencia de Servicios de Salud (STM)</t>
  </si>
  <si>
    <t>Esp. en Gerencia de Servicios de Salud(CUC)</t>
  </si>
  <si>
    <t>Esp. en Medicina del trabajo</t>
  </si>
  <si>
    <t>Esp. en Medicina Interna</t>
  </si>
  <si>
    <t>Esp. en Neurología y Neurocirugía</t>
  </si>
  <si>
    <t>Esp. en Oftalmología</t>
  </si>
  <si>
    <t>Esp. en Pediatría</t>
  </si>
  <si>
    <t>Esp. en Psiquiatria</t>
  </si>
  <si>
    <t>Esp. en Radiología e Imágenes</t>
  </si>
  <si>
    <t>Esp. en Neonatología</t>
  </si>
  <si>
    <t>Esp. en Salud Familiar</t>
  </si>
  <si>
    <t>Esp. en Salud Familiar y Comunitaria</t>
  </si>
  <si>
    <t>Esp. en Salud Ocupacional (BQ)</t>
  </si>
  <si>
    <t>Esp. en Salud Ocupacional (B/ja)</t>
  </si>
  <si>
    <t>Esp. en Salud Ocupacional (GUJ)</t>
  </si>
  <si>
    <t>Esp. en Salud Ocupacional (STM)</t>
  </si>
  <si>
    <t>Esp. en Salud Ocupacional (S/jo)</t>
  </si>
  <si>
    <t>Esp. en Salud Ocupacional (VUP)</t>
  </si>
  <si>
    <t>Esp.Seguridad Salud Trabajo</t>
  </si>
  <si>
    <t>Esp.Seguridad Salud Trabajo BR</t>
  </si>
  <si>
    <t>Esp.Seguridad Salud Trabajo VD</t>
  </si>
  <si>
    <t>Esp.Seguridad Salud Trabajo CTG</t>
  </si>
  <si>
    <t>Esp.Seguridad Salud Trabajo GUJ</t>
  </si>
  <si>
    <t>Esp.Seguridad Salud Trabajo STM</t>
  </si>
  <si>
    <t>Esp.Seguridad Salud Trabajo (S/jo)</t>
  </si>
  <si>
    <t>Maestria en Salud Pública</t>
  </si>
  <si>
    <t>Maestria en Epidemiología</t>
  </si>
  <si>
    <t xml:space="preserve">Maestría en Epidemiología Clinica </t>
  </si>
  <si>
    <t>Maestria en Salud Ocupacional</t>
  </si>
  <si>
    <t>Maestría en Seguridad y Salud en el Trabajo</t>
  </si>
  <si>
    <t>Maestría en Enfermería</t>
  </si>
  <si>
    <t>Maestria en Ciencias Básicas Biomédicas</t>
  </si>
  <si>
    <t>Doctorado en Ciencias Biomédicas</t>
  </si>
  <si>
    <t>Esp. en Estadística Aplicada</t>
  </si>
  <si>
    <t>Esp. en Estadística Aplicada (CTG)</t>
  </si>
  <si>
    <t>Esp. en Física General</t>
  </si>
  <si>
    <t>Esp. en Matemática</t>
  </si>
  <si>
    <t>Maestría en Matemáticas</t>
  </si>
  <si>
    <t>Maestría en Fisica Aplicada</t>
  </si>
  <si>
    <t>Maestría en Estadística Aplicada</t>
  </si>
  <si>
    <t>Maestría en Ciencias Naturales</t>
  </si>
  <si>
    <t>Doctorado en Ciencias del Mar</t>
  </si>
  <si>
    <t>Dcctorado en Ciencias Naturales</t>
  </si>
  <si>
    <t>Esp. en Planeación y Desarrollo Urbano R.</t>
  </si>
  <si>
    <t>Maestría en Urbanismo Desarrollo Territorial</t>
  </si>
  <si>
    <t>Esp. en Enseñanza del Inglés</t>
  </si>
  <si>
    <t>Esp. en Enseñanza del Inglés (SM)</t>
  </si>
  <si>
    <t>Esp. en Enseñanza del Inglés (CTG)</t>
  </si>
  <si>
    <t>Maestría en Enseñanza del Inglés</t>
  </si>
  <si>
    <r>
      <t xml:space="preserve">Egresados Totales
</t>
    </r>
    <r>
      <rPr>
        <b/>
        <sz val="18"/>
        <rFont val="Franklin Gothic Book"/>
        <family val="2"/>
      </rPr>
      <t>(Serie 1973 - 2023)</t>
    </r>
  </si>
  <si>
    <t>NIVEL</t>
  </si>
  <si>
    <t>Modalidad</t>
  </si>
  <si>
    <r>
      <t xml:space="preserve">Programas de pregrado y posgrado </t>
    </r>
    <r>
      <rPr>
        <b/>
        <i/>
        <sz val="24"/>
        <rFont val="Franklin Gothic Book"/>
        <family val="2"/>
      </rPr>
      <t>registrados</t>
    </r>
    <r>
      <rPr>
        <b/>
        <sz val="24"/>
        <rFont val="Franklin Gothic Book"/>
        <family val="2"/>
      </rPr>
      <t xml:space="preserve"> ante el 
Ministerio de Educación Nacional por Modalidad
</t>
    </r>
    <r>
      <rPr>
        <b/>
        <sz val="20"/>
        <rFont val="Franklin Gothic Book"/>
        <family val="2"/>
      </rPr>
      <t>II Semestre 2022</t>
    </r>
  </si>
  <si>
    <t>Divisiones Académicas</t>
  </si>
  <si>
    <t>Total Posgrado</t>
  </si>
  <si>
    <t>Especialización</t>
  </si>
  <si>
    <t>Maestría</t>
  </si>
  <si>
    <t>Doctorado</t>
  </si>
  <si>
    <t>División de Derecho, C. Política y Rel. Inter.</t>
  </si>
  <si>
    <t xml:space="preserve"> * Especializaciones Clínicas - Médico Quirúrgico</t>
  </si>
  <si>
    <t xml:space="preserve">División de Ciencias Básicas </t>
  </si>
  <si>
    <t>Instituto de Estudios en Educación (IESE)</t>
  </si>
  <si>
    <t xml:space="preserve">Escuela de Negocios </t>
  </si>
  <si>
    <t xml:space="preserve">Programas </t>
  </si>
  <si>
    <t>Estudiantes</t>
  </si>
  <si>
    <t xml:space="preserve"> * Especializaciones Clínicas - Médico Quirúrgicas</t>
  </si>
  <si>
    <t>Estudios Generales con énfasis en Salud</t>
  </si>
  <si>
    <t>Serie 
1973-2023</t>
  </si>
  <si>
    <t>Serie
1986-2023</t>
  </si>
  <si>
    <t>Córdoba</t>
  </si>
  <si>
    <t>2023-2</t>
  </si>
  <si>
    <t>Mat    total</t>
  </si>
  <si>
    <t>Inscritos
Serie 2019/2023, II Semestre del año</t>
  </si>
  <si>
    <t>Inscritos y Admitidos
Serie 2019/2023, II semestre del año</t>
  </si>
  <si>
    <t>Inscritos y matriculados nuevos
Serie 2019/2023, II semestre del año</t>
  </si>
  <si>
    <t xml:space="preserve">               2023-2</t>
  </si>
  <si>
    <t>Inscritos totales por género
II semestre de 2023</t>
  </si>
  <si>
    <t>Inscritos totales por género y división académica
II semestre de 2023</t>
  </si>
  <si>
    <t>Inscritos por género, división y programa académico
II semestre de 2023</t>
  </si>
  <si>
    <t>Inscritos Totales por Edades
II Semestre 2023</t>
  </si>
  <si>
    <t>Inscritos Totales por Estrato
II Semestre 2023</t>
  </si>
  <si>
    <r>
      <t xml:space="preserve">Inscritos Totales por Estrato
</t>
    </r>
    <r>
      <rPr>
        <b/>
        <sz val="18"/>
        <rFont val="Franklin Gothic Book"/>
        <family val="2"/>
      </rPr>
      <t>II Semestre 2023</t>
    </r>
  </si>
  <si>
    <t>Distribución Porcentual Inscritos por Estrato
II Semestre 2023</t>
  </si>
  <si>
    <t>Comparativo Inscritos Totales
2022-2 vs. 2023-2</t>
  </si>
  <si>
    <r>
      <t xml:space="preserve">Inscritos por División y Programa
</t>
    </r>
    <r>
      <rPr>
        <b/>
        <sz val="18"/>
        <rFont val="Franklin Gothic Book"/>
        <family val="2"/>
      </rPr>
      <t>2022-2 vs. 2023-2</t>
    </r>
  </si>
  <si>
    <t>Distribución Geográfica de Inscritos por Departamento
II Semestre 2023</t>
  </si>
  <si>
    <r>
      <t xml:space="preserve"> Inscritos por Departamento
</t>
    </r>
    <r>
      <rPr>
        <b/>
        <sz val="16"/>
        <rFont val="Franklin Gothic Book"/>
        <family val="2"/>
      </rPr>
      <t>II Semestre de 2023</t>
    </r>
  </si>
  <si>
    <t>Putumayo</t>
  </si>
  <si>
    <t xml:space="preserve">               Serie 2014/2023-2</t>
  </si>
  <si>
    <t>Admitidos
Serie 2019/2023, II Semestre del año</t>
  </si>
  <si>
    <t>Admitidos y matriculados nuevos
Serie 2019/2023, II Semestre del año</t>
  </si>
  <si>
    <r>
      <t>Admitidos por género
I</t>
    </r>
    <r>
      <rPr>
        <b/>
        <sz val="20"/>
        <color theme="1"/>
        <rFont val="Franklin Gothic Book"/>
        <family val="2"/>
      </rPr>
      <t>I semestre de 2023</t>
    </r>
  </si>
  <si>
    <t>Matriculados Nuevos
Serie 2019/2023, II Semestre del año</t>
  </si>
  <si>
    <t>Matriculados Nuevos por Género
II Semestre de 2023</t>
  </si>
  <si>
    <t>Matriculados Nuevos por género
II Semestre de 2023</t>
  </si>
  <si>
    <t>Matriculados Nuevos por División por Género
II semestre de 2023</t>
  </si>
  <si>
    <t>Matriculados Nuevos por Estrato
II Semestre 2023</t>
  </si>
  <si>
    <t>Matriculados nuevos por Estrato
II Semestre 2023</t>
  </si>
  <si>
    <t>Distribución Porcentual Matriculados Nuevos por Estrato
II Semestre 2023</t>
  </si>
  <si>
    <t>Distribución Geográfica de Matriculados Nuevos por Departamento
II Semestre 2023</t>
  </si>
  <si>
    <r>
      <t xml:space="preserve">Matriculados Nuevos por Departamento
</t>
    </r>
    <r>
      <rPr>
        <b/>
        <sz val="16"/>
        <rFont val="Franklin Gothic Book"/>
        <family val="2"/>
      </rPr>
      <t>II semestre de 2023</t>
    </r>
  </si>
  <si>
    <r>
      <t>Matriculados Nuevos por Edades
II</t>
    </r>
    <r>
      <rPr>
        <b/>
        <sz val="20"/>
        <rFont val="Franklin Gothic Book"/>
        <family val="2"/>
      </rPr>
      <t xml:space="preserve"> Semestre 2023</t>
    </r>
  </si>
  <si>
    <t>Matriculados Nuevos
2022-2 vs. 2023-2</t>
  </si>
  <si>
    <r>
      <t xml:space="preserve">Matriculados Nuevos
</t>
    </r>
    <r>
      <rPr>
        <b/>
        <sz val="18"/>
        <rFont val="Franklin Gothic Book"/>
        <family val="2"/>
      </rPr>
      <t>2023-2 vs. 2022-2</t>
    </r>
  </si>
  <si>
    <t>Matriculados Totales  
Serie 2019 -2023, II Semestre del año</t>
  </si>
  <si>
    <r>
      <t xml:space="preserve">Matriculados Totales
</t>
    </r>
    <r>
      <rPr>
        <b/>
        <sz val="18"/>
        <rFont val="Franklin Gothic Book"/>
        <family val="2"/>
      </rPr>
      <t>2022-2 vs. 2023-2</t>
    </r>
  </si>
  <si>
    <r>
      <t xml:space="preserve">Matriculados Totales
</t>
    </r>
    <r>
      <rPr>
        <b/>
        <sz val="22"/>
        <rFont val="Franklin Gothic Book"/>
        <family val="2"/>
      </rPr>
      <t>2022-2 vs. 2023-2</t>
    </r>
  </si>
  <si>
    <r>
      <t xml:space="preserve">Matriculados Totales por Género
</t>
    </r>
    <r>
      <rPr>
        <b/>
        <sz val="18"/>
        <rFont val="Franklin Gothic Book"/>
        <family val="2"/>
      </rPr>
      <t xml:space="preserve"> II semestre de 2023</t>
    </r>
  </si>
  <si>
    <t>Matriculados Totales por Estrato
II Semestre 2023</t>
  </si>
  <si>
    <r>
      <t xml:space="preserve">Matriculados Totales por Estrato
</t>
    </r>
    <r>
      <rPr>
        <b/>
        <sz val="18"/>
        <rFont val="Franklin Gothic Book"/>
        <family val="2"/>
      </rPr>
      <t>II Semestre 2023</t>
    </r>
  </si>
  <si>
    <t>Distribución Porcentual Matriculados Totales por Estrato
II Semestre 2023</t>
  </si>
  <si>
    <t>Distribución Geográfica de Matriculados Totales por Departamento
II Semestre 2023</t>
  </si>
  <si>
    <r>
      <t xml:space="preserve">Matriculados Totales por Departamento
</t>
    </r>
    <r>
      <rPr>
        <b/>
        <sz val="16"/>
        <rFont val="Franklin Gothic Book"/>
        <family val="2"/>
      </rPr>
      <t>II semestre de 2023</t>
    </r>
  </si>
  <si>
    <t>Matriculados Totales por Tipo de Estudiante
II Semestre 2023</t>
  </si>
  <si>
    <r>
      <t xml:space="preserve">Matriculados Totales según tipo de estudiante
</t>
    </r>
    <r>
      <rPr>
        <b/>
        <sz val="18"/>
        <rFont val="Franklin Gothic Book"/>
        <family val="2"/>
      </rPr>
      <t>II semestre de 2023</t>
    </r>
  </si>
  <si>
    <t>DIVISIÓN</t>
  </si>
  <si>
    <t>Cifra de graduados con corte a 30 de agosto de 2023</t>
  </si>
  <si>
    <t>II semestre</t>
  </si>
  <si>
    <t>Licenciatura en Pedagogía Infantil</t>
  </si>
  <si>
    <t>Cifra de graduados con corte al 30 de agosto de 2023</t>
  </si>
  <si>
    <t>II</t>
  </si>
  <si>
    <t>Esp. En Dirección de Operaciones</t>
  </si>
  <si>
    <t>Maestría en Derecho Civil y de Familia</t>
  </si>
  <si>
    <t>Cifra de egresados con corte al 30 de agosto de 2023</t>
  </si>
  <si>
    <r>
      <t xml:space="preserve">Programas de pregrado y posgrado </t>
    </r>
    <r>
      <rPr>
        <b/>
        <i/>
        <sz val="22"/>
        <rFont val="Franklin Gothic Book"/>
        <family val="2"/>
      </rPr>
      <t>registrados</t>
    </r>
    <r>
      <rPr>
        <b/>
        <sz val="22"/>
        <rFont val="Franklin Gothic Book"/>
        <family val="2"/>
      </rPr>
      <t xml:space="preserve"> ante el 
Ministerio de Educación Nacional por divisiones académicas
</t>
    </r>
    <r>
      <rPr>
        <b/>
        <sz val="18"/>
        <rFont val="Franklin Gothic Book"/>
        <family val="2"/>
      </rPr>
      <t>II semestre de 2023</t>
    </r>
  </si>
  <si>
    <r>
      <t xml:space="preserve">Programas de pregrado y posgrado 
</t>
    </r>
    <r>
      <rPr>
        <b/>
        <i/>
        <sz val="22"/>
        <rFont val="Franklin Gothic Book"/>
        <family val="2"/>
      </rPr>
      <t>en funcionamiento</t>
    </r>
    <r>
      <rPr>
        <b/>
        <sz val="22"/>
        <rFont val="Franklin Gothic Book"/>
        <family val="2"/>
      </rPr>
      <t xml:space="preserve"> por divisiones académicas
</t>
    </r>
    <r>
      <rPr>
        <b/>
        <sz val="18"/>
        <rFont val="Franklin Gothic Book"/>
        <family val="2"/>
      </rPr>
      <t>II semestre de 2023</t>
    </r>
  </si>
  <si>
    <t>* Fuente: Dirección Administrativa de Posgrados 30 de agosto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</si>
</sst>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%"/>
  </numFmts>
  <fonts count="8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Lucida Sans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sz val="10"/>
      <color theme="0"/>
      <name val="Lucida Sans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b/>
      <sz val="26"/>
      <color theme="3"/>
      <name val="Arial"/>
      <family val="2"/>
    </font>
    <font>
      <b/>
      <sz val="14"/>
      <color theme="3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u/>
      <sz val="9"/>
      <color indexed="8"/>
      <name val="Arial"/>
      <family val="2"/>
    </font>
    <font>
      <b/>
      <sz val="9"/>
      <color theme="0"/>
      <name val="Arial"/>
      <family val="2"/>
    </font>
    <font>
      <sz val="10"/>
      <color theme="3"/>
      <name val="Arial"/>
      <family val="2"/>
    </font>
    <font>
      <b/>
      <sz val="10"/>
      <color rgb="FFFF0000"/>
      <name val="Lucida Sans"/>
      <family val="2"/>
    </font>
    <font>
      <sz val="10"/>
      <color rgb="FFFF0000"/>
      <name val="Arial"/>
      <family val="2"/>
    </font>
    <font>
      <sz val="26"/>
      <name val="Franklin Gothic Book"/>
      <family val="2"/>
    </font>
    <font>
      <b/>
      <sz val="18"/>
      <name val="Franklin Gothic Book"/>
      <family val="2"/>
    </font>
    <font>
      <sz val="14"/>
      <color theme="1"/>
      <name val="Franklin Gothic Book"/>
      <family val="2"/>
    </font>
    <font>
      <i/>
      <sz val="14"/>
      <color theme="1"/>
      <name val="Franklin Gothic Book"/>
      <family val="2"/>
    </font>
    <font>
      <i/>
      <sz val="9"/>
      <name val="Arial"/>
      <family val="2"/>
    </font>
    <font>
      <b/>
      <sz val="10"/>
      <color theme="0"/>
      <name val="Lucida Sans"/>
      <family val="2"/>
    </font>
    <font>
      <b/>
      <sz val="22"/>
      <name val="Franklin Gothic Book"/>
      <family val="2"/>
    </font>
    <font>
      <b/>
      <sz val="11"/>
      <color theme="1"/>
      <name val="Arial"/>
      <family val="2"/>
    </font>
    <font>
      <b/>
      <sz val="22"/>
      <color theme="1"/>
      <name val="Franklin Gothic Book"/>
      <family val="2"/>
    </font>
    <font>
      <sz val="10"/>
      <color theme="0" tint="-4.9989318521683403E-2"/>
      <name val="Arial"/>
      <family val="2"/>
    </font>
    <font>
      <sz val="10"/>
      <color theme="0" tint="-0.34998626667073579"/>
      <name val="Arial"/>
      <family val="2"/>
    </font>
    <font>
      <i/>
      <sz val="14"/>
      <name val="Franklin Gothic Book"/>
      <family val="2"/>
    </font>
    <font>
      <b/>
      <sz val="24"/>
      <name val="Franklin Gothic Book"/>
      <family val="2"/>
    </font>
    <font>
      <b/>
      <sz val="20"/>
      <name val="Franklin Gothic Book"/>
      <family val="2"/>
    </font>
    <font>
      <b/>
      <sz val="10"/>
      <color theme="3"/>
      <name val="Arial"/>
      <family val="2"/>
    </font>
    <font>
      <sz val="10"/>
      <name val="Franklin Gothic Book"/>
      <family val="2"/>
    </font>
    <font>
      <b/>
      <sz val="16"/>
      <name val="Franklin Gothic Book"/>
      <family val="2"/>
    </font>
    <font>
      <b/>
      <sz val="20"/>
      <color theme="1"/>
      <name val="Franklin Gothic Book"/>
      <family val="2"/>
    </font>
    <font>
      <i/>
      <sz val="14"/>
      <color theme="0"/>
      <name val="Franklin Gothic Book"/>
      <family val="2"/>
    </font>
    <font>
      <sz val="14"/>
      <color theme="1"/>
      <name val="Arial"/>
      <family val="2"/>
    </font>
    <font>
      <sz val="22"/>
      <name val="Franklin Gothic Book"/>
      <family val="2"/>
    </font>
    <font>
      <i/>
      <sz val="12"/>
      <name val="Franklin Gothic Book"/>
      <family val="2"/>
    </font>
    <font>
      <b/>
      <sz val="14"/>
      <name val="Arial"/>
      <family val="2"/>
    </font>
    <font>
      <i/>
      <sz val="16"/>
      <name val="Franklin Gothic Book"/>
      <family val="2"/>
    </font>
    <font>
      <b/>
      <i/>
      <sz val="24"/>
      <name val="Franklin Gothic Book"/>
      <family val="2"/>
    </font>
    <font>
      <b/>
      <i/>
      <sz val="22"/>
      <name val="Franklin Gothic Book"/>
      <family val="2"/>
    </font>
    <font>
      <b/>
      <i/>
      <sz val="11"/>
      <name val="Arial"/>
      <family val="2"/>
    </font>
    <font>
      <sz val="26"/>
      <color rgb="FFFF0000"/>
      <name val="Franklin Gothic Book"/>
      <family val="2"/>
    </font>
    <font>
      <sz val="10"/>
      <color rgb="FFFF0000"/>
      <name val="Franklin Gothic Book"/>
      <family val="2"/>
    </font>
    <font>
      <b/>
      <sz val="26"/>
      <color rgb="FFFF0000"/>
      <name val="Arial"/>
      <family val="2"/>
    </font>
    <font>
      <b/>
      <sz val="10"/>
      <color rgb="FFFF0000"/>
      <name val="Arial"/>
      <family val="2"/>
    </font>
    <font>
      <sz val="14"/>
      <name val="Arial"/>
      <family val="2"/>
    </font>
    <font>
      <b/>
      <sz val="11"/>
      <color theme="3"/>
      <name val="Arial"/>
      <family val="2"/>
    </font>
    <font>
      <sz val="10"/>
      <color theme="2"/>
      <name val="Arial"/>
      <family val="2"/>
    </font>
    <font>
      <sz val="10"/>
      <color theme="9"/>
      <name val="Arial"/>
      <family val="2"/>
    </font>
    <font>
      <b/>
      <sz val="12"/>
      <color theme="3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b/>
      <sz val="10"/>
      <name val="Cambria"/>
      <family val="1"/>
      <scheme val="major"/>
    </font>
    <font>
      <b/>
      <sz val="20"/>
      <color theme="3"/>
      <name val="Arial"/>
      <family val="2"/>
    </font>
    <font>
      <sz val="11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000000"/>
      <name val="Arial"/>
      <family val="2"/>
    </font>
    <font>
      <sz val="10"/>
      <color rgb="FFE6E6E6"/>
      <name val="Arial"/>
      <family val="2"/>
    </font>
    <font>
      <sz val="26"/>
      <color rgb="FFE6E6E6"/>
      <name val="Franklin Gothic Book"/>
      <family val="2"/>
    </font>
    <font>
      <sz val="26"/>
      <color theme="0"/>
      <name val="Franklin Gothic Book"/>
      <family val="2"/>
    </font>
    <font>
      <sz val="28"/>
      <color theme="0"/>
      <name val="Franklin Gothic Book"/>
      <family val="2"/>
    </font>
    <font>
      <sz val="18"/>
      <color theme="0"/>
      <name val="Franklin Gothic Book"/>
      <family val="2"/>
    </font>
    <font>
      <b/>
      <sz val="14"/>
      <color theme="1"/>
      <name val="Arial"/>
      <family val="2"/>
    </font>
    <font>
      <sz val="26"/>
      <color theme="1"/>
      <name val="Franklin Gothic Book"/>
      <family val="2"/>
    </font>
    <font>
      <sz val="9"/>
      <color theme="1"/>
      <name val="Franklin Gothic Book"/>
      <family val="2"/>
    </font>
    <font>
      <sz val="10"/>
      <color theme="8" tint="0.79998168889431442"/>
      <name val="Arial"/>
      <family val="2"/>
    </font>
    <font>
      <b/>
      <sz val="11"/>
      <color theme="0"/>
      <name val="Arial"/>
      <family val="2"/>
    </font>
    <font>
      <sz val="16"/>
      <name val="Arial"/>
      <family val="2"/>
    </font>
    <font>
      <sz val="16"/>
      <color theme="0" tint="-0.14999847407452621"/>
      <name val="Arial"/>
      <family val="2"/>
    </font>
    <font>
      <b/>
      <sz val="11"/>
      <color theme="0" tint="-4.9989318521683403E-2"/>
      <name val="Franklin Gothic Book"/>
      <family val="2"/>
    </font>
    <font>
      <sz val="14"/>
      <color theme="0"/>
      <name val="Arial"/>
      <family val="2"/>
    </font>
    <font>
      <sz val="10"/>
      <color rgb="FFFF0000"/>
      <name val="Lucida Sans"/>
      <family val="2"/>
    </font>
    <font>
      <sz val="10"/>
      <color rgb="FFF2F2F2"/>
      <name val="Arial"/>
      <family val="2"/>
    </font>
    <font>
      <sz val="10"/>
      <color theme="1" tint="0.1499984740745262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E6E6E6"/>
        <bgColor theme="0" tint="-4.9989318521683403E-2"/>
      </patternFill>
    </fill>
    <fill>
      <patternFill patternType="solid">
        <fgColor theme="0" tint="-0.14999847407452621"/>
        <bgColor theme="0" tint="-4.9989318521683403E-2"/>
      </patternFill>
    </fill>
    <fill>
      <patternFill patternType="solid">
        <fgColor theme="0"/>
        <bgColor theme="0" tint="-4.9989318521683403E-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/>
        <bgColor indexed="64"/>
      </patternFill>
    </fill>
    <fill>
      <patternFill patternType="solid">
        <fgColor theme="8"/>
        <bgColor theme="0" tint="-4.9989318521683403E-2"/>
      </patternFill>
    </fill>
    <fill>
      <patternFill patternType="solid">
        <fgColor theme="8" tint="0.59999389629810485"/>
        <bgColor theme="0" tint="-4.9989318521683403E-2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theme="0" tint="-4.9989318521683403E-2"/>
      </patternFill>
    </fill>
    <fill>
      <patternFill patternType="solid">
        <fgColor rgb="FFE6E6E6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37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7" fillId="0" borderId="0" xfId="0" applyFont="1"/>
    <xf numFmtId="0" fontId="0" fillId="2" borderId="0" xfId="0" applyFill="1"/>
    <xf numFmtId="0" fontId="4" fillId="2" borderId="0" xfId="0" applyFont="1" applyFill="1"/>
    <xf numFmtId="0" fontId="0" fillId="3" borderId="0" xfId="0" applyFill="1"/>
    <xf numFmtId="0" fontId="4" fillId="2" borderId="0" xfId="0" applyFont="1" applyFill="1" applyAlignment="1">
      <alignment horizontal="center"/>
    </xf>
    <xf numFmtId="0" fontId="1" fillId="4" borderId="0" xfId="3" applyFill="1"/>
    <xf numFmtId="0" fontId="1" fillId="2" borderId="0" xfId="3" applyFill="1"/>
    <xf numFmtId="0" fontId="13" fillId="2" borderId="0" xfId="3" applyFont="1" applyFill="1"/>
    <xf numFmtId="0" fontId="1" fillId="0" borderId="0" xfId="3"/>
    <xf numFmtId="0" fontId="1" fillId="2" borderId="0" xfId="3" applyFill="1" applyAlignment="1">
      <alignment textRotation="90"/>
    </xf>
    <xf numFmtId="0" fontId="13" fillId="4" borderId="0" xfId="3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13" fillId="4" borderId="0" xfId="0" applyFont="1" applyFill="1"/>
    <xf numFmtId="9" fontId="13" fillId="0" borderId="0" xfId="4" applyFont="1"/>
    <xf numFmtId="0" fontId="7" fillId="0" borderId="1" xfId="3" applyFont="1" applyBorder="1" applyAlignment="1">
      <alignment horizontal="center" vertical="center"/>
    </xf>
    <xf numFmtId="3" fontId="7" fillId="0" borderId="1" xfId="3" applyNumberFormat="1" applyFont="1" applyBorder="1" applyAlignment="1">
      <alignment horizontal="center" vertical="center"/>
    </xf>
    <xf numFmtId="165" fontId="1" fillId="2" borderId="0" xfId="4" applyNumberFormat="1" applyFont="1" applyFill="1" applyAlignment="1">
      <alignment horizontal="center"/>
    </xf>
    <xf numFmtId="0" fontId="14" fillId="4" borderId="0" xfId="0" applyFont="1" applyFill="1"/>
    <xf numFmtId="0" fontId="14" fillId="0" borderId="0" xfId="0" applyFont="1"/>
    <xf numFmtId="0" fontId="18" fillId="3" borderId="0" xfId="0" applyFont="1" applyFill="1"/>
    <xf numFmtId="9" fontId="20" fillId="0" borderId="0" xfId="4" applyFont="1"/>
    <xf numFmtId="0" fontId="1" fillId="4" borderId="0" xfId="0" applyFont="1" applyFill="1"/>
    <xf numFmtId="0" fontId="10" fillId="3" borderId="0" xfId="0" applyFont="1" applyFill="1"/>
    <xf numFmtId="0" fontId="21" fillId="3" borderId="0" xfId="0" applyFont="1" applyFill="1"/>
    <xf numFmtId="0" fontId="10" fillId="4" borderId="0" xfId="0" applyFont="1" applyFill="1"/>
    <xf numFmtId="0" fontId="12" fillId="2" borderId="0" xfId="3" applyFont="1" applyFill="1"/>
    <xf numFmtId="0" fontId="23" fillId="4" borderId="0" xfId="0" applyFont="1" applyFill="1"/>
    <xf numFmtId="9" fontId="1" fillId="4" borderId="0" xfId="0" applyNumberFormat="1" applyFont="1" applyFill="1"/>
    <xf numFmtId="0" fontId="24" fillId="2" borderId="0" xfId="3" applyFont="1" applyFill="1" applyAlignment="1">
      <alignment horizontal="center" vertical="center"/>
    </xf>
    <xf numFmtId="0" fontId="25" fillId="4" borderId="0" xfId="3" applyFont="1" applyFill="1"/>
    <xf numFmtId="0" fontId="25" fillId="2" borderId="0" xfId="3" applyFont="1" applyFill="1"/>
    <xf numFmtId="0" fontId="10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6" borderId="0" xfId="0" applyFill="1"/>
    <xf numFmtId="0" fontId="17" fillId="6" borderId="0" xfId="0" applyFont="1" applyFill="1" applyAlignment="1">
      <alignment vertical="center" wrapText="1"/>
    </xf>
    <xf numFmtId="0" fontId="1" fillId="4" borderId="0" xfId="0" applyFont="1" applyFill="1" applyAlignment="1">
      <alignment wrapText="1"/>
    </xf>
    <xf numFmtId="0" fontId="16" fillId="6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10" fillId="7" borderId="1" xfId="0" applyFont="1" applyFill="1" applyBorder="1" applyAlignment="1">
      <alignment vertical="center"/>
    </xf>
    <xf numFmtId="3" fontId="10" fillId="7" borderId="1" xfId="0" applyNumberFormat="1" applyFont="1" applyFill="1" applyBorder="1" applyAlignment="1">
      <alignment horizontal="center" vertical="center"/>
    </xf>
    <xf numFmtId="0" fontId="30" fillId="3" borderId="0" xfId="0" applyFont="1" applyFill="1" applyAlignment="1">
      <alignment wrapText="1"/>
    </xf>
    <xf numFmtId="0" fontId="28" fillId="6" borderId="0" xfId="0" applyFont="1" applyFill="1" applyAlignment="1">
      <alignment vertical="center" wrapText="1"/>
    </xf>
    <xf numFmtId="0" fontId="31" fillId="2" borderId="0" xfId="3" applyFont="1" applyFill="1" applyAlignment="1">
      <alignment horizontal="left"/>
    </xf>
    <xf numFmtId="165" fontId="12" fillId="2" borderId="0" xfId="4" applyNumberFormat="1" applyFont="1" applyFill="1" applyBorder="1" applyAlignment="1">
      <alignment horizontal="center"/>
    </xf>
    <xf numFmtId="0" fontId="0" fillId="8" borderId="0" xfId="0" applyFill="1"/>
    <xf numFmtId="0" fontId="32" fillId="6" borderId="0" xfId="0" applyFont="1" applyFill="1" applyAlignment="1">
      <alignment horizontal="center" wrapText="1"/>
    </xf>
    <xf numFmtId="0" fontId="0" fillId="9" borderId="0" xfId="0" applyFill="1"/>
    <xf numFmtId="0" fontId="18" fillId="9" borderId="0" xfId="0" applyFont="1" applyFill="1"/>
    <xf numFmtId="9" fontId="18" fillId="9" borderId="0" xfId="4" applyFont="1" applyFill="1" applyBorder="1"/>
    <xf numFmtId="0" fontId="17" fillId="9" borderId="0" xfId="0" applyFont="1" applyFill="1" applyAlignment="1">
      <alignment horizontal="center"/>
    </xf>
    <xf numFmtId="0" fontId="7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horizontal="center" vertical="center"/>
    </xf>
    <xf numFmtId="3" fontId="7" fillId="9" borderId="1" xfId="4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vertical="center"/>
    </xf>
    <xf numFmtId="3" fontId="7" fillId="10" borderId="1" xfId="0" applyNumberFormat="1" applyFont="1" applyFill="1" applyBorder="1" applyAlignment="1">
      <alignment horizontal="center" vertical="center"/>
    </xf>
    <xf numFmtId="3" fontId="7" fillId="10" borderId="1" xfId="4" applyNumberFormat="1" applyFont="1" applyFill="1" applyBorder="1" applyAlignment="1">
      <alignment horizontal="center" vertical="center"/>
    </xf>
    <xf numFmtId="0" fontId="17" fillId="9" borderId="0" xfId="0" applyFont="1" applyFill="1"/>
    <xf numFmtId="9" fontId="35" fillId="9" borderId="0" xfId="4" applyFont="1" applyFill="1" applyBorder="1"/>
    <xf numFmtId="0" fontId="37" fillId="9" borderId="0" xfId="0" applyFont="1" applyFill="1" applyAlignment="1">
      <alignment horizontal="center"/>
    </xf>
    <xf numFmtId="0" fontId="34" fillId="9" borderId="0" xfId="0" applyFont="1" applyFill="1" applyAlignment="1">
      <alignment vertical="center" wrapText="1"/>
    </xf>
    <xf numFmtId="0" fontId="1" fillId="9" borderId="0" xfId="0" applyFont="1" applyFill="1"/>
    <xf numFmtId="165" fontId="12" fillId="4" borderId="0" xfId="4" applyNumberFormat="1" applyFont="1" applyFill="1" applyBorder="1" applyAlignment="1">
      <alignment horizontal="center"/>
    </xf>
    <xf numFmtId="3" fontId="13" fillId="4" borderId="0" xfId="3" applyNumberFormat="1" applyFont="1" applyFill="1"/>
    <xf numFmtId="165" fontId="7" fillId="9" borderId="1" xfId="4" applyNumberFormat="1" applyFont="1" applyFill="1" applyBorder="1" applyAlignment="1">
      <alignment horizontal="center" vertical="center"/>
    </xf>
    <xf numFmtId="165" fontId="7" fillId="10" borderId="1" xfId="4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/>
    </xf>
    <xf numFmtId="0" fontId="26" fillId="6" borderId="0" xfId="0" applyFont="1" applyFill="1" applyAlignment="1">
      <alignment vertical="top" wrapText="1"/>
    </xf>
    <xf numFmtId="0" fontId="26" fillId="6" borderId="0" xfId="0" applyFont="1" applyFill="1" applyAlignment="1">
      <alignment vertical="top"/>
    </xf>
    <xf numFmtId="0" fontId="38" fillId="6" borderId="0" xfId="0" applyFont="1" applyFill="1" applyAlignment="1">
      <alignment wrapText="1"/>
    </xf>
    <xf numFmtId="0" fontId="1" fillId="6" borderId="0" xfId="0" applyFont="1" applyFill="1"/>
    <xf numFmtId="0" fontId="40" fillId="6" borderId="0" xfId="0" applyFont="1" applyFill="1" applyAlignment="1">
      <alignment vertical="center" wrapText="1"/>
    </xf>
    <xf numFmtId="165" fontId="40" fillId="6" borderId="0" xfId="4" applyNumberFormat="1" applyFont="1" applyFill="1" applyBorder="1" applyAlignment="1">
      <alignment vertical="center" wrapText="1"/>
    </xf>
    <xf numFmtId="165" fontId="1" fillId="6" borderId="0" xfId="4" applyNumberFormat="1" applyFont="1" applyFill="1" applyBorder="1"/>
    <xf numFmtId="0" fontId="41" fillId="6" borderId="0" xfId="0" applyFont="1" applyFill="1" applyAlignment="1">
      <alignment vertical="top"/>
    </xf>
    <xf numFmtId="165" fontId="41" fillId="6" borderId="0" xfId="4" applyNumberFormat="1" applyFont="1" applyFill="1" applyBorder="1" applyAlignment="1">
      <alignment vertical="top"/>
    </xf>
    <xf numFmtId="0" fontId="36" fillId="4" borderId="0" xfId="0" applyFont="1" applyFill="1"/>
    <xf numFmtId="3" fontId="1" fillId="4" borderId="0" xfId="3" applyNumberFormat="1" applyFill="1"/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3" fillId="0" borderId="0" xfId="0" applyFont="1"/>
    <xf numFmtId="9" fontId="13" fillId="0" borderId="0" xfId="4" applyFont="1" applyFill="1" applyBorder="1"/>
    <xf numFmtId="0" fontId="1" fillId="0" borderId="0" xfId="0" applyFont="1"/>
    <xf numFmtId="9" fontId="1" fillId="9" borderId="0" xfId="4" applyFont="1" applyFill="1" applyBorder="1"/>
    <xf numFmtId="9" fontId="44" fillId="0" borderId="0" xfId="4" applyFont="1" applyFill="1" applyBorder="1" applyAlignment="1"/>
    <xf numFmtId="165" fontId="45" fillId="6" borderId="0" xfId="4" applyNumberFormat="1" applyFont="1" applyFill="1" applyBorder="1"/>
    <xf numFmtId="0" fontId="45" fillId="6" borderId="0" xfId="0" applyFont="1" applyFill="1"/>
    <xf numFmtId="165" fontId="28" fillId="6" borderId="0" xfId="4" applyNumberFormat="1" applyFont="1" applyFill="1" applyBorder="1" applyAlignment="1">
      <alignment vertical="top"/>
    </xf>
    <xf numFmtId="0" fontId="28" fillId="6" borderId="0" xfId="0" applyFont="1" applyFill="1" applyAlignment="1">
      <alignment vertical="top"/>
    </xf>
    <xf numFmtId="9" fontId="28" fillId="6" borderId="0" xfId="4" applyFont="1" applyFill="1" applyBorder="1" applyAlignment="1">
      <alignment vertical="top"/>
    </xf>
    <xf numFmtId="0" fontId="46" fillId="6" borderId="0" xfId="0" applyFont="1" applyFill="1" applyAlignment="1">
      <alignment horizontal="center" wrapText="1"/>
    </xf>
    <xf numFmtId="0" fontId="28" fillId="6" borderId="0" xfId="0" applyFont="1" applyFill="1" applyAlignment="1">
      <alignment horizontal="center" wrapText="1"/>
    </xf>
    <xf numFmtId="0" fontId="28" fillId="6" borderId="0" xfId="0" applyFont="1" applyFill="1" applyAlignment="1">
      <alignment vertical="center"/>
    </xf>
    <xf numFmtId="0" fontId="14" fillId="2" borderId="0" xfId="3" applyFont="1" applyFill="1"/>
    <xf numFmtId="0" fontId="1" fillId="13" borderId="0" xfId="3" applyFill="1"/>
    <xf numFmtId="0" fontId="1" fillId="13" borderId="0" xfId="3" applyFill="1" applyAlignment="1">
      <alignment horizontal="center"/>
    </xf>
    <xf numFmtId="0" fontId="48" fillId="13" borderId="0" xfId="3" applyFont="1" applyFill="1" applyAlignment="1">
      <alignment horizontal="center"/>
    </xf>
    <xf numFmtId="0" fontId="7" fillId="9" borderId="1" xfId="3" applyFont="1" applyFill="1" applyBorder="1" applyAlignment="1">
      <alignment horizontal="center" vertical="center"/>
    </xf>
    <xf numFmtId="0" fontId="1" fillId="15" borderId="1" xfId="3" applyFill="1" applyBorder="1" applyAlignment="1">
      <alignment horizontal="center"/>
    </xf>
    <xf numFmtId="0" fontId="1" fillId="13" borderId="1" xfId="3" applyFill="1" applyBorder="1" applyAlignment="1">
      <alignment horizontal="center"/>
    </xf>
    <xf numFmtId="0" fontId="7" fillId="11" borderId="1" xfId="3" applyFont="1" applyFill="1" applyBorder="1" applyAlignment="1">
      <alignment horizontal="center" vertical="center"/>
    </xf>
    <xf numFmtId="0" fontId="1" fillId="16" borderId="1" xfId="3" applyFill="1" applyBorder="1" applyAlignment="1">
      <alignment horizontal="center"/>
    </xf>
    <xf numFmtId="0" fontId="1" fillId="5" borderId="1" xfId="3" applyFill="1" applyBorder="1" applyAlignment="1">
      <alignment horizontal="center"/>
    </xf>
    <xf numFmtId="0" fontId="3" fillId="13" borderId="5" xfId="3" applyFont="1" applyFill="1" applyBorder="1" applyAlignment="1">
      <alignment horizontal="center"/>
    </xf>
    <xf numFmtId="0" fontId="2" fillId="13" borderId="0" xfId="3" applyFont="1" applyFill="1" applyAlignment="1">
      <alignment horizontal="center"/>
    </xf>
    <xf numFmtId="0" fontId="37" fillId="9" borderId="0" xfId="3" applyFont="1" applyFill="1"/>
    <xf numFmtId="0" fontId="1" fillId="0" borderId="0" xfId="3" applyAlignment="1">
      <alignment horizontal="center"/>
    </xf>
    <xf numFmtId="165" fontId="1" fillId="4" borderId="0" xfId="4" applyNumberFormat="1" applyFont="1" applyFill="1"/>
    <xf numFmtId="0" fontId="32" fillId="13" borderId="0" xfId="3" applyFont="1" applyFill="1" applyAlignment="1">
      <alignment horizontal="center" wrapText="1"/>
    </xf>
    <xf numFmtId="0" fontId="1" fillId="13" borderId="4" xfId="3" applyFill="1" applyBorder="1" applyAlignment="1">
      <alignment horizontal="center"/>
    </xf>
    <xf numFmtId="0" fontId="1" fillId="16" borderId="3" xfId="3" applyFill="1" applyBorder="1" applyAlignment="1">
      <alignment horizontal="center"/>
    </xf>
    <xf numFmtId="0" fontId="1" fillId="16" borderId="2" xfId="3" applyFill="1" applyBorder="1" applyAlignment="1">
      <alignment horizontal="center"/>
    </xf>
    <xf numFmtId="0" fontId="13" fillId="4" borderId="0" xfId="3" applyFont="1" applyFill="1" applyAlignment="1">
      <alignment horizontal="center"/>
    </xf>
    <xf numFmtId="165" fontId="13" fillId="4" borderId="0" xfId="4" applyNumberFormat="1" applyFont="1" applyFill="1" applyAlignment="1">
      <alignment horizontal="center"/>
    </xf>
    <xf numFmtId="0" fontId="3" fillId="7" borderId="2" xfId="3" applyFont="1" applyFill="1" applyBorder="1" applyAlignment="1">
      <alignment horizontal="center" vertical="center"/>
    </xf>
    <xf numFmtId="3" fontId="3" fillId="4" borderId="1" xfId="3" applyNumberFormat="1" applyFont="1" applyFill="1" applyBorder="1" applyAlignment="1">
      <alignment horizontal="center" vertical="center"/>
    </xf>
    <xf numFmtId="3" fontId="52" fillId="7" borderId="2" xfId="3" applyNumberFormat="1" applyFont="1" applyFill="1" applyBorder="1" applyAlignment="1">
      <alignment horizontal="center" vertical="center"/>
    </xf>
    <xf numFmtId="3" fontId="11" fillId="7" borderId="2" xfId="3" applyNumberFormat="1" applyFont="1" applyFill="1" applyBorder="1" applyAlignment="1">
      <alignment horizontal="center" vertical="center"/>
    </xf>
    <xf numFmtId="0" fontId="7" fillId="4" borderId="1" xfId="3" applyFont="1" applyFill="1" applyBorder="1" applyAlignment="1">
      <alignment horizontal="center" vertical="center"/>
    </xf>
    <xf numFmtId="3" fontId="7" fillId="4" borderId="1" xfId="3" applyNumberFormat="1" applyFont="1" applyFill="1" applyBorder="1" applyAlignment="1">
      <alignment horizontal="center" vertical="center"/>
    </xf>
    <xf numFmtId="0" fontId="37" fillId="9" borderId="0" xfId="0" applyFont="1" applyFill="1"/>
    <xf numFmtId="3" fontId="13" fillId="4" borderId="0" xfId="0" applyNumberFormat="1" applyFont="1" applyFill="1"/>
    <xf numFmtId="165" fontId="1" fillId="13" borderId="1" xfId="4" applyNumberFormat="1" applyFill="1" applyBorder="1" applyAlignment="1">
      <alignment horizontal="center"/>
    </xf>
    <xf numFmtId="165" fontId="1" fillId="5" borderId="1" xfId="4" applyNumberFormat="1" applyFill="1" applyBorder="1" applyAlignment="1">
      <alignment horizontal="center"/>
    </xf>
    <xf numFmtId="0" fontId="27" fillId="3" borderId="0" xfId="0" applyFont="1" applyFill="1" applyAlignment="1">
      <alignment horizontal="left" vertical="center"/>
    </xf>
    <xf numFmtId="165" fontId="10" fillId="0" borderId="1" xfId="4" applyNumberFormat="1" applyFont="1" applyFill="1" applyBorder="1" applyAlignment="1">
      <alignment horizontal="center" vertical="center"/>
    </xf>
    <xf numFmtId="165" fontId="10" fillId="7" borderId="1" xfId="4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165" fontId="0" fillId="0" borderId="2" xfId="4" applyNumberFormat="1" applyFont="1" applyBorder="1" applyAlignment="1">
      <alignment horizontal="center"/>
    </xf>
    <xf numFmtId="165" fontId="0" fillId="7" borderId="1" xfId="4" applyNumberFormat="1" applyFont="1" applyFill="1" applyBorder="1" applyAlignment="1">
      <alignment horizontal="center"/>
    </xf>
    <xf numFmtId="165" fontId="0" fillId="0" borderId="1" xfId="4" applyNumberFormat="1" applyFont="1" applyBorder="1" applyAlignment="1">
      <alignment horizontal="center"/>
    </xf>
    <xf numFmtId="0" fontId="25" fillId="6" borderId="0" xfId="0" applyFont="1" applyFill="1"/>
    <xf numFmtId="0" fontId="25" fillId="9" borderId="0" xfId="0" applyFont="1" applyFill="1"/>
    <xf numFmtId="9" fontId="25" fillId="9" borderId="0" xfId="4" applyFont="1" applyFill="1" applyBorder="1"/>
    <xf numFmtId="0" fontId="25" fillId="0" borderId="0" xfId="0" applyFont="1"/>
    <xf numFmtId="0" fontId="25" fillId="3" borderId="0" xfId="0" applyFont="1" applyFill="1"/>
    <xf numFmtId="0" fontId="54" fillId="6" borderId="0" xfId="0" applyFont="1" applyFill="1" applyAlignment="1">
      <alignment vertical="top"/>
    </xf>
    <xf numFmtId="0" fontId="25" fillId="4" borderId="0" xfId="0" applyFont="1" applyFill="1"/>
    <xf numFmtId="0" fontId="55" fillId="6" borderId="0" xfId="0" applyFont="1" applyFill="1" applyAlignment="1">
      <alignment vertical="center" wrapText="1"/>
    </xf>
    <xf numFmtId="0" fontId="56" fillId="6" borderId="0" xfId="0" applyFont="1" applyFill="1" applyAlignment="1">
      <alignment vertical="center" wrapText="1"/>
    </xf>
    <xf numFmtId="165" fontId="56" fillId="6" borderId="0" xfId="4" applyNumberFormat="1" applyFont="1" applyFill="1" applyBorder="1" applyAlignment="1">
      <alignment vertical="center" wrapText="1"/>
    </xf>
    <xf numFmtId="165" fontId="25" fillId="6" borderId="0" xfId="4" applyNumberFormat="1" applyFont="1" applyFill="1" applyBorder="1"/>
    <xf numFmtId="165" fontId="54" fillId="6" borderId="0" xfId="4" applyNumberFormat="1" applyFont="1" applyFill="1" applyBorder="1" applyAlignment="1">
      <alignment vertical="top"/>
    </xf>
    <xf numFmtId="0" fontId="57" fillId="6" borderId="0" xfId="0" applyFont="1" applyFill="1"/>
    <xf numFmtId="0" fontId="7" fillId="6" borderId="0" xfId="0" applyFont="1" applyFill="1"/>
    <xf numFmtId="0" fontId="58" fillId="6" borderId="0" xfId="0" applyFont="1" applyFill="1" applyAlignment="1">
      <alignment vertical="center" wrapText="1"/>
    </xf>
    <xf numFmtId="0" fontId="59" fillId="6" borderId="0" xfId="0" applyFont="1" applyFill="1"/>
    <xf numFmtId="9" fontId="60" fillId="9" borderId="0" xfId="4" applyFont="1" applyFill="1" applyBorder="1"/>
    <xf numFmtId="0" fontId="61" fillId="6" borderId="0" xfId="0" applyFont="1" applyFill="1" applyAlignment="1">
      <alignment vertical="center" wrapText="1"/>
    </xf>
    <xf numFmtId="0" fontId="62" fillId="6" borderId="0" xfId="0" applyFont="1" applyFill="1"/>
    <xf numFmtId="0" fontId="60" fillId="0" borderId="0" xfId="3" applyFont="1"/>
    <xf numFmtId="0" fontId="7" fillId="0" borderId="3" xfId="3" applyFont="1" applyBorder="1" applyAlignment="1">
      <alignment horizontal="left" vertical="center"/>
    </xf>
    <xf numFmtId="3" fontId="1" fillId="17" borderId="1" xfId="3" applyNumberFormat="1" applyFill="1" applyBorder="1" applyAlignment="1">
      <alignment horizontal="center"/>
    </xf>
    <xf numFmtId="0" fontId="1" fillId="13" borderId="0" xfId="3" applyFill="1" applyAlignment="1">
      <alignment horizontal="left"/>
    </xf>
    <xf numFmtId="0" fontId="13" fillId="0" borderId="0" xfId="3" applyFont="1"/>
    <xf numFmtId="9" fontId="13" fillId="4" borderId="0" xfId="4" applyFont="1" applyFill="1" applyBorder="1"/>
    <xf numFmtId="0" fontId="60" fillId="13" borderId="0" xfId="3" applyFont="1" applyFill="1"/>
    <xf numFmtId="3" fontId="63" fillId="0" borderId="10" xfId="0" applyNumberFormat="1" applyFont="1" applyBorder="1" applyAlignment="1">
      <alignment horizontal="center" vertical="center" wrapText="1"/>
    </xf>
    <xf numFmtId="0" fontId="63" fillId="0" borderId="10" xfId="0" applyFont="1" applyBorder="1" applyAlignment="1">
      <alignment horizontal="center" vertical="center" wrapText="1"/>
    </xf>
    <xf numFmtId="0" fontId="64" fillId="0" borderId="0" xfId="3" applyFont="1"/>
    <xf numFmtId="1" fontId="1" fillId="13" borderId="1" xfId="4" applyNumberFormat="1" applyFill="1" applyBorder="1" applyAlignment="1">
      <alignment horizontal="center"/>
    </xf>
    <xf numFmtId="1" fontId="1" fillId="5" borderId="1" xfId="4" applyNumberFormat="1" applyFill="1" applyBorder="1" applyAlignment="1">
      <alignment horizontal="center"/>
    </xf>
    <xf numFmtId="0" fontId="35" fillId="9" borderId="0" xfId="0" applyFont="1" applyFill="1"/>
    <xf numFmtId="0" fontId="65" fillId="6" borderId="0" xfId="0" applyFont="1" applyFill="1" applyAlignment="1">
      <alignment vertical="center" wrapText="1"/>
    </xf>
    <xf numFmtId="0" fontId="66" fillId="0" borderId="0" xfId="0" applyFont="1"/>
    <xf numFmtId="0" fontId="25" fillId="0" borderId="0" xfId="3" applyFont="1"/>
    <xf numFmtId="0" fontId="67" fillId="0" borderId="0" xfId="3" applyFont="1"/>
    <xf numFmtId="0" fontId="68" fillId="0" borderId="9" xfId="0" applyFont="1" applyBorder="1" applyAlignment="1">
      <alignment vertical="center" wrapText="1"/>
    </xf>
    <xf numFmtId="0" fontId="13" fillId="3" borderId="0" xfId="0" applyFont="1" applyFill="1"/>
    <xf numFmtId="9" fontId="13" fillId="0" borderId="0" xfId="4" applyFont="1" applyFill="1"/>
    <xf numFmtId="0" fontId="69" fillId="6" borderId="0" xfId="0" applyFont="1" applyFill="1"/>
    <xf numFmtId="0" fontId="70" fillId="6" borderId="0" xfId="0" applyFont="1" applyFill="1" applyAlignment="1">
      <alignment vertical="top" wrapText="1"/>
    </xf>
    <xf numFmtId="0" fontId="70" fillId="6" borderId="0" xfId="0" applyFont="1" applyFill="1" applyAlignment="1">
      <alignment vertical="top"/>
    </xf>
    <xf numFmtId="0" fontId="15" fillId="0" borderId="0" xfId="0" applyFont="1"/>
    <xf numFmtId="0" fontId="15" fillId="0" borderId="0" xfId="0" applyFont="1" applyAlignment="1">
      <alignment wrapText="1"/>
    </xf>
    <xf numFmtId="3" fontId="7" fillId="0" borderId="1" xfId="0" applyNumberFormat="1" applyFont="1" applyBorder="1" applyAlignment="1">
      <alignment horizontal="center" vertical="center"/>
    </xf>
    <xf numFmtId="3" fontId="3" fillId="0" borderId="1" xfId="3" applyNumberFormat="1" applyFont="1" applyBorder="1" applyAlignment="1">
      <alignment horizontal="center" vertical="center"/>
    </xf>
    <xf numFmtId="0" fontId="0" fillId="18" borderId="0" xfId="0" applyFill="1"/>
    <xf numFmtId="0" fontId="3" fillId="19" borderId="1" xfId="0" applyFont="1" applyFill="1" applyBorder="1" applyAlignment="1">
      <alignment horizontal="center" vertical="center"/>
    </xf>
    <xf numFmtId="0" fontId="0" fillId="19" borderId="0" xfId="0" applyFill="1"/>
    <xf numFmtId="0" fontId="18" fillId="19" borderId="0" xfId="0" applyFont="1" applyFill="1"/>
    <xf numFmtId="0" fontId="36" fillId="19" borderId="0" xfId="0" applyFont="1" applyFill="1"/>
    <xf numFmtId="0" fontId="19" fillId="19" borderId="0" xfId="0" applyFont="1" applyFill="1"/>
    <xf numFmtId="0" fontId="20" fillId="19" borderId="0" xfId="0" applyFont="1" applyFill="1"/>
    <xf numFmtId="0" fontId="3" fillId="20" borderId="1" xfId="0" applyFont="1" applyFill="1" applyBorder="1" applyAlignment="1">
      <alignment vertical="center" wrapText="1"/>
    </xf>
    <xf numFmtId="3" fontId="3" fillId="20" borderId="1" xfId="0" applyNumberFormat="1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vertical="center"/>
    </xf>
    <xf numFmtId="3" fontId="3" fillId="19" borderId="1" xfId="0" applyNumberFormat="1" applyFont="1" applyFill="1" applyBorder="1" applyAlignment="1">
      <alignment horizontal="center" vertical="center"/>
    </xf>
    <xf numFmtId="165" fontId="3" fillId="19" borderId="1" xfId="4" applyNumberFormat="1" applyFont="1" applyFill="1" applyBorder="1" applyAlignment="1">
      <alignment horizontal="center" vertical="center"/>
    </xf>
    <xf numFmtId="0" fontId="48" fillId="19" borderId="1" xfId="0" applyFont="1" applyFill="1" applyBorder="1" applyAlignment="1">
      <alignment horizontal="center" vertical="center"/>
    </xf>
    <xf numFmtId="3" fontId="48" fillId="19" borderId="1" xfId="0" applyNumberFormat="1" applyFont="1" applyFill="1" applyBorder="1" applyAlignment="1">
      <alignment horizontal="center" vertical="center"/>
    </xf>
    <xf numFmtId="165" fontId="48" fillId="19" borderId="1" xfId="4" applyNumberFormat="1" applyFont="1" applyFill="1" applyBorder="1" applyAlignment="1">
      <alignment horizontal="center" vertical="center"/>
    </xf>
    <xf numFmtId="0" fontId="0" fillId="21" borderId="0" xfId="0" applyFill="1"/>
    <xf numFmtId="0" fontId="16" fillId="21" borderId="0" xfId="0" applyFont="1" applyFill="1" applyAlignment="1">
      <alignment wrapText="1"/>
    </xf>
    <xf numFmtId="0" fontId="16" fillId="21" borderId="0" xfId="0" applyFont="1" applyFill="1"/>
    <xf numFmtId="0" fontId="17" fillId="21" borderId="0" xfId="0" applyFont="1" applyFill="1" applyAlignment="1">
      <alignment vertical="center"/>
    </xf>
    <xf numFmtId="0" fontId="8" fillId="21" borderId="6" xfId="0" applyFont="1" applyFill="1" applyBorder="1" applyAlignment="1">
      <alignment horizontal="center" vertical="center" wrapText="1"/>
    </xf>
    <xf numFmtId="0" fontId="8" fillId="21" borderId="1" xfId="0" applyFont="1" applyFill="1" applyBorder="1" applyAlignment="1">
      <alignment horizontal="center" vertical="center"/>
    </xf>
    <xf numFmtId="0" fontId="8" fillId="21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8" fillId="22" borderId="1" xfId="0" applyFont="1" applyFill="1" applyBorder="1" applyAlignment="1">
      <alignment vertical="center"/>
    </xf>
    <xf numFmtId="3" fontId="8" fillId="22" borderId="1" xfId="0" applyNumberFormat="1" applyFont="1" applyFill="1" applyBorder="1" applyAlignment="1">
      <alignment horizontal="center" vertical="center"/>
    </xf>
    <xf numFmtId="3" fontId="2" fillId="21" borderId="1" xfId="0" applyNumberFormat="1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center" vertical="center" wrapText="1"/>
    </xf>
    <xf numFmtId="3" fontId="3" fillId="21" borderId="1" xfId="0" applyNumberFormat="1" applyFont="1" applyFill="1" applyBorder="1" applyAlignment="1">
      <alignment horizontal="center" vertical="center" wrapText="1"/>
    </xf>
    <xf numFmtId="165" fontId="8" fillId="22" borderId="1" xfId="4" applyNumberFormat="1" applyFont="1" applyFill="1" applyBorder="1" applyAlignment="1">
      <alignment horizontal="center" vertical="center"/>
    </xf>
    <xf numFmtId="165" fontId="2" fillId="21" borderId="1" xfId="4" applyNumberFormat="1" applyFont="1" applyFill="1" applyBorder="1" applyAlignment="1">
      <alignment horizontal="center" vertical="center"/>
    </xf>
    <xf numFmtId="165" fontId="3" fillId="21" borderId="1" xfId="4" applyNumberFormat="1" applyFont="1" applyFill="1" applyBorder="1" applyAlignment="1">
      <alignment horizontal="center" vertical="center" wrapText="1"/>
    </xf>
    <xf numFmtId="0" fontId="8" fillId="21" borderId="8" xfId="0" applyFont="1" applyFill="1" applyBorder="1" applyAlignment="1">
      <alignment vertical="center" wrapText="1"/>
    </xf>
    <xf numFmtId="9" fontId="36" fillId="19" borderId="0" xfId="4" applyFont="1" applyFill="1" applyBorder="1"/>
    <xf numFmtId="165" fontId="1" fillId="7" borderId="1" xfId="4" applyNumberFormat="1" applyFont="1" applyFill="1" applyBorder="1" applyAlignment="1">
      <alignment horizontal="center"/>
    </xf>
    <xf numFmtId="165" fontId="1" fillId="0" borderId="1" xfId="4" applyNumberFormat="1" applyFont="1" applyBorder="1" applyAlignment="1">
      <alignment horizontal="center"/>
    </xf>
    <xf numFmtId="0" fontId="6" fillId="21" borderId="1" xfId="0" applyFont="1" applyFill="1" applyBorder="1" applyAlignment="1">
      <alignment horizontal="center" vertical="center"/>
    </xf>
    <xf numFmtId="0" fontId="48" fillId="21" borderId="1" xfId="0" applyFont="1" applyFill="1" applyBorder="1" applyAlignment="1">
      <alignment horizontal="center" vertical="center"/>
    </xf>
    <xf numFmtId="3" fontId="48" fillId="21" borderId="1" xfId="0" applyNumberFormat="1" applyFont="1" applyFill="1" applyBorder="1" applyAlignment="1">
      <alignment horizontal="center" vertical="center"/>
    </xf>
    <xf numFmtId="9" fontId="48" fillId="21" borderId="1" xfId="4" applyFont="1" applyFill="1" applyBorder="1" applyAlignment="1">
      <alignment horizontal="center" vertical="center"/>
    </xf>
    <xf numFmtId="0" fontId="33" fillId="20" borderId="1" xfId="0" applyFont="1" applyFill="1" applyBorder="1" applyAlignment="1">
      <alignment vertical="center" wrapText="1"/>
    </xf>
    <xf numFmtId="3" fontId="33" fillId="20" borderId="1" xfId="0" applyNumberFormat="1" applyFont="1" applyFill="1" applyBorder="1" applyAlignment="1">
      <alignment horizontal="center" vertical="center"/>
    </xf>
    <xf numFmtId="165" fontId="33" fillId="20" borderId="1" xfId="4" applyNumberFormat="1" applyFont="1" applyFill="1" applyBorder="1" applyAlignment="1">
      <alignment horizontal="center" vertical="center"/>
    </xf>
    <xf numFmtId="0" fontId="33" fillId="20" borderId="1" xfId="0" applyFont="1" applyFill="1" applyBorder="1" applyAlignment="1">
      <alignment vertical="center"/>
    </xf>
    <xf numFmtId="0" fontId="1" fillId="21" borderId="0" xfId="3" applyFill="1"/>
    <xf numFmtId="0" fontId="1" fillId="21" borderId="0" xfId="3" applyFill="1" applyAlignment="1">
      <alignment horizontal="center"/>
    </xf>
    <xf numFmtId="0" fontId="33" fillId="19" borderId="1" xfId="3" applyFont="1" applyFill="1" applyBorder="1" applyAlignment="1">
      <alignment horizontal="center" vertical="center"/>
    </xf>
    <xf numFmtId="0" fontId="74" fillId="19" borderId="1" xfId="3" applyFont="1" applyFill="1" applyBorder="1" applyAlignment="1">
      <alignment horizontal="center" vertical="center"/>
    </xf>
    <xf numFmtId="3" fontId="74" fillId="19" borderId="1" xfId="3" applyNumberFormat="1" applyFont="1" applyFill="1" applyBorder="1" applyAlignment="1">
      <alignment horizontal="center" vertical="center"/>
    </xf>
    <xf numFmtId="9" fontId="74" fillId="19" borderId="1" xfId="4" applyFont="1" applyFill="1" applyBorder="1" applyAlignment="1">
      <alignment horizontal="center" vertical="center"/>
    </xf>
    <xf numFmtId="0" fontId="33" fillId="23" borderId="1" xfId="3" applyFont="1" applyFill="1" applyBorder="1" applyAlignment="1">
      <alignment horizontal="center" vertical="center" wrapText="1"/>
    </xf>
    <xf numFmtId="3" fontId="33" fillId="23" borderId="1" xfId="3" applyNumberFormat="1" applyFont="1" applyFill="1" applyBorder="1" applyAlignment="1">
      <alignment horizontal="center" vertical="center" wrapText="1"/>
    </xf>
    <xf numFmtId="165" fontId="33" fillId="23" borderId="1" xfId="4" applyNumberFormat="1" applyFont="1" applyFill="1" applyBorder="1" applyAlignment="1">
      <alignment horizontal="center" vertical="center" wrapText="1"/>
    </xf>
    <xf numFmtId="0" fontId="37" fillId="19" borderId="0" xfId="3" applyFont="1" applyFill="1"/>
    <xf numFmtId="0" fontId="37" fillId="19" borderId="0" xfId="3" applyFont="1" applyFill="1" applyAlignment="1">
      <alignment vertical="center"/>
    </xf>
    <xf numFmtId="1" fontId="33" fillId="19" borderId="1" xfId="3" applyNumberFormat="1" applyFont="1" applyFill="1" applyBorder="1" applyAlignment="1">
      <alignment horizontal="center" vertical="center" wrapText="1"/>
    </xf>
    <xf numFmtId="1" fontId="74" fillId="19" borderId="1" xfId="4" applyNumberFormat="1" applyFont="1" applyFill="1" applyBorder="1" applyAlignment="1">
      <alignment horizontal="center" vertical="center"/>
    </xf>
    <xf numFmtId="3" fontId="74" fillId="19" borderId="1" xfId="4" applyNumberFormat="1" applyFont="1" applyFill="1" applyBorder="1" applyAlignment="1">
      <alignment horizontal="center" vertical="center"/>
    </xf>
    <xf numFmtId="0" fontId="14" fillId="6" borderId="0" xfId="0" applyFont="1" applyFill="1"/>
    <xf numFmtId="0" fontId="75" fillId="6" borderId="0" xfId="0" applyFont="1" applyFill="1" applyAlignment="1">
      <alignment vertical="top"/>
    </xf>
    <xf numFmtId="0" fontId="76" fillId="6" borderId="0" xfId="0" applyFont="1" applyFill="1" applyAlignment="1">
      <alignment vertical="top"/>
    </xf>
    <xf numFmtId="165" fontId="76" fillId="6" borderId="0" xfId="4" applyNumberFormat="1" applyFont="1" applyFill="1" applyBorder="1" applyAlignment="1">
      <alignment vertical="top"/>
    </xf>
    <xf numFmtId="9" fontId="77" fillId="9" borderId="0" xfId="4" applyFont="1" applyFill="1" applyBorder="1"/>
    <xf numFmtId="1" fontId="33" fillId="20" borderId="1" xfId="4" applyNumberFormat="1" applyFont="1" applyFill="1" applyBorder="1" applyAlignment="1">
      <alignment horizontal="center" vertical="center" wrapText="1"/>
    </xf>
    <xf numFmtId="9" fontId="33" fillId="20" borderId="1" xfId="4" applyFont="1" applyFill="1" applyBorder="1" applyAlignment="1">
      <alignment horizontal="center" vertical="center" wrapText="1"/>
    </xf>
    <xf numFmtId="165" fontId="33" fillId="20" borderId="1" xfId="4" applyNumberFormat="1" applyFont="1" applyFill="1" applyBorder="1" applyAlignment="1">
      <alignment horizontal="center" vertical="center" wrapText="1"/>
    </xf>
    <xf numFmtId="0" fontId="2" fillId="21" borderId="1" xfId="3" applyFont="1" applyFill="1" applyBorder="1" applyAlignment="1">
      <alignment horizontal="center" vertical="center"/>
    </xf>
    <xf numFmtId="0" fontId="6" fillId="21" borderId="1" xfId="3" applyFont="1" applyFill="1" applyBorder="1" applyAlignment="1">
      <alignment horizontal="center" vertical="center"/>
    </xf>
    <xf numFmtId="0" fontId="1" fillId="7" borderId="1" xfId="3" applyFill="1" applyBorder="1" applyAlignment="1">
      <alignment horizontal="center"/>
    </xf>
    <xf numFmtId="0" fontId="1" fillId="24" borderId="1" xfId="3" applyFill="1" applyBorder="1" applyAlignment="1">
      <alignment horizontal="center"/>
    </xf>
    <xf numFmtId="0" fontId="3" fillId="21" borderId="1" xfId="3" applyFont="1" applyFill="1" applyBorder="1" applyAlignment="1">
      <alignment horizontal="center" vertical="center"/>
    </xf>
    <xf numFmtId="0" fontId="7" fillId="4" borderId="3" xfId="3" applyFont="1" applyFill="1" applyBorder="1" applyAlignment="1">
      <alignment horizontal="center" vertical="center"/>
    </xf>
    <xf numFmtId="3" fontId="7" fillId="4" borderId="3" xfId="3" applyNumberFormat="1" applyFont="1" applyFill="1" applyBorder="1" applyAlignment="1">
      <alignment horizontal="center" vertical="center"/>
    </xf>
    <xf numFmtId="3" fontId="3" fillId="4" borderId="3" xfId="3" applyNumberFormat="1" applyFont="1" applyFill="1" applyBorder="1" applyAlignment="1">
      <alignment horizontal="center" vertical="center"/>
    </xf>
    <xf numFmtId="3" fontId="3" fillId="21" borderId="1" xfId="3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9" fontId="48" fillId="19" borderId="1" xfId="4" applyFont="1" applyFill="1" applyBorder="1" applyAlignment="1">
      <alignment horizontal="center" vertical="center"/>
    </xf>
    <xf numFmtId="0" fontId="1" fillId="19" borderId="0" xfId="0" applyFont="1" applyFill="1"/>
    <xf numFmtId="9" fontId="1" fillId="19" borderId="0" xfId="4" applyFont="1" applyFill="1" applyBorder="1"/>
    <xf numFmtId="0" fontId="33" fillId="20" borderId="2" xfId="0" applyFont="1" applyFill="1" applyBorder="1" applyAlignment="1">
      <alignment vertical="center" wrapText="1"/>
    </xf>
    <xf numFmtId="3" fontId="33" fillId="20" borderId="2" xfId="0" applyNumberFormat="1" applyFont="1" applyFill="1" applyBorder="1" applyAlignment="1">
      <alignment horizontal="center" vertical="center"/>
    </xf>
    <xf numFmtId="165" fontId="33" fillId="20" borderId="2" xfId="4" applyNumberFormat="1" applyFont="1" applyFill="1" applyBorder="1" applyAlignment="1">
      <alignment horizontal="center" vertical="center"/>
    </xf>
    <xf numFmtId="3" fontId="0" fillId="7" borderId="2" xfId="0" applyNumberFormat="1" applyFill="1" applyBorder="1" applyAlignment="1">
      <alignment horizontal="center"/>
    </xf>
    <xf numFmtId="165" fontId="0" fillId="4" borderId="1" xfId="4" applyNumberFormat="1" applyFont="1" applyFill="1" applyBorder="1" applyAlignment="1">
      <alignment horizontal="center"/>
    </xf>
    <xf numFmtId="0" fontId="2" fillId="21" borderId="1" xfId="3" applyFont="1" applyFill="1" applyBorder="1" applyAlignment="1">
      <alignment horizontal="center" vertical="center" textRotation="90" wrapText="1"/>
    </xf>
    <xf numFmtId="0" fontId="7" fillId="25" borderId="1" xfId="3" applyFont="1" applyFill="1" applyBorder="1" applyAlignment="1">
      <alignment horizontal="center" vertical="center"/>
    </xf>
    <xf numFmtId="3" fontId="7" fillId="25" borderId="1" xfId="3" applyNumberFormat="1" applyFont="1" applyFill="1" applyBorder="1" applyAlignment="1">
      <alignment horizontal="center" vertical="center"/>
    </xf>
    <xf numFmtId="3" fontId="3" fillId="25" borderId="1" xfId="3" applyNumberFormat="1" applyFont="1" applyFill="1" applyBorder="1" applyAlignment="1">
      <alignment horizontal="center" vertical="center"/>
    </xf>
    <xf numFmtId="0" fontId="78" fillId="4" borderId="0" xfId="3" applyFont="1" applyFill="1" applyAlignment="1">
      <alignment horizontal="center" vertical="center" wrapText="1"/>
    </xf>
    <xf numFmtId="3" fontId="78" fillId="4" borderId="0" xfId="5" applyNumberFormat="1" applyFont="1" applyFill="1" applyBorder="1" applyAlignment="1">
      <alignment horizontal="center"/>
    </xf>
    <xf numFmtId="0" fontId="78" fillId="4" borderId="0" xfId="3" applyFont="1" applyFill="1"/>
    <xf numFmtId="0" fontId="15" fillId="4" borderId="0" xfId="0" applyFont="1" applyFill="1" applyAlignment="1">
      <alignment vertical="center"/>
    </xf>
    <xf numFmtId="3" fontId="15" fillId="4" borderId="0" xfId="5" applyNumberFormat="1" applyFont="1" applyFill="1" applyBorder="1" applyAlignment="1"/>
    <xf numFmtId="0" fontId="31" fillId="4" borderId="0" xfId="3" applyFont="1" applyFill="1" applyAlignment="1">
      <alignment horizontal="center" vertical="center"/>
    </xf>
    <xf numFmtId="0" fontId="31" fillId="4" borderId="0" xfId="3" applyFont="1" applyFill="1" applyAlignment="1">
      <alignment horizontal="center" vertical="center" wrapText="1"/>
    </xf>
    <xf numFmtId="0" fontId="31" fillId="4" borderId="0" xfId="3" applyFont="1" applyFill="1" applyAlignment="1">
      <alignment horizontal="left"/>
    </xf>
    <xf numFmtId="3" fontId="12" fillId="4" borderId="0" xfId="3" applyNumberFormat="1" applyFont="1" applyFill="1"/>
    <xf numFmtId="9" fontId="13" fillId="4" borderId="0" xfId="0" applyNumberFormat="1" applyFont="1" applyFill="1"/>
    <xf numFmtId="9" fontId="7" fillId="0" borderId="0" xfId="4" applyFont="1"/>
    <xf numFmtId="0" fontId="47" fillId="9" borderId="0" xfId="0" applyFont="1" applyFill="1" applyAlignment="1">
      <alignment horizontal="center"/>
    </xf>
    <xf numFmtId="1" fontId="33" fillId="20" borderId="1" xfId="0" applyNumberFormat="1" applyFont="1" applyFill="1" applyBorder="1" applyAlignment="1">
      <alignment horizontal="center" vertical="center"/>
    </xf>
    <xf numFmtId="1" fontId="7" fillId="9" borderId="1" xfId="4" applyNumberFormat="1" applyFont="1" applyFill="1" applyBorder="1" applyAlignment="1">
      <alignment horizontal="center" vertical="center"/>
    </xf>
    <xf numFmtId="1" fontId="7" fillId="10" borderId="1" xfId="4" applyNumberFormat="1" applyFont="1" applyFill="1" applyBorder="1" applyAlignment="1">
      <alignment horizontal="center" vertical="center"/>
    </xf>
    <xf numFmtId="1" fontId="33" fillId="20" borderId="1" xfId="4" applyNumberFormat="1" applyFont="1" applyFill="1" applyBorder="1" applyAlignment="1">
      <alignment horizontal="center" vertical="center"/>
    </xf>
    <xf numFmtId="3" fontId="0" fillId="19" borderId="0" xfId="0" applyNumberFormat="1" applyFill="1"/>
    <xf numFmtId="3" fontId="17" fillId="9" borderId="0" xfId="0" applyNumberFormat="1" applyFont="1" applyFill="1"/>
    <xf numFmtId="3" fontId="34" fillId="9" borderId="0" xfId="0" applyNumberFormat="1" applyFont="1" applyFill="1" applyAlignment="1">
      <alignment vertical="center" wrapText="1"/>
    </xf>
    <xf numFmtId="3" fontId="33" fillId="20" borderId="1" xfId="4" applyNumberFormat="1" applyFont="1" applyFill="1" applyBorder="1" applyAlignment="1">
      <alignment horizontal="center" vertical="center"/>
    </xf>
    <xf numFmtId="3" fontId="0" fillId="9" borderId="0" xfId="0" applyNumberFormat="1" applyFill="1"/>
    <xf numFmtId="3" fontId="36" fillId="19" borderId="0" xfId="0" applyNumberFormat="1" applyFont="1" applyFill="1"/>
    <xf numFmtId="3" fontId="1" fillId="0" borderId="0" xfId="3" applyNumberFormat="1"/>
    <xf numFmtId="9" fontId="0" fillId="6" borderId="0" xfId="4" applyFont="1" applyFill="1" applyBorder="1"/>
    <xf numFmtId="0" fontId="79" fillId="19" borderId="0" xfId="0" applyFont="1" applyFill="1"/>
    <xf numFmtId="0" fontId="49" fillId="9" borderId="0" xfId="0" applyFont="1" applyFill="1" applyAlignment="1">
      <alignment horizontal="center"/>
    </xf>
    <xf numFmtId="0" fontId="80" fillId="19" borderId="0" xfId="0" applyFont="1" applyFill="1"/>
    <xf numFmtId="0" fontId="79" fillId="0" borderId="0" xfId="3" applyFont="1"/>
    <xf numFmtId="9" fontId="33" fillId="20" borderId="1" xfId="4" applyFont="1" applyFill="1" applyBorder="1" applyAlignment="1">
      <alignment horizontal="center" vertical="center"/>
    </xf>
    <xf numFmtId="9" fontId="7" fillId="9" borderId="1" xfId="4" applyFont="1" applyFill="1" applyBorder="1" applyAlignment="1">
      <alignment horizontal="center" vertical="center"/>
    </xf>
    <xf numFmtId="9" fontId="7" fillId="10" borderId="1" xfId="4" applyFont="1" applyFill="1" applyBorder="1" applyAlignment="1">
      <alignment horizontal="center" vertical="center"/>
    </xf>
    <xf numFmtId="9" fontId="3" fillId="19" borderId="1" xfId="4" applyFont="1" applyFill="1" applyBorder="1" applyAlignment="1">
      <alignment horizontal="center" vertical="center"/>
    </xf>
    <xf numFmtId="3" fontId="81" fillId="9" borderId="0" xfId="0" applyNumberFormat="1" applyFont="1" applyFill="1" applyAlignment="1">
      <alignment vertical="center" wrapText="1"/>
    </xf>
    <xf numFmtId="0" fontId="56" fillId="19" borderId="0" xfId="0" applyFont="1" applyFill="1"/>
    <xf numFmtId="0" fontId="31" fillId="2" borderId="0" xfId="3" applyFont="1" applyFill="1" applyAlignment="1">
      <alignment horizontal="center" vertical="center"/>
    </xf>
    <xf numFmtId="0" fontId="31" fillId="2" borderId="0" xfId="3" applyFont="1" applyFill="1" applyAlignment="1">
      <alignment horizontal="center" vertical="center" wrapText="1"/>
    </xf>
    <xf numFmtId="165" fontId="13" fillId="2" borderId="0" xfId="4" applyNumberFormat="1" applyFont="1" applyFill="1" applyAlignment="1">
      <alignment horizontal="center"/>
    </xf>
    <xf numFmtId="0" fontId="59" fillId="9" borderId="0" xfId="0" applyFont="1" applyFill="1"/>
    <xf numFmtId="9" fontId="13" fillId="12" borderId="0" xfId="4" applyFont="1" applyFill="1" applyBorder="1"/>
    <xf numFmtId="9" fontId="44" fillId="12" borderId="0" xfId="4" applyFont="1" applyFill="1" applyBorder="1" applyAlignment="1"/>
    <xf numFmtId="9" fontId="82" fillId="0" borderId="0" xfId="4" applyFont="1" applyFill="1" applyBorder="1"/>
    <xf numFmtId="0" fontId="13" fillId="0" borderId="0" xfId="3" applyFont="1" applyAlignment="1">
      <alignment horizontal="center"/>
    </xf>
    <xf numFmtId="10" fontId="13" fillId="4" borderId="0" xfId="4" applyNumberFormat="1" applyFont="1" applyFill="1" applyBorder="1"/>
    <xf numFmtId="9" fontId="3" fillId="20" borderId="1" xfId="4" applyFont="1" applyFill="1" applyBorder="1" applyAlignment="1">
      <alignment horizontal="center" vertical="center"/>
    </xf>
    <xf numFmtId="9" fontId="33" fillId="20" borderId="2" xfId="4" applyFont="1" applyFill="1" applyBorder="1" applyAlignment="1">
      <alignment horizontal="center" vertical="center"/>
    </xf>
    <xf numFmtId="165" fontId="45" fillId="6" borderId="0" xfId="4" applyNumberFormat="1" applyFont="1" applyFill="1" applyBorder="1" applyAlignment="1">
      <alignment vertical="center" wrapText="1"/>
    </xf>
    <xf numFmtId="9" fontId="33" fillId="20" borderId="7" xfId="4" applyFont="1" applyFill="1" applyBorder="1" applyAlignment="1">
      <alignment horizontal="center" vertical="center"/>
    </xf>
    <xf numFmtId="9" fontId="7" fillId="9" borderId="4" xfId="4" applyFont="1" applyFill="1" applyBorder="1" applyAlignment="1">
      <alignment horizontal="center" vertical="center"/>
    </xf>
    <xf numFmtId="9" fontId="7" fillId="10" borderId="4" xfId="4" applyFont="1" applyFill="1" applyBorder="1" applyAlignment="1">
      <alignment horizontal="center" vertical="center"/>
    </xf>
    <xf numFmtId="9" fontId="33" fillId="20" borderId="4" xfId="4" applyFont="1" applyFill="1" applyBorder="1" applyAlignment="1">
      <alignment horizontal="center" vertical="center"/>
    </xf>
    <xf numFmtId="9" fontId="7" fillId="0" borderId="4" xfId="4" applyFont="1" applyFill="1" applyBorder="1" applyAlignment="1">
      <alignment horizontal="center" vertical="center"/>
    </xf>
    <xf numFmtId="0" fontId="48" fillId="21" borderId="1" xfId="3" applyFont="1" applyFill="1" applyBorder="1" applyAlignment="1">
      <alignment horizontal="center" vertical="center"/>
    </xf>
    <xf numFmtId="0" fontId="57" fillId="25" borderId="1" xfId="3" applyFont="1" applyFill="1" applyBorder="1" applyAlignment="1">
      <alignment horizontal="center" vertical="center"/>
    </xf>
    <xf numFmtId="3" fontId="57" fillId="25" borderId="1" xfId="3" applyNumberFormat="1" applyFont="1" applyFill="1" applyBorder="1" applyAlignment="1">
      <alignment horizontal="center" vertical="center"/>
    </xf>
    <xf numFmtId="0" fontId="57" fillId="13" borderId="1" xfId="3" applyFont="1" applyFill="1" applyBorder="1" applyAlignment="1">
      <alignment horizontal="center" vertical="center"/>
    </xf>
    <xf numFmtId="3" fontId="57" fillId="15" borderId="1" xfId="3" applyNumberFormat="1" applyFont="1" applyFill="1" applyBorder="1" applyAlignment="1">
      <alignment horizontal="center" vertical="center"/>
    </xf>
    <xf numFmtId="3" fontId="48" fillId="21" borderId="1" xfId="3" applyNumberFormat="1" applyFont="1" applyFill="1" applyBorder="1" applyAlignment="1">
      <alignment horizontal="center" vertical="center"/>
    </xf>
    <xf numFmtId="0" fontId="24" fillId="2" borderId="0" xfId="3" applyFont="1" applyFill="1" applyAlignment="1">
      <alignment horizontal="left"/>
    </xf>
    <xf numFmtId="0" fontId="83" fillId="2" borderId="0" xfId="3" applyFont="1" applyFill="1"/>
    <xf numFmtId="165" fontId="83" fillId="2" borderId="0" xfId="4" applyNumberFormat="1" applyFont="1" applyFill="1" applyBorder="1" applyAlignment="1">
      <alignment horizontal="center"/>
    </xf>
    <xf numFmtId="3" fontId="10" fillId="3" borderId="0" xfId="0" applyNumberFormat="1" applyFont="1" applyFill="1"/>
    <xf numFmtId="9" fontId="84" fillId="9" borderId="0" xfId="4" applyFont="1" applyFill="1" applyBorder="1"/>
    <xf numFmtId="0" fontId="7" fillId="9" borderId="1" xfId="0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3" fontId="8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3" fontId="10" fillId="4" borderId="0" xfId="0" applyNumberFormat="1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 wrapText="1"/>
    </xf>
    <xf numFmtId="3" fontId="3" fillId="4" borderId="0" xfId="0" applyNumberFormat="1" applyFont="1" applyFill="1" applyAlignment="1">
      <alignment horizontal="center" vertical="center" wrapText="1"/>
    </xf>
    <xf numFmtId="0" fontId="1" fillId="7" borderId="1" xfId="0" applyFont="1" applyFill="1" applyBorder="1" applyAlignment="1">
      <alignment vertical="center"/>
    </xf>
    <xf numFmtId="0" fontId="74" fillId="12" borderId="4" xfId="3" applyFont="1" applyFill="1" applyBorder="1" applyAlignment="1">
      <alignment horizontal="center" vertical="center"/>
    </xf>
    <xf numFmtId="3" fontId="74" fillId="12" borderId="11" xfId="3" applyNumberFormat="1" applyFont="1" applyFill="1" applyBorder="1" applyAlignment="1">
      <alignment horizontal="center" vertical="center"/>
    </xf>
    <xf numFmtId="9" fontId="74" fillId="12" borderId="12" xfId="4" applyFont="1" applyFill="1" applyBorder="1" applyAlignment="1">
      <alignment horizontal="center" vertical="center"/>
    </xf>
    <xf numFmtId="0" fontId="85" fillId="9" borderId="0" xfId="0" applyFont="1" applyFill="1"/>
    <xf numFmtId="3" fontId="0" fillId="3" borderId="0" xfId="0" applyNumberFormat="1" applyFill="1"/>
    <xf numFmtId="9" fontId="0" fillId="3" borderId="0" xfId="4" applyFont="1" applyFill="1"/>
    <xf numFmtId="9" fontId="13" fillId="4" borderId="0" xfId="4" applyFont="1" applyFill="1"/>
    <xf numFmtId="165" fontId="1" fillId="0" borderId="1" xfId="4" applyNumberFormat="1" applyFont="1" applyFill="1" applyBorder="1" applyAlignment="1">
      <alignment horizontal="center"/>
    </xf>
    <xf numFmtId="0" fontId="8" fillId="4" borderId="8" xfId="0" applyFont="1" applyFill="1" applyBorder="1" applyAlignment="1">
      <alignment vertical="center" wrapText="1"/>
    </xf>
    <xf numFmtId="0" fontId="22" fillId="4" borderId="0" xfId="0" applyFont="1" applyFill="1" applyAlignment="1">
      <alignment vertical="center" wrapText="1"/>
    </xf>
    <xf numFmtId="0" fontId="13" fillId="0" borderId="0" xfId="0" applyFont="1" applyAlignment="1">
      <alignment horizontal="center"/>
    </xf>
    <xf numFmtId="9" fontId="13" fillId="9" borderId="0" xfId="4" applyFont="1" applyFill="1" applyBorder="1"/>
    <xf numFmtId="0" fontId="0" fillId="26" borderId="0" xfId="0" applyFill="1"/>
    <xf numFmtId="0" fontId="8" fillId="21" borderId="1" xfId="0" applyFont="1" applyFill="1" applyBorder="1" applyAlignment="1">
      <alignment horizontal="center" vertical="center" wrapText="1"/>
    </xf>
    <xf numFmtId="0" fontId="8" fillId="21" borderId="1" xfId="0" applyFont="1" applyFill="1" applyBorder="1" applyAlignment="1">
      <alignment horizontal="center" vertical="center" wrapText="1"/>
    </xf>
    <xf numFmtId="0" fontId="8" fillId="21" borderId="1" xfId="0" applyFont="1" applyFill="1" applyBorder="1" applyAlignment="1">
      <alignment horizontal="center" vertical="center"/>
    </xf>
    <xf numFmtId="1" fontId="1" fillId="0" borderId="1" xfId="4" applyNumberFormat="1" applyFill="1" applyBorder="1" applyAlignment="1">
      <alignment horizontal="center"/>
    </xf>
    <xf numFmtId="165" fontId="1" fillId="0" borderId="1" xfId="4" applyNumberFormat="1" applyFill="1" applyBorder="1" applyAlignment="1">
      <alignment horizontal="center"/>
    </xf>
    <xf numFmtId="0" fontId="71" fillId="6" borderId="0" xfId="0" applyFont="1" applyFill="1" applyAlignment="1">
      <alignment horizontal="center" vertical="top" wrapText="1"/>
    </xf>
    <xf numFmtId="0" fontId="29" fillId="6" borderId="0" xfId="0" applyFont="1" applyFill="1" applyAlignment="1">
      <alignment horizontal="center" vertical="center" wrapText="1"/>
    </xf>
    <xf numFmtId="0" fontId="8" fillId="21" borderId="1" xfId="0" applyFont="1" applyFill="1" applyBorder="1" applyAlignment="1">
      <alignment horizontal="center" vertical="center"/>
    </xf>
    <xf numFmtId="0" fontId="8" fillId="21" borderId="4" xfId="0" applyFont="1" applyFill="1" applyBorder="1" applyAlignment="1">
      <alignment horizontal="center" vertical="center"/>
    </xf>
    <xf numFmtId="0" fontId="8" fillId="21" borderId="11" xfId="0" applyFont="1" applyFill="1" applyBorder="1" applyAlignment="1">
      <alignment horizontal="center" vertical="center"/>
    </xf>
    <xf numFmtId="0" fontId="8" fillId="21" borderId="12" xfId="0" applyFont="1" applyFill="1" applyBorder="1" applyAlignment="1">
      <alignment horizontal="center" vertical="center"/>
    </xf>
    <xf numFmtId="0" fontId="8" fillId="21" borderId="1" xfId="0" applyFont="1" applyFill="1" applyBorder="1" applyAlignment="1">
      <alignment horizontal="center" vertical="center" wrapText="1"/>
    </xf>
    <xf numFmtId="0" fontId="38" fillId="6" borderId="0" xfId="0" applyFont="1" applyFill="1" applyAlignment="1">
      <alignment horizontal="center" wrapText="1"/>
    </xf>
    <xf numFmtId="0" fontId="32" fillId="6" borderId="0" xfId="0" applyFont="1" applyFill="1" applyAlignment="1">
      <alignment horizontal="center" wrapText="1"/>
    </xf>
    <xf numFmtId="0" fontId="26" fillId="6" borderId="0" xfId="0" applyFont="1" applyFill="1" applyAlignment="1">
      <alignment horizontal="center" vertical="top" wrapText="1"/>
    </xf>
    <xf numFmtId="0" fontId="26" fillId="6" borderId="0" xfId="0" applyFont="1" applyFill="1" applyAlignment="1">
      <alignment horizontal="center" vertical="top"/>
    </xf>
    <xf numFmtId="0" fontId="53" fillId="6" borderId="0" xfId="0" applyFont="1" applyFill="1" applyAlignment="1">
      <alignment horizontal="center" vertical="top" wrapText="1"/>
    </xf>
    <xf numFmtId="0" fontId="53" fillId="6" borderId="0" xfId="0" applyFont="1" applyFill="1" applyAlignment="1">
      <alignment horizontal="center" vertical="top"/>
    </xf>
    <xf numFmtId="0" fontId="37" fillId="9" borderId="0" xfId="0" applyFont="1" applyFill="1" applyAlignment="1">
      <alignment horizontal="center"/>
    </xf>
    <xf numFmtId="0" fontId="3" fillId="19" borderId="1" xfId="0" applyFont="1" applyFill="1" applyBorder="1" applyAlignment="1">
      <alignment horizontal="center" vertical="center"/>
    </xf>
    <xf numFmtId="0" fontId="7" fillId="19" borderId="1" xfId="0" applyFont="1" applyFill="1" applyBorder="1" applyAlignment="1">
      <alignment horizontal="center" vertical="center"/>
    </xf>
    <xf numFmtId="0" fontId="34" fillId="9" borderId="0" xfId="0" applyFont="1" applyFill="1" applyAlignment="1">
      <alignment horizontal="center" vertical="center" wrapText="1"/>
    </xf>
    <xf numFmtId="0" fontId="3" fillId="19" borderId="4" xfId="0" applyFont="1" applyFill="1" applyBorder="1" applyAlignment="1">
      <alignment horizontal="center" vertical="center"/>
    </xf>
    <xf numFmtId="0" fontId="3" fillId="19" borderId="12" xfId="0" applyFont="1" applyFill="1" applyBorder="1" applyAlignment="1">
      <alignment horizontal="center" vertical="center"/>
    </xf>
    <xf numFmtId="0" fontId="32" fillId="9" borderId="0" xfId="0" applyFont="1" applyFill="1" applyAlignment="1">
      <alignment horizontal="center" vertical="center" wrapText="1"/>
    </xf>
    <xf numFmtId="0" fontId="32" fillId="9" borderId="0" xfId="0" applyFont="1" applyFill="1" applyAlignment="1">
      <alignment horizontal="center" vertical="center"/>
    </xf>
    <xf numFmtId="0" fontId="47" fillId="9" borderId="0" xfId="0" applyFont="1" applyFill="1" applyAlignment="1">
      <alignment horizontal="center"/>
    </xf>
    <xf numFmtId="0" fontId="3" fillId="19" borderId="3" xfId="0" applyFont="1" applyFill="1" applyBorder="1" applyAlignment="1">
      <alignment horizontal="center" vertical="center"/>
    </xf>
    <xf numFmtId="0" fontId="3" fillId="19" borderId="2" xfId="0" applyFont="1" applyFill="1" applyBorder="1" applyAlignment="1">
      <alignment horizontal="center" vertical="center"/>
    </xf>
    <xf numFmtId="0" fontId="8" fillId="21" borderId="3" xfId="0" applyFont="1" applyFill="1" applyBorder="1" applyAlignment="1">
      <alignment horizontal="center" vertical="center" wrapText="1"/>
    </xf>
    <xf numFmtId="0" fontId="8" fillId="21" borderId="2" xfId="0" applyFont="1" applyFill="1" applyBorder="1" applyAlignment="1">
      <alignment horizontal="center" vertical="center" wrapText="1"/>
    </xf>
    <xf numFmtId="0" fontId="29" fillId="9" borderId="0" xfId="0" applyFont="1" applyFill="1" applyAlignment="1">
      <alignment horizontal="center"/>
    </xf>
    <xf numFmtId="3" fontId="3" fillId="19" borderId="1" xfId="0" applyNumberFormat="1" applyFont="1" applyFill="1" applyBorder="1" applyAlignment="1">
      <alignment horizontal="center" vertical="center"/>
    </xf>
    <xf numFmtId="3" fontId="7" fillId="19" borderId="1" xfId="0" applyNumberFormat="1" applyFont="1" applyFill="1" applyBorder="1" applyAlignment="1">
      <alignment horizontal="center" vertical="center"/>
    </xf>
    <xf numFmtId="0" fontId="32" fillId="9" borderId="0" xfId="0" applyFont="1" applyFill="1" applyAlignment="1">
      <alignment horizontal="center" wrapText="1"/>
    </xf>
    <xf numFmtId="0" fontId="39" fillId="9" borderId="0" xfId="0" applyFont="1" applyFill="1" applyAlignment="1">
      <alignment horizontal="center" vertical="center" wrapText="1"/>
    </xf>
    <xf numFmtId="0" fontId="39" fillId="9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38" fillId="6" borderId="0" xfId="0" applyFont="1" applyFill="1" applyAlignment="1">
      <alignment horizontal="center" vertical="center" wrapText="1"/>
    </xf>
    <xf numFmtId="0" fontId="37" fillId="6" borderId="0" xfId="0" applyFont="1" applyFill="1" applyAlignment="1">
      <alignment horizontal="center" vertical="center"/>
    </xf>
    <xf numFmtId="0" fontId="3" fillId="19" borderId="1" xfId="0" applyFont="1" applyFill="1" applyBorder="1" applyAlignment="1">
      <alignment horizontal="center" vertical="center" wrapText="1"/>
    </xf>
    <xf numFmtId="0" fontId="7" fillId="19" borderId="1" xfId="0" applyFont="1" applyFill="1" applyBorder="1" applyAlignment="1">
      <alignment horizontal="center" vertical="center" wrapText="1"/>
    </xf>
    <xf numFmtId="0" fontId="3" fillId="19" borderId="11" xfId="0" applyFont="1" applyFill="1" applyBorder="1" applyAlignment="1">
      <alignment horizontal="center" vertical="center"/>
    </xf>
    <xf numFmtId="0" fontId="32" fillId="9" borderId="0" xfId="0" applyFont="1" applyFill="1" applyAlignment="1">
      <alignment horizontal="center"/>
    </xf>
    <xf numFmtId="3" fontId="3" fillId="19" borderId="3" xfId="0" applyNumberFormat="1" applyFont="1" applyFill="1" applyBorder="1" applyAlignment="1">
      <alignment horizontal="center" vertical="center"/>
    </xf>
    <xf numFmtId="3" fontId="3" fillId="19" borderId="2" xfId="0" applyNumberFormat="1" applyFont="1" applyFill="1" applyBorder="1" applyAlignment="1">
      <alignment horizontal="center" vertical="center"/>
    </xf>
    <xf numFmtId="0" fontId="32" fillId="6" borderId="0" xfId="0" applyFont="1" applyFill="1" applyAlignment="1">
      <alignment horizontal="center"/>
    </xf>
    <xf numFmtId="0" fontId="2" fillId="21" borderId="1" xfId="3" applyFont="1" applyFill="1" applyBorder="1" applyAlignment="1">
      <alignment horizontal="center" vertical="center" wrapText="1"/>
    </xf>
    <xf numFmtId="0" fontId="1" fillId="21" borderId="1" xfId="3" applyFill="1" applyBorder="1" applyAlignment="1">
      <alignment vertical="center"/>
    </xf>
    <xf numFmtId="0" fontId="2" fillId="21" borderId="1" xfId="3" applyFont="1" applyFill="1" applyBorder="1" applyAlignment="1">
      <alignment horizontal="center" vertical="center"/>
    </xf>
    <xf numFmtId="0" fontId="2" fillId="21" borderId="1" xfId="3" applyFont="1" applyFill="1" applyBorder="1" applyAlignment="1">
      <alignment horizontal="center" vertical="center" textRotation="90" wrapText="1"/>
    </xf>
    <xf numFmtId="0" fontId="49" fillId="9" borderId="0" xfId="3" applyFont="1" applyFill="1" applyAlignment="1">
      <alignment horizontal="center" vertical="center"/>
    </xf>
    <xf numFmtId="0" fontId="39" fillId="14" borderId="0" xfId="3" applyFont="1" applyFill="1" applyAlignment="1">
      <alignment horizontal="center" vertical="center" wrapText="1"/>
    </xf>
    <xf numFmtId="0" fontId="37" fillId="9" borderId="0" xfId="3" applyFont="1" applyFill="1" applyAlignment="1">
      <alignment horizontal="center" vertical="center"/>
    </xf>
    <xf numFmtId="0" fontId="39" fillId="9" borderId="0" xfId="3" applyFont="1" applyFill="1" applyAlignment="1">
      <alignment horizontal="center" vertical="center" wrapText="1"/>
    </xf>
    <xf numFmtId="0" fontId="37" fillId="12" borderId="0" xfId="3" applyFont="1" applyFill="1" applyAlignment="1">
      <alignment horizontal="center"/>
    </xf>
    <xf numFmtId="0" fontId="33" fillId="19" borderId="1" xfId="3" applyFont="1" applyFill="1" applyBorder="1" applyAlignment="1">
      <alignment horizontal="center" vertical="center"/>
    </xf>
    <xf numFmtId="0" fontId="33" fillId="19" borderId="1" xfId="3" applyFont="1" applyFill="1" applyBorder="1" applyAlignment="1">
      <alignment horizontal="center" vertical="center" wrapText="1"/>
    </xf>
    <xf numFmtId="0" fontId="37" fillId="9" borderId="0" xfId="3" applyFont="1" applyFill="1" applyAlignment="1">
      <alignment horizontal="center"/>
    </xf>
    <xf numFmtId="1" fontId="33" fillId="19" borderId="1" xfId="3" applyNumberFormat="1" applyFont="1" applyFill="1" applyBorder="1" applyAlignment="1">
      <alignment horizontal="center" vertical="center" wrapText="1"/>
    </xf>
    <xf numFmtId="0" fontId="37" fillId="13" borderId="0" xfId="3" applyFont="1" applyFill="1" applyAlignment="1">
      <alignment horizontal="center" vertical="center"/>
    </xf>
    <xf numFmtId="0" fontId="32" fillId="13" borderId="0" xfId="3" applyFont="1" applyFill="1" applyAlignment="1">
      <alignment horizontal="center" vertical="center" wrapText="1"/>
    </xf>
    <xf numFmtId="0" fontId="32" fillId="13" borderId="0" xfId="3" applyFont="1" applyFill="1" applyAlignment="1">
      <alignment horizontal="center" wrapText="1"/>
    </xf>
    <xf numFmtId="0" fontId="37" fillId="13" borderId="0" xfId="3" applyFont="1" applyFill="1" applyAlignment="1">
      <alignment horizontal="center"/>
    </xf>
    <xf numFmtId="0" fontId="7" fillId="22" borderId="3" xfId="3" applyFont="1" applyFill="1" applyBorder="1" applyAlignment="1">
      <alignment horizontal="left" vertical="center"/>
    </xf>
    <xf numFmtId="0" fontId="7" fillId="22" borderId="2" xfId="3" applyFont="1" applyFill="1" applyBorder="1" applyAlignment="1">
      <alignment horizontal="left" vertical="center"/>
    </xf>
    <xf numFmtId="0" fontId="7" fillId="0" borderId="3" xfId="3" applyFont="1" applyBorder="1" applyAlignment="1">
      <alignment horizontal="left" vertical="center"/>
    </xf>
    <xf numFmtId="0" fontId="7" fillId="0" borderId="2" xfId="3" applyFont="1" applyBorder="1" applyAlignment="1">
      <alignment horizontal="left" vertical="center"/>
    </xf>
    <xf numFmtId="0" fontId="3" fillId="21" borderId="1" xfId="3" applyFont="1" applyFill="1" applyBorder="1" applyAlignment="1">
      <alignment horizontal="center" vertical="center"/>
    </xf>
    <xf numFmtId="0" fontId="3" fillId="21" borderId="1" xfId="3" applyFont="1" applyFill="1" applyBorder="1" applyAlignment="1">
      <alignment horizontal="center" vertical="center" wrapText="1"/>
    </xf>
    <xf numFmtId="0" fontId="7" fillId="21" borderId="1" xfId="3" applyFont="1" applyFill="1" applyBorder="1" applyAlignment="1">
      <alignment horizontal="center" vertical="center" wrapText="1"/>
    </xf>
    <xf numFmtId="0" fontId="7" fillId="22" borderId="1" xfId="3" applyFont="1" applyFill="1" applyBorder="1" applyAlignment="1">
      <alignment horizontal="left" vertical="center"/>
    </xf>
    <xf numFmtId="0" fontId="7" fillId="0" borderId="1" xfId="3" applyFont="1" applyBorder="1" applyAlignment="1">
      <alignment horizontal="left" vertical="center"/>
    </xf>
    <xf numFmtId="0" fontId="11" fillId="0" borderId="3" xfId="3" applyFont="1" applyBorder="1" applyAlignment="1">
      <alignment horizontal="left" vertical="center"/>
    </xf>
    <xf numFmtId="0" fontId="11" fillId="0" borderId="2" xfId="3" applyFont="1" applyBorder="1" applyAlignment="1">
      <alignment horizontal="left" vertical="center"/>
    </xf>
  </cellXfs>
  <cellStyles count="7">
    <cellStyle name="Millares 2" xfId="1" xr:uid="{00000000-0005-0000-0000-000000000000}"/>
    <cellStyle name="Millares 3" xfId="2" xr:uid="{00000000-0005-0000-0000-000001000000}"/>
    <cellStyle name="Normal" xfId="0" builtinId="0"/>
    <cellStyle name="Normal 2" xfId="3" xr:uid="{00000000-0005-0000-0000-000003000000}"/>
    <cellStyle name="Porcentaje" xfId="4" builtinId="5"/>
    <cellStyle name="Porcentual 2" xfId="5" xr:uid="{00000000-0005-0000-0000-000005000000}"/>
    <cellStyle name="Porcentual 3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333399"/>
      <rgbColor rgb="00CCCC99"/>
      <rgbColor rgb="00996600"/>
      <rgbColor rgb="00F7F7E7"/>
      <rgbColor rgb="00996633"/>
      <rgbColor rgb="00FFFFCC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F2F2"/>
      <color rgb="FFCC99FF"/>
      <color rgb="FFFFCCFF"/>
      <color rgb="FFE6E6E6"/>
      <color rgb="FFC9C9C9"/>
      <color rgb="FFC5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091121412760999"/>
          <c:y val="7.0195653092558416E-2"/>
          <c:w val="0.85561646267906211"/>
          <c:h val="0.806453729979755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'Serie de Inscritos'!$D$5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'Serie de Inscritos'!$J$14:$N$14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'Serie de Inscritos'!$J$15:$N$15</c:f>
              <c:numCache>
                <c:formatCode>General</c:formatCode>
                <c:ptCount val="5"/>
                <c:pt idx="0">
                  <c:v>1896</c:v>
                </c:pt>
                <c:pt idx="1">
                  <c:v>1637</c:v>
                </c:pt>
                <c:pt idx="2">
                  <c:v>1813</c:v>
                </c:pt>
                <c:pt idx="3">
                  <c:v>1847</c:v>
                </c:pt>
                <c:pt idx="4">
                  <c:v>1527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9-4936-B766-E64CF164BF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75258176"/>
        <c:axId val="175806720"/>
      </c:barChart>
      <c:catAx>
        <c:axId val="17525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806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806720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258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es-CO"/>
    </a:p>
  </c:txPr>
  <c:printSettings>
    <c:headerFooter alignWithMargins="0"/>
    <c:pageMargins b="1" l="0.75000000000000366" r="0.75000000000000366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6030361125237E-2"/>
          <c:y val="5.3291617621622794E-2"/>
          <c:w val="0.84295003716890793"/>
          <c:h val="0.761756651885549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'Inscritos y Admitidos'!$X$28</c:f>
              <c:strCache>
                <c:ptCount val="1"/>
                <c:pt idx="0">
                  <c:v>Inscritos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0000"/>
                    <a:satMod val="300000"/>
                  </a:schemeClr>
                </a:gs>
                <a:gs pos="35000">
                  <a:schemeClr val="accent5">
                    <a:tint val="37000"/>
                    <a:satMod val="300000"/>
                  </a:schemeClr>
                </a:gs>
                <a:gs pos="100000">
                  <a:schemeClr val="accent5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494751333145924E-3"/>
                  <c:y val="0.186434007803637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08-4D39-9C5C-D70B2CAB7BB5}"/>
                </c:ext>
              </c:extLst>
            </c:dLbl>
            <c:dLbl>
              <c:idx val="1"/>
              <c:layout>
                <c:manualLayout>
                  <c:x val="-1.1211914345051841E-3"/>
                  <c:y val="0.21466557967203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08-4D39-9C5C-D70B2CAB7BB5}"/>
                </c:ext>
              </c:extLst>
            </c:dLbl>
            <c:dLbl>
              <c:idx val="2"/>
              <c:layout>
                <c:manualLayout>
                  <c:x val="-1.3501422744272714E-3"/>
                  <c:y val="0.197103031261722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08-4D39-9C5C-D70B2CAB7BB5}"/>
                </c:ext>
              </c:extLst>
            </c:dLbl>
            <c:dLbl>
              <c:idx val="3"/>
              <c:layout>
                <c:manualLayout>
                  <c:x val="-1.5790790558886489E-3"/>
                  <c:y val="0.164843118062034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08-4D39-9C5C-D70B2CAB7BB5}"/>
                </c:ext>
              </c:extLst>
            </c:dLbl>
            <c:dLbl>
              <c:idx val="4"/>
              <c:layout>
                <c:manualLayout>
                  <c:x val="-3.7520216933086444E-3"/>
                  <c:y val="0.1602697742183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08-4D39-9C5C-D70B2CAB7BB5}"/>
                </c:ext>
              </c:extLst>
            </c:dLbl>
            <c:dLbl>
              <c:idx val="5"/>
              <c:layout>
                <c:manualLayout>
                  <c:x val="-1.7940891859305711E-3"/>
                  <c:y val="0.199312220221675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08-4D39-9C5C-D70B2CAB7BB5}"/>
                </c:ext>
              </c:extLst>
            </c:dLbl>
            <c:dLbl>
              <c:idx val="6"/>
              <c:layout>
                <c:manualLayout>
                  <c:x val="-7.1900815383870863E-4"/>
                  <c:y val="0.178438932061193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08-4D39-9C5C-D70B2CAB7BB5}"/>
                </c:ext>
              </c:extLst>
            </c:dLbl>
            <c:dLbl>
              <c:idx val="7"/>
              <c:layout>
                <c:manualLayout>
                  <c:x val="-2.389932444329123E-3"/>
                  <c:y val="0.201318970278929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08-4D39-9C5C-D70B2CAB7BB5}"/>
                </c:ext>
              </c:extLst>
            </c:dLbl>
            <c:dLbl>
              <c:idx val="8"/>
              <c:layout>
                <c:manualLayout>
                  <c:x val="-2.6153239449381652E-3"/>
                  <c:y val="0.196819124400679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08-4D39-9C5C-D70B2CAB7BB5}"/>
                </c:ext>
              </c:extLst>
            </c:dLbl>
            <c:dLbl>
              <c:idx val="9"/>
              <c:layout>
                <c:manualLayout>
                  <c:x val="-1.3077686990357886E-3"/>
                  <c:y val="0.318596452780491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08-4D39-9C5C-D70B2CAB7BB5}"/>
                </c:ext>
              </c:extLst>
            </c:dLbl>
            <c:dLbl>
              <c:idx val="10"/>
              <c:layout>
                <c:manualLayout>
                  <c:x val="-6.7019970681205516E-5"/>
                  <c:y val="0.196012925184968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08-4D39-9C5C-D70B2CAB7BB5}"/>
                </c:ext>
              </c:extLst>
            </c:dLbl>
            <c:dLbl>
              <c:idx val="11"/>
              <c:layout>
                <c:manualLayout>
                  <c:x val="0"/>
                  <c:y val="0.141793760750529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08-4D39-9C5C-D70B2CAB7BB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'Inscritos y Admitidos'!$W$35:$W$39</c:f>
              <c:strCache>
                <c:ptCount val="5"/>
                <c:pt idx="0">
                  <c:v>2019-2</c:v>
                </c:pt>
                <c:pt idx="1">
                  <c:v>2020-2</c:v>
                </c:pt>
                <c:pt idx="2">
                  <c:v>2021-2</c:v>
                </c:pt>
                <c:pt idx="3">
                  <c:v>2022-2</c:v>
                </c:pt>
                <c:pt idx="4">
                  <c:v>2023-2</c:v>
                </c:pt>
              </c:strCache>
            </c:strRef>
          </c:cat>
          <c:val>
            <c:numRef>
              <c:f>'Inscritos y Admitidos'!$X$35:$X$39</c:f>
              <c:numCache>
                <c:formatCode>General</c:formatCode>
                <c:ptCount val="5"/>
                <c:pt idx="0">
                  <c:v>1896</c:v>
                </c:pt>
                <c:pt idx="1">
                  <c:v>1637</c:v>
                </c:pt>
                <c:pt idx="2">
                  <c:v>1813</c:v>
                </c:pt>
                <c:pt idx="3">
                  <c:v>1847</c:v>
                </c:pt>
                <c:pt idx="4">
                  <c:v>1527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08-4D39-9C5C-D70B2CAB7BB5}"/>
            </c:ext>
          </c:extLst>
        </c:ser>
        <c:ser>
          <c:idx val="0"/>
          <c:order val="1"/>
          <c:tx>
            <c:strRef>
              <c:f>'Inscritos y Admitidos'!$Y$28</c:f>
              <c:strCache>
                <c:ptCount val="1"/>
                <c:pt idx="0">
                  <c:v>Admitidos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65000"/>
                    <a:tint val="50000"/>
                    <a:satMod val="300000"/>
                  </a:schemeClr>
                </a:gs>
                <a:gs pos="35000">
                  <a:schemeClr val="accent5">
                    <a:tint val="65000"/>
                    <a:tint val="37000"/>
                    <a:satMod val="300000"/>
                  </a:schemeClr>
                </a:gs>
                <a:gs pos="100000">
                  <a:schemeClr val="accent5">
                    <a:tint val="65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tint val="65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'Inscritos y Admitidos'!$W$35:$W$39</c:f>
              <c:strCache>
                <c:ptCount val="5"/>
                <c:pt idx="0">
                  <c:v>2019-2</c:v>
                </c:pt>
                <c:pt idx="1">
                  <c:v>2020-2</c:v>
                </c:pt>
                <c:pt idx="2">
                  <c:v>2021-2</c:v>
                </c:pt>
                <c:pt idx="3">
                  <c:v>2022-2</c:v>
                </c:pt>
                <c:pt idx="4">
                  <c:v>2023-2</c:v>
                </c:pt>
              </c:strCache>
            </c:strRef>
          </c:cat>
          <c:val>
            <c:numRef>
              <c:f>'Inscritos y Admitidos'!$Y$35:$Y$39</c:f>
              <c:numCache>
                <c:formatCode>General</c:formatCode>
                <c:ptCount val="5"/>
                <c:pt idx="0">
                  <c:v>1515</c:v>
                </c:pt>
                <c:pt idx="1">
                  <c:v>1482</c:v>
                </c:pt>
                <c:pt idx="2">
                  <c:v>1506</c:v>
                </c:pt>
                <c:pt idx="3">
                  <c:v>1649</c:v>
                </c:pt>
                <c:pt idx="4">
                  <c:v>1442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C08-4D39-9C5C-D70B2CAB7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434624"/>
        <c:axId val="176045480"/>
      </c:barChart>
      <c:lineChart>
        <c:grouping val="standard"/>
        <c:varyColors val="0"/>
        <c:ser>
          <c:idx val="2"/>
          <c:order val="2"/>
          <c:tx>
            <c:strRef>
              <c:f>'Inscritos y Admitidos'!$Z$28</c:f>
              <c:strCache>
                <c:ptCount val="1"/>
                <c:pt idx="0">
                  <c:v>Tasa de Absorción Admitidos / Inscritos</c:v>
                </c:pt>
              </c:strCache>
            </c:strRef>
          </c:tx>
          <c:spPr>
            <a:ln w="15875" cap="rnd">
              <a:solidFill>
                <a:schemeClr val="accent5">
                  <a:shade val="6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triangle"/>
            <c:size val="10"/>
            <c:spPr>
              <a:gradFill rotWithShape="1">
                <a:gsLst>
                  <a:gs pos="0">
                    <a:schemeClr val="accent5">
                      <a:shade val="65000"/>
                      <a:tint val="50000"/>
                      <a:satMod val="300000"/>
                    </a:schemeClr>
                  </a:gs>
                  <a:gs pos="35000">
                    <a:schemeClr val="accent5">
                      <a:shade val="65000"/>
                      <a:tint val="37000"/>
                      <a:satMod val="300000"/>
                    </a:schemeClr>
                  </a:gs>
                  <a:gs pos="100000">
                    <a:schemeClr val="accent5">
                      <a:shade val="65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65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1.3332506665013715E-3"/>
                  <c:y val="-0.1358898509731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08-4D39-9C5C-D70B2CAB7BB5}"/>
                </c:ext>
              </c:extLst>
            </c:dLbl>
            <c:dLbl>
              <c:idx val="1"/>
              <c:layout>
                <c:manualLayout>
                  <c:x val="-6.2992125984252349E-3"/>
                  <c:y val="-0.10103376600531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08-4D39-9C5C-D70B2CAB7BB5}"/>
                </c:ext>
              </c:extLst>
            </c:dLbl>
            <c:dLbl>
              <c:idx val="2"/>
              <c:layout>
                <c:manualLayout>
                  <c:x val="2.4829648085683011E-3"/>
                  <c:y val="-3.2758117414206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08-4D39-9C5C-D70B2CAB7BB5}"/>
                </c:ext>
              </c:extLst>
            </c:dLbl>
            <c:dLbl>
              <c:idx val="3"/>
              <c:layout>
                <c:manualLayout>
                  <c:x val="3.0637815942298474E-2"/>
                  <c:y val="-1.5429822571148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08-4D39-9C5C-D70B2CAB7BB5}"/>
                </c:ext>
              </c:extLst>
            </c:dLbl>
            <c:dLbl>
              <c:idx val="4"/>
              <c:layout>
                <c:manualLayout>
                  <c:x val="2.4829648085683011E-3"/>
                  <c:y val="-4.6407333003459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08-4D39-9C5C-D70B2CAB7BB5}"/>
                </c:ext>
              </c:extLst>
            </c:dLbl>
            <c:dLbl>
              <c:idx val="5"/>
              <c:layout>
                <c:manualLayout>
                  <c:x val="-7.8240849815032956E-3"/>
                  <c:y val="3.3190220650646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08-4D39-9C5C-D70B2CAB7B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'Inscritos y Admitidos'!$W$35:$W$39</c:f>
              <c:strCache>
                <c:ptCount val="5"/>
                <c:pt idx="0">
                  <c:v>2019-2</c:v>
                </c:pt>
                <c:pt idx="1">
                  <c:v>2020-2</c:v>
                </c:pt>
                <c:pt idx="2">
                  <c:v>2021-2</c:v>
                </c:pt>
                <c:pt idx="3">
                  <c:v>2022-2</c:v>
                </c:pt>
                <c:pt idx="4">
                  <c:v>2023-2</c:v>
                </c:pt>
              </c:strCache>
            </c:strRef>
          </c:cat>
          <c:val>
            <c:numRef>
              <c:f>'Inscritos y Admitidos'!$Z$35:$Z$39</c:f>
              <c:numCache>
                <c:formatCode>0.0%</c:formatCode>
                <c:ptCount val="5"/>
                <c:pt idx="0">
                  <c:v>0.79905063291139244</c:v>
                </c:pt>
                <c:pt idx="1">
                  <c:v>0.90531459987782525</c:v>
                </c:pt>
                <c:pt idx="2">
                  <c:v>0.83066740209597356</c:v>
                </c:pt>
                <c:pt idx="3">
                  <c:v>0.89279913373037356</c:v>
                </c:pt>
                <c:pt idx="4">
                  <c:v>0.94433529796987559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C08-4D39-9C5C-D70B2CAB7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653952"/>
        <c:axId val="170654344"/>
      </c:lineChart>
      <c:catAx>
        <c:axId val="17643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045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604548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434624"/>
        <c:crosses val="autoZero"/>
        <c:crossBetween val="between"/>
      </c:valAx>
      <c:catAx>
        <c:axId val="1706539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70654344"/>
        <c:crosses val="autoZero"/>
        <c:auto val="0"/>
        <c:lblAlgn val="ctr"/>
        <c:lblOffset val="100"/>
        <c:noMultiLvlLbl val="0"/>
      </c:catAx>
      <c:valAx>
        <c:axId val="170654344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653952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366" r="0.75000000000000366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6030361125237E-2"/>
          <c:y val="5.3291617621622794E-2"/>
          <c:w val="0.84295003716890793"/>
          <c:h val="0.761756651885549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'Inscritos y matriculados nuevos'!$X$28</c:f>
              <c:strCache>
                <c:ptCount val="1"/>
                <c:pt idx="0">
                  <c:v>Inscritos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0000"/>
                    <a:satMod val="300000"/>
                  </a:schemeClr>
                </a:gs>
                <a:gs pos="35000">
                  <a:schemeClr val="accent5">
                    <a:tint val="37000"/>
                    <a:satMod val="300000"/>
                  </a:schemeClr>
                </a:gs>
                <a:gs pos="100000">
                  <a:schemeClr val="accent5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494751333145924E-3"/>
                  <c:y val="0.186434007803637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09-46A7-8403-C292995935A3}"/>
                </c:ext>
              </c:extLst>
            </c:dLbl>
            <c:dLbl>
              <c:idx val="1"/>
              <c:layout>
                <c:manualLayout>
                  <c:x val="-1.1211914345051841E-3"/>
                  <c:y val="0.21466557967203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09-46A7-8403-C292995935A3}"/>
                </c:ext>
              </c:extLst>
            </c:dLbl>
            <c:dLbl>
              <c:idx val="2"/>
              <c:layout>
                <c:manualLayout>
                  <c:x val="-1.3501422744272714E-3"/>
                  <c:y val="0.197103031261722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09-46A7-8403-C292995935A3}"/>
                </c:ext>
              </c:extLst>
            </c:dLbl>
            <c:dLbl>
              <c:idx val="3"/>
              <c:layout>
                <c:manualLayout>
                  <c:x val="-1.5790790558886489E-3"/>
                  <c:y val="0.164843118062034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09-46A7-8403-C292995935A3}"/>
                </c:ext>
              </c:extLst>
            </c:dLbl>
            <c:dLbl>
              <c:idx val="4"/>
              <c:layout>
                <c:manualLayout>
                  <c:x val="-3.7520216933086444E-3"/>
                  <c:y val="0.1602697742183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09-46A7-8403-C292995935A3}"/>
                </c:ext>
              </c:extLst>
            </c:dLbl>
            <c:dLbl>
              <c:idx val="5"/>
              <c:layout>
                <c:manualLayout>
                  <c:x val="-1.7940891859305711E-3"/>
                  <c:y val="0.199312220221675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09-46A7-8403-C292995935A3}"/>
                </c:ext>
              </c:extLst>
            </c:dLbl>
            <c:dLbl>
              <c:idx val="6"/>
              <c:layout>
                <c:manualLayout>
                  <c:x val="-7.1900815383870863E-4"/>
                  <c:y val="0.178438932061193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09-46A7-8403-C292995935A3}"/>
                </c:ext>
              </c:extLst>
            </c:dLbl>
            <c:dLbl>
              <c:idx val="7"/>
              <c:layout>
                <c:manualLayout>
                  <c:x val="-2.389932444329123E-3"/>
                  <c:y val="0.201318970278929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09-46A7-8403-C292995935A3}"/>
                </c:ext>
              </c:extLst>
            </c:dLbl>
            <c:dLbl>
              <c:idx val="8"/>
              <c:layout>
                <c:manualLayout>
                  <c:x val="-2.6153239449381652E-3"/>
                  <c:y val="0.196819124400679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09-46A7-8403-C292995935A3}"/>
                </c:ext>
              </c:extLst>
            </c:dLbl>
            <c:dLbl>
              <c:idx val="9"/>
              <c:layout>
                <c:manualLayout>
                  <c:x val="-1.3077686990357886E-3"/>
                  <c:y val="0.318596452780491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09-46A7-8403-C292995935A3}"/>
                </c:ext>
              </c:extLst>
            </c:dLbl>
            <c:dLbl>
              <c:idx val="10"/>
              <c:layout>
                <c:manualLayout>
                  <c:x val="-6.7019970681205516E-5"/>
                  <c:y val="0.196012925184968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09-46A7-8403-C292995935A3}"/>
                </c:ext>
              </c:extLst>
            </c:dLbl>
            <c:dLbl>
              <c:idx val="11"/>
              <c:layout>
                <c:manualLayout>
                  <c:x val="0"/>
                  <c:y val="0.141793760750529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09-46A7-8403-C292995935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'Inscritos y matriculados nuevos'!$W$35:$W$39</c:f>
              <c:strCache>
                <c:ptCount val="5"/>
                <c:pt idx="0">
                  <c:v>2019-2</c:v>
                </c:pt>
                <c:pt idx="1">
                  <c:v>2020-2</c:v>
                </c:pt>
                <c:pt idx="2">
                  <c:v>2021-2</c:v>
                </c:pt>
                <c:pt idx="3">
                  <c:v>2022-2</c:v>
                </c:pt>
                <c:pt idx="4">
                  <c:v>2023-2</c:v>
                </c:pt>
              </c:strCache>
            </c:strRef>
          </c:cat>
          <c:val>
            <c:numRef>
              <c:f>'Inscritos y matriculados nuevos'!$X$35:$X$39</c:f>
              <c:numCache>
                <c:formatCode>General</c:formatCode>
                <c:ptCount val="5"/>
                <c:pt idx="0">
                  <c:v>1896</c:v>
                </c:pt>
                <c:pt idx="1">
                  <c:v>1637</c:v>
                </c:pt>
                <c:pt idx="2">
                  <c:v>1813</c:v>
                </c:pt>
                <c:pt idx="3">
                  <c:v>1847</c:v>
                </c:pt>
                <c:pt idx="4">
                  <c:v>1527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209-46A7-8403-C292995935A3}"/>
            </c:ext>
          </c:extLst>
        </c:ser>
        <c:ser>
          <c:idx val="0"/>
          <c:order val="1"/>
          <c:tx>
            <c:strRef>
              <c:f>'Inscritos y matriculados nuevos'!$Y$28</c:f>
              <c:strCache>
                <c:ptCount val="1"/>
                <c:pt idx="0">
                  <c:v>Matriculados Nuevos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65000"/>
                    <a:tint val="50000"/>
                    <a:satMod val="300000"/>
                  </a:schemeClr>
                </a:gs>
                <a:gs pos="35000">
                  <a:schemeClr val="accent5">
                    <a:shade val="65000"/>
                    <a:tint val="37000"/>
                    <a:satMod val="300000"/>
                  </a:schemeClr>
                </a:gs>
                <a:gs pos="100000">
                  <a:schemeClr val="accent5">
                    <a:shade val="65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shade val="65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'Inscritos y matriculados nuevos'!$W$35:$W$39</c:f>
              <c:strCache>
                <c:ptCount val="5"/>
                <c:pt idx="0">
                  <c:v>2019-2</c:v>
                </c:pt>
                <c:pt idx="1">
                  <c:v>2020-2</c:v>
                </c:pt>
                <c:pt idx="2">
                  <c:v>2021-2</c:v>
                </c:pt>
                <c:pt idx="3">
                  <c:v>2022-2</c:v>
                </c:pt>
                <c:pt idx="4">
                  <c:v>2023-2</c:v>
                </c:pt>
              </c:strCache>
            </c:strRef>
          </c:cat>
          <c:val>
            <c:numRef>
              <c:f>'Inscritos y matriculados nuevos'!$Y$35:$Y$39</c:f>
              <c:numCache>
                <c:formatCode>General</c:formatCode>
                <c:ptCount val="5"/>
                <c:pt idx="0">
                  <c:v>838</c:v>
                </c:pt>
                <c:pt idx="1">
                  <c:v>784</c:v>
                </c:pt>
                <c:pt idx="2">
                  <c:v>841</c:v>
                </c:pt>
                <c:pt idx="3">
                  <c:v>918</c:v>
                </c:pt>
                <c:pt idx="4">
                  <c:v>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209-46A7-8403-C29299593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654736"/>
        <c:axId val="170655128"/>
      </c:barChart>
      <c:lineChart>
        <c:grouping val="standard"/>
        <c:varyColors val="0"/>
        <c:ser>
          <c:idx val="2"/>
          <c:order val="2"/>
          <c:tx>
            <c:strRef>
              <c:f>'Inscritos y matriculados nuevos'!$Z$28</c:f>
              <c:strCache>
                <c:ptCount val="1"/>
                <c:pt idx="0">
                  <c:v>Tasa de Absorción Matriculados Nuevos / Inscritos</c:v>
                </c:pt>
              </c:strCache>
            </c:strRef>
          </c:tx>
          <c:spPr>
            <a:ln w="15875" cap="rnd">
              <a:solidFill>
                <a:schemeClr val="accent5">
                  <a:tint val="6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triangle"/>
            <c:size val="10"/>
            <c:spPr>
              <a:gradFill rotWithShape="1">
                <a:gsLst>
                  <a:gs pos="0">
                    <a:schemeClr val="accent5">
                      <a:tint val="65000"/>
                      <a:tint val="50000"/>
                      <a:satMod val="300000"/>
                    </a:schemeClr>
                  </a:gs>
                  <a:gs pos="35000">
                    <a:schemeClr val="accent5">
                      <a:tint val="65000"/>
                      <a:tint val="37000"/>
                      <a:satMod val="300000"/>
                    </a:schemeClr>
                  </a:gs>
                  <a:gs pos="100000">
                    <a:schemeClr val="accent5">
                      <a:tint val="65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tint val="65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4.9659296171366022E-3"/>
                  <c:y val="-5.1867019239160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09-46A7-8403-C292995935A3}"/>
                </c:ext>
              </c:extLst>
            </c:dLbl>
            <c:dLbl>
              <c:idx val="1"/>
              <c:layout>
                <c:manualLayout>
                  <c:x val="0"/>
                  <c:y val="-4.9137176121309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09-46A7-8403-C292995935A3}"/>
                </c:ext>
              </c:extLst>
            </c:dLbl>
            <c:dLbl>
              <c:idx val="2"/>
              <c:layout>
                <c:manualLayout>
                  <c:x val="2.4829648085683011E-3"/>
                  <c:y val="-3.2758117414206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09-46A7-8403-C292995935A3}"/>
                </c:ext>
              </c:extLst>
            </c:dLbl>
            <c:dLbl>
              <c:idx val="3"/>
              <c:layout>
                <c:manualLayout>
                  <c:x val="1.2414824042841506E-3"/>
                  <c:y val="-8.46251366533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09-46A7-8403-C292995935A3}"/>
                </c:ext>
              </c:extLst>
            </c:dLbl>
            <c:dLbl>
              <c:idx val="4"/>
              <c:layout>
                <c:manualLayout>
                  <c:x val="2.4829648085683011E-3"/>
                  <c:y val="-4.6407333003459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09-46A7-8403-C292995935A3}"/>
                </c:ext>
              </c:extLst>
            </c:dLbl>
            <c:dLbl>
              <c:idx val="5"/>
              <c:layout>
                <c:manualLayout>
                  <c:x val="3.7244472128524515E-3"/>
                  <c:y val="-4.0947646767758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09-46A7-8403-C292995935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'Inscritos y matriculados nuevos'!$W$35:$W$39</c:f>
              <c:strCache>
                <c:ptCount val="5"/>
                <c:pt idx="0">
                  <c:v>2019-2</c:v>
                </c:pt>
                <c:pt idx="1">
                  <c:v>2020-2</c:v>
                </c:pt>
                <c:pt idx="2">
                  <c:v>2021-2</c:v>
                </c:pt>
                <c:pt idx="3">
                  <c:v>2022-2</c:v>
                </c:pt>
                <c:pt idx="4">
                  <c:v>2023-2</c:v>
                </c:pt>
              </c:strCache>
            </c:strRef>
          </c:cat>
          <c:val>
            <c:numRef>
              <c:f>'Inscritos y matriculados nuevos'!$Z$35:$Z$39</c:f>
              <c:numCache>
                <c:formatCode>0.0%</c:formatCode>
                <c:ptCount val="5"/>
                <c:pt idx="0">
                  <c:v>0.44198312236286919</c:v>
                </c:pt>
                <c:pt idx="1">
                  <c:v>0.47892486255345146</c:v>
                </c:pt>
                <c:pt idx="2">
                  <c:v>0.46387203530060672</c:v>
                </c:pt>
                <c:pt idx="3">
                  <c:v>0.49702219815917703</c:v>
                </c:pt>
                <c:pt idx="4">
                  <c:v>0.5795677799607073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209-46A7-8403-C29299593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655520"/>
        <c:axId val="170655912"/>
      </c:lineChart>
      <c:catAx>
        <c:axId val="1706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655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06551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654736"/>
        <c:crosses val="autoZero"/>
        <c:crossBetween val="between"/>
      </c:valAx>
      <c:catAx>
        <c:axId val="170655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70655912"/>
        <c:crosses val="autoZero"/>
        <c:auto val="0"/>
        <c:lblAlgn val="ctr"/>
        <c:lblOffset val="100"/>
        <c:noMultiLvlLbl val="0"/>
      </c:catAx>
      <c:valAx>
        <c:axId val="170655912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65552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635406204145742"/>
          <c:y val="0.92503513278851401"/>
          <c:w val="0.74629450058900115"/>
          <c:h val="6.26085555491125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366" r="0.75000000000000366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578840961552408"/>
          <c:y val="2.8566943047649618E-2"/>
          <c:w val="0.35126431287853732"/>
          <c:h val="0.827980107425511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75-4A5C-A1F7-8E00FAC73AAE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75-4A5C-A1F7-8E00FAC73AA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E9DBFE1-4FA3-4E43-AA3B-9F11CBA6F329}" type="CATEGORYNAM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[NOMBRE DE CATEGORÍA]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  <a:p>
                    <a:fld id="{19C91BC7-7464-461B-84B3-968F8AD038F3}" type="VALUE">
                      <a:rPr lang="en-US" sz="2800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E75-4A5C-A1F7-8E00FAC73AA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9E7C199-8C85-495D-BDFC-9052E78D67EF}" type="CATEGORYNAM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[NOMBRE DE CATEGORÍA]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  <a:p>
                    <a:fld id="{5240D6E2-7672-4497-BC64-E0C5D7E61249}" type="VALUE">
                      <a:rPr lang="en-US" sz="2800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E75-4A5C-A1F7-8E00FAC73A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'Inscritos por género y div-prog'!$K$65:$K$66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'Inscritos por género y div-prog'!$L$65:$L$66</c:f>
              <c:numCache>
                <c:formatCode>0%</c:formatCode>
                <c:ptCount val="2"/>
                <c:pt idx="0">
                  <c:v>0.45841519318926</c:v>
                </c:pt>
                <c:pt idx="1">
                  <c:v>0.54158480681074006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75-4A5C-A1F7-8E00FAC73AA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71946336631929"/>
          <c:y val="0.8931214325894784"/>
          <c:w val="0.23671327405810547"/>
          <c:h val="7.133865496183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366" r="0.75000000000000366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787579184180921E-2"/>
          <c:y val="5.773572834645669E-2"/>
          <c:w val="0.92075520046470494"/>
          <c:h val="0.66196175478065233"/>
        </c:manualLayout>
      </c:layout>
      <c:barChart>
        <c:barDir val="col"/>
        <c:grouping val="clustered"/>
        <c:varyColors val="0"/>
        <c:ser>
          <c:idx val="0"/>
          <c:order val="0"/>
          <c:tx>
            <c:v>Femenino</c:v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6.32054258457275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A5-41CC-9868-4F78306AF35C}"/>
                </c:ext>
              </c:extLst>
            </c:dLbl>
            <c:dLbl>
              <c:idx val="7"/>
              <c:layout>
                <c:manualLayout>
                  <c:x val="-8.427390112763623E-3"/>
                  <c:y val="-2.3809523809523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A5-41CC-9868-4F78306AF35C}"/>
                </c:ext>
              </c:extLst>
            </c:dLbl>
            <c:dLbl>
              <c:idx val="8"/>
              <c:layout>
                <c:manualLayout>
                  <c:x val="-6.3205425845727168E-3"/>
                  <c:y val="2.3809523809522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A5-41CC-9868-4F78306AF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('Inscritos por género y div-prog'!$E$14,'Inscritos por género y div-prog'!$E$18,'Inscritos por género y div-prog'!$E$22,'Inscritos por género y div-prog'!$E$26,'Inscritos por género y div-prog'!$E$33,'Inscritos por género y div-prog'!$E$38,'Inscritos por género y div-prog'!$E$40,'Inscritos por género y div-prog'!$E$44,'Inscritos por género y div-prog'!$E$48,'Inscritos por género y div-prog'!$E$50,'Inscritos por género y div-prog'!$E$53:$E$55)</c:f>
              <c:strCache>
                <c:ptCount val="13"/>
                <c:pt idx="0">
                  <c:v>Escuela de Negocios</c:v>
                </c:pt>
                <c:pt idx="1">
                  <c:v>Div. de Derecho, C. Política y Rel. Inter.</c:v>
                </c:pt>
                <c:pt idx="2">
                  <c:v>Div. Ciencias de la Salud</c:v>
                </c:pt>
                <c:pt idx="3">
                  <c:v>Div. de Ingenierías</c:v>
                </c:pt>
                <c:pt idx="4">
                  <c:v>Div.de Hum. y Ciencias Sociales </c:v>
                </c:pt>
                <c:pt idx="5">
                  <c:v>Instituto de Estudios en Educación</c:v>
                </c:pt>
                <c:pt idx="6">
                  <c:v>Escuela de Arquitectura, Urbanismo y Diseño</c:v>
                </c:pt>
                <c:pt idx="7">
                  <c:v>Div. de Ciencias Básicas</c:v>
                </c:pt>
                <c:pt idx="8">
                  <c:v>Música</c:v>
                </c:pt>
                <c:pt idx="9">
                  <c:v>Instituto de Idiomas</c:v>
                </c:pt>
                <c:pt idx="10">
                  <c:v>Estudios generales enfa. Salud</c:v>
                </c:pt>
                <c:pt idx="11">
                  <c:v>Básico Negocios Internacionales</c:v>
                </c:pt>
                <c:pt idx="12">
                  <c:v>Básico Profesional</c:v>
                </c:pt>
              </c:strCache>
            </c:strRef>
          </c:cat>
          <c:val>
            <c:numRef>
              <c:f>('Inscritos por género y div-prog'!$K$14,'Inscritos por género y div-prog'!$K$18,'Inscritos por género y div-prog'!$K$22,'Inscritos por género y div-prog'!$K$26,'Inscritos por género y div-prog'!$K$33,'Inscritos por género y div-prog'!$K$38,'Inscritos por género y div-prog'!$K$40,'Inscritos por género y div-prog'!$K$44,'Inscritos por género y div-prog'!$K$48,'Inscritos por género y div-prog'!$K$50,'Inscritos por género y div-prog'!$K$53:$K$55)</c:f>
              <c:numCache>
                <c:formatCode>0%</c:formatCode>
                <c:ptCount val="13"/>
                <c:pt idx="0">
                  <c:v>0.46982758620689657</c:v>
                </c:pt>
                <c:pt idx="1">
                  <c:v>0.61029411764705888</c:v>
                </c:pt>
                <c:pt idx="2">
                  <c:v>0.63414634146341464</c:v>
                </c:pt>
                <c:pt idx="3">
                  <c:v>0.27681660899653981</c:v>
                </c:pt>
                <c:pt idx="4">
                  <c:v>0.68208092485549132</c:v>
                </c:pt>
                <c:pt idx="5">
                  <c:v>1</c:v>
                </c:pt>
                <c:pt idx="6">
                  <c:v>0.63013698630136983</c:v>
                </c:pt>
                <c:pt idx="7">
                  <c:v>0.45454545454545453</c:v>
                </c:pt>
                <c:pt idx="8">
                  <c:v>0.35294117647058826</c:v>
                </c:pt>
                <c:pt idx="9">
                  <c:v>0.77586206896551724</c:v>
                </c:pt>
                <c:pt idx="10">
                  <c:v>0.6</c:v>
                </c:pt>
                <c:pt idx="11">
                  <c:v>0</c:v>
                </c:pt>
                <c:pt idx="1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A5-41CC-9868-4F78306AF35C}"/>
            </c:ext>
          </c:extLst>
        </c:ser>
        <c:ser>
          <c:idx val="1"/>
          <c:order val="1"/>
          <c:tx>
            <c:v>Masculino</c:v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3739663486681699E-3"/>
                  <c:y val="-2.3809523809523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A5-41CC-9868-4F78306AF35C}"/>
                </c:ext>
              </c:extLst>
            </c:dLbl>
            <c:dLbl>
              <c:idx val="1"/>
              <c:layout>
                <c:manualLayout>
                  <c:x val="9.4808138768590761E-3"/>
                  <c:y val="-2.3809523809523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A5-41CC-9868-4F78306AF35C}"/>
                </c:ext>
              </c:extLst>
            </c:dLbl>
            <c:dLbl>
              <c:idx val="2"/>
              <c:layout>
                <c:manualLayout>
                  <c:x val="9.48081387685907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A5-41CC-9868-4F78306AF35C}"/>
                </c:ext>
              </c:extLst>
            </c:dLbl>
            <c:dLbl>
              <c:idx val="4"/>
              <c:layout>
                <c:manualLayout>
                  <c:x val="8.42739011276362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A5-41CC-9868-4F78306AF35C}"/>
                </c:ext>
              </c:extLst>
            </c:dLbl>
            <c:dLbl>
              <c:idx val="6"/>
              <c:layout>
                <c:manualLayout>
                  <c:x val="7.373966348668092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A5-41CC-9868-4F78306AF35C}"/>
                </c:ext>
              </c:extLst>
            </c:dLbl>
            <c:dLbl>
              <c:idx val="7"/>
              <c:layout>
                <c:manualLayout>
                  <c:x val="5.2671188204771865E-3"/>
                  <c:y val="-4.36502893989256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A5-41CC-9868-4F78306AF35C}"/>
                </c:ext>
              </c:extLst>
            </c:dLbl>
            <c:dLbl>
              <c:idx val="9"/>
              <c:layout>
                <c:manualLayout>
                  <c:x val="6.3205425845727168E-3"/>
                  <c:y val="2.3809523809523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A5-41CC-9868-4F78306AF35C}"/>
                </c:ext>
              </c:extLst>
            </c:dLbl>
            <c:dLbl>
              <c:idx val="11"/>
              <c:layout>
                <c:manualLayout>
                  <c:x val="9.480813876858919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EC-4683-9A7D-7E9645B01B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('Inscritos por género y div-prog'!$E$14,'Inscritos por género y div-prog'!$E$18,'Inscritos por género y div-prog'!$E$22,'Inscritos por género y div-prog'!$E$26,'Inscritos por género y div-prog'!$E$33,'Inscritos por género y div-prog'!$E$38,'Inscritos por género y div-prog'!$E$40,'Inscritos por género y div-prog'!$E$44,'Inscritos por género y div-prog'!$E$48,'Inscritos por género y div-prog'!$E$50,'Inscritos por género y div-prog'!$E$53:$E$55)</c:f>
              <c:strCache>
                <c:ptCount val="13"/>
                <c:pt idx="0">
                  <c:v>Escuela de Negocios</c:v>
                </c:pt>
                <c:pt idx="1">
                  <c:v>Div. de Derecho, C. Política y Rel. Inter.</c:v>
                </c:pt>
                <c:pt idx="2">
                  <c:v>Div. Ciencias de la Salud</c:v>
                </c:pt>
                <c:pt idx="3">
                  <c:v>Div. de Ingenierías</c:v>
                </c:pt>
                <c:pt idx="4">
                  <c:v>Div.de Hum. y Ciencias Sociales </c:v>
                </c:pt>
                <c:pt idx="5">
                  <c:v>Instituto de Estudios en Educación</c:v>
                </c:pt>
                <c:pt idx="6">
                  <c:v>Escuela de Arquitectura, Urbanismo y Diseño</c:v>
                </c:pt>
                <c:pt idx="7">
                  <c:v>Div. de Ciencias Básicas</c:v>
                </c:pt>
                <c:pt idx="8">
                  <c:v>Música</c:v>
                </c:pt>
                <c:pt idx="9">
                  <c:v>Instituto de Idiomas</c:v>
                </c:pt>
                <c:pt idx="10">
                  <c:v>Estudios generales enfa. Salud</c:v>
                </c:pt>
                <c:pt idx="11">
                  <c:v>Básico Negocios Internacionales</c:v>
                </c:pt>
                <c:pt idx="12">
                  <c:v>Básico Profesional</c:v>
                </c:pt>
              </c:strCache>
            </c:strRef>
          </c:cat>
          <c:val>
            <c:numRef>
              <c:f>('Inscritos por género y div-prog'!$L$14,'Inscritos por género y div-prog'!$L$18,'Inscritos por género y div-prog'!$L$22,'Inscritos por género y div-prog'!$L$26,'Inscritos por género y div-prog'!$L$33,'Inscritos por género y div-prog'!$L$38,'Inscritos por género y div-prog'!$L$40,'Inscritos por género y div-prog'!$L$44,'Inscritos por género y div-prog'!$L$48,'Inscritos por género y div-prog'!$L$50,'Inscritos por género y div-prog'!$L$53,'Inscritos por género y div-prog'!$L$54,'Inscritos por género y div-prog'!$L$55)</c:f>
              <c:numCache>
                <c:formatCode>0%</c:formatCode>
                <c:ptCount val="13"/>
                <c:pt idx="0">
                  <c:v>0.53017241379310343</c:v>
                </c:pt>
                <c:pt idx="1">
                  <c:v>0.38970588235294118</c:v>
                </c:pt>
                <c:pt idx="2">
                  <c:v>0.36585365853658536</c:v>
                </c:pt>
                <c:pt idx="3">
                  <c:v>0.72318339100346019</c:v>
                </c:pt>
                <c:pt idx="4">
                  <c:v>0.31791907514450868</c:v>
                </c:pt>
                <c:pt idx="5">
                  <c:v>0</c:v>
                </c:pt>
                <c:pt idx="6">
                  <c:v>0.36986301369863012</c:v>
                </c:pt>
                <c:pt idx="7">
                  <c:v>0.54545454545454541</c:v>
                </c:pt>
                <c:pt idx="8">
                  <c:v>0.6470588235294118</c:v>
                </c:pt>
                <c:pt idx="9">
                  <c:v>0.22413793103448276</c:v>
                </c:pt>
                <c:pt idx="10">
                  <c:v>0.4</c:v>
                </c:pt>
                <c:pt idx="11">
                  <c:v>0</c:v>
                </c:pt>
                <c:pt idx="12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5A5-41CC-9868-4F78306AF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651208"/>
        <c:axId val="170650424"/>
      </c:barChart>
      <c:catAx>
        <c:axId val="170651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650424"/>
        <c:crosses val="autoZero"/>
        <c:auto val="1"/>
        <c:lblAlgn val="ctr"/>
        <c:lblOffset val="100"/>
        <c:noMultiLvlLbl val="0"/>
      </c:catAx>
      <c:valAx>
        <c:axId val="17065042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170651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059108851604695"/>
          <c:y val="0.92648781402324709"/>
          <c:w val="0.21121262595568138"/>
          <c:h val="6.03205962355823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855534340668833"/>
          <c:y val="7.7968677930549762E-2"/>
          <c:w val="0.43200463647850906"/>
          <c:h val="0.8287051590744360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F25-437E-A8BD-9B6479E2BD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F25-437E-A8BD-9B6479E2BD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F25-437E-A8BD-9B6479E2BD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F25-437E-A8BD-9B6479E2BD1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F25-437E-A8BD-9B6479E2BD1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F25-437E-A8BD-9B6479E2BD18}"/>
              </c:ext>
            </c:extLst>
          </c:dPt>
          <c:dLbls>
            <c:dLbl>
              <c:idx val="0"/>
              <c:layout>
                <c:manualLayout>
                  <c:x val="2.582847722117378E-2"/>
                  <c:y val="6.5891669943955765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25-437E-A8BD-9B6479E2BD1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F25-437E-A8BD-9B6479E2BD1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DF25-437E-A8BD-9B6479E2BD1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DF25-437E-A8BD-9B6479E2BD18}"/>
                </c:ext>
              </c:extLst>
            </c:dLbl>
            <c:dLbl>
              <c:idx val="4"/>
              <c:layout>
                <c:manualLayout>
                  <c:x val="6.1150569903731591E-3"/>
                  <c:y val="8.565917092714248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25-437E-A8BD-9B6479E2BD18}"/>
                </c:ext>
              </c:extLst>
            </c:dLbl>
            <c:dLbl>
              <c:idx val="5"/>
              <c:layout>
                <c:manualLayout>
                  <c:x val="1.2258947405615084E-2"/>
                  <c:y val="6.5891669943955765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25-437E-A8BD-9B6479E2B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'Inscritos por Edades'!$E$24:$J$24</c:f>
              <c:strCache>
                <c:ptCount val="6"/>
                <c:pt idx="0">
                  <c:v>&lt;16 años</c:v>
                </c:pt>
                <c:pt idx="1">
                  <c:v>16 años</c:v>
                </c:pt>
                <c:pt idx="2">
                  <c:v>17 años</c:v>
                </c:pt>
                <c:pt idx="3">
                  <c:v> 18 años</c:v>
                </c:pt>
                <c:pt idx="4">
                  <c:v>19 años</c:v>
                </c:pt>
                <c:pt idx="5">
                  <c:v>&gt;= 20 años</c:v>
                </c:pt>
              </c:strCache>
            </c:strRef>
          </c:cat>
          <c:val>
            <c:numRef>
              <c:f>'Inscritos por Edades'!$E$25:$J$25</c:f>
              <c:numCache>
                <c:formatCode>General</c:formatCode>
                <c:ptCount val="6"/>
                <c:pt idx="0">
                  <c:v>3</c:v>
                </c:pt>
                <c:pt idx="1">
                  <c:v>78</c:v>
                </c:pt>
                <c:pt idx="2">
                  <c:v>631</c:v>
                </c:pt>
                <c:pt idx="3">
                  <c:v>550</c:v>
                </c:pt>
                <c:pt idx="4">
                  <c:v>162</c:v>
                </c:pt>
                <c:pt idx="5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F25-437E-A8BD-9B6479E2BD1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DF25-437E-A8BD-9B6479E2BD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DF25-437E-A8BD-9B6479E2BD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DF25-437E-A8BD-9B6479E2BD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DF25-437E-A8BD-9B6479E2BD1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DF25-437E-A8BD-9B6479E2BD1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DF25-437E-A8BD-9B6479E2BD1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shade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DF25-437E-A8BD-9B6479E2BD1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shade val="7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0-DF25-437E-A8BD-9B6479E2BD1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shade val="9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2-DF25-437E-A8BD-9B6479E2BD1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tint val="9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4-DF25-437E-A8BD-9B6479E2BD18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6-DF25-437E-A8BD-9B6479E2BD1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tint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8-DF25-437E-A8BD-9B6479E2B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'Inscritos por Edades'!$E$24:$J$24</c:f>
              <c:strCache>
                <c:ptCount val="6"/>
                <c:pt idx="0">
                  <c:v>&lt;16 años</c:v>
                </c:pt>
                <c:pt idx="1">
                  <c:v>16 años</c:v>
                </c:pt>
                <c:pt idx="2">
                  <c:v>17 años</c:v>
                </c:pt>
                <c:pt idx="3">
                  <c:v> 18 años</c:v>
                </c:pt>
                <c:pt idx="4">
                  <c:v>19 años</c:v>
                </c:pt>
                <c:pt idx="5">
                  <c:v>&gt;= 20 años</c:v>
                </c:pt>
              </c:strCache>
            </c:strRef>
          </c:cat>
          <c:val>
            <c:numRef>
              <c:f>'Inscritos por Edades'!$E$26:$J$26</c:f>
              <c:numCache>
                <c:formatCode>0.0%</c:formatCode>
                <c:ptCount val="6"/>
                <c:pt idx="0">
                  <c:v>1.9646365422396855E-3</c:v>
                </c:pt>
                <c:pt idx="1">
                  <c:v>5.1080550098231828E-2</c:v>
                </c:pt>
                <c:pt idx="2">
                  <c:v>0.41322855271774722</c:v>
                </c:pt>
                <c:pt idx="3">
                  <c:v>0.36018336607727569</c:v>
                </c:pt>
                <c:pt idx="4">
                  <c:v>0.10609037328094302</c:v>
                </c:pt>
                <c:pt idx="5">
                  <c:v>6.7452521283562536E-2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F25-437E-A8BD-9B6479E2BD18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195381100073265"/>
          <c:y val="7.2681047002872368E-2"/>
          <c:w val="0.85561646267906211"/>
          <c:h val="0.806453729979755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'Inscritos por Estrato'!$D$5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'Inscritos por Estrato'!$E$14:$J$14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'Inscritos por Estrato'!$E$15:$J$15</c:f>
              <c:numCache>
                <c:formatCode>General</c:formatCode>
                <c:ptCount val="6"/>
                <c:pt idx="0">
                  <c:v>301</c:v>
                </c:pt>
                <c:pt idx="1">
                  <c:v>330</c:v>
                </c:pt>
                <c:pt idx="2">
                  <c:v>260</c:v>
                </c:pt>
                <c:pt idx="3">
                  <c:v>263</c:v>
                </c:pt>
                <c:pt idx="4">
                  <c:v>186</c:v>
                </c:pt>
                <c:pt idx="5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9-4936-B766-E64CF164BF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70652384"/>
        <c:axId val="175638040"/>
      </c:barChart>
      <c:catAx>
        <c:axId val="17065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638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638040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652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es-CO"/>
    </a:p>
  </c:txPr>
  <c:printSettings>
    <c:headerFooter alignWithMargins="0"/>
    <c:pageMargins b="1" l="0.75000000000000366" r="0.75000000000000366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0D-4520-B702-A897F2F993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0D-4520-B702-A897F2F993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0D-4520-B702-A897F2F993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0D-4520-B702-A897F2F993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10D-4520-B702-A897F2F993A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10D-4520-B702-A897F2F993A0}"/>
              </c:ext>
            </c:extLst>
          </c:dPt>
          <c:dLbls>
            <c:dLbl>
              <c:idx val="5"/>
              <c:layout>
                <c:manualLayout>
                  <c:x val="5.5118110236220416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0D-4520-B702-A897F2F993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'Inscritos por Estrato'!$E$18:$J$18</c:f>
              <c:strCache>
                <c:ptCount val="6"/>
                <c:pt idx="0">
                  <c:v>Estrato 1</c:v>
                </c:pt>
                <c:pt idx="1">
                  <c:v>Estrato 2</c:v>
                </c:pt>
                <c:pt idx="2">
                  <c:v>Estrato 3</c:v>
                </c:pt>
                <c:pt idx="3">
                  <c:v>Estrato 4</c:v>
                </c:pt>
                <c:pt idx="4">
                  <c:v>Estrato 5</c:v>
                </c:pt>
                <c:pt idx="5">
                  <c:v>Estrato 6</c:v>
                </c:pt>
              </c:strCache>
            </c:strRef>
          </c:cat>
          <c:val>
            <c:numRef>
              <c:f>'Inscritos por Estrato'!$E$19:$J$19</c:f>
              <c:numCache>
                <c:formatCode>0%</c:formatCode>
                <c:ptCount val="6"/>
                <c:pt idx="0">
                  <c:v>0.1971185330713818</c:v>
                </c:pt>
                <c:pt idx="1">
                  <c:v>0.21611001964636542</c:v>
                </c:pt>
                <c:pt idx="2">
                  <c:v>0.17026850032743943</c:v>
                </c:pt>
                <c:pt idx="3">
                  <c:v>0.17223313686967912</c:v>
                </c:pt>
                <c:pt idx="4">
                  <c:v>0.12180746561886051</c:v>
                </c:pt>
                <c:pt idx="5">
                  <c:v>0.12246234446627374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10D-4520-B702-A897F2F993A0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'Comparativo Inscritos'!$X$21</c:f>
              <c:strCache>
                <c:ptCount val="1"/>
                <c:pt idx="0">
                  <c:v>2022-2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0054061099968764E-2"/>
                  <c:y val="-1.9031524012528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6E-462B-B194-F0370E1ECE04}"/>
                </c:ext>
              </c:extLst>
            </c:dLbl>
            <c:dLbl>
              <c:idx val="1"/>
              <c:layout>
                <c:manualLayout>
                  <c:x val="-2.1947071576142136E-2"/>
                  <c:y val="-4.0408744424014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6E-462B-B194-F0370E1ECE04}"/>
                </c:ext>
              </c:extLst>
            </c:dLbl>
            <c:dLbl>
              <c:idx val="2"/>
              <c:layout>
                <c:manualLayout>
                  <c:x val="-2.4786587290402191E-2"/>
                  <c:y val="-2.3782017437303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6E-462B-B194-F0370E1ECE04}"/>
                </c:ext>
              </c:extLst>
            </c:dLbl>
            <c:dLbl>
              <c:idx val="3"/>
              <c:layout>
                <c:manualLayout>
                  <c:x val="-2.7595397480403124E-2"/>
                  <c:y val="-2.1406770724915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6E-462B-B194-F0370E1ECE04}"/>
                </c:ext>
              </c:extLst>
            </c:dLbl>
            <c:dLbl>
              <c:idx val="4"/>
              <c:layout>
                <c:manualLayout>
                  <c:x val="-4.9099772905818037E-3"/>
                  <c:y val="-2.1406770724915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6E-462B-B194-F0370E1ECE04}"/>
                </c:ext>
              </c:extLst>
            </c:dLbl>
            <c:dLbl>
              <c:idx val="5"/>
              <c:layout>
                <c:manualLayout>
                  <c:x val="-1.7628697323350262E-2"/>
                  <c:y val="-6.178596483550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6E-462B-B194-F0370E1ECE04}"/>
                </c:ext>
              </c:extLst>
            </c:dLbl>
            <c:dLbl>
              <c:idx val="6"/>
              <c:layout>
                <c:manualLayout>
                  <c:x val="-2.100056633805545E-2"/>
                  <c:y val="-1.9031524012528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6E-462B-B194-F0370E1ECE04}"/>
                </c:ext>
              </c:extLst>
            </c:dLbl>
            <c:dLbl>
              <c:idx val="8"/>
              <c:layout>
                <c:manualLayout>
                  <c:x val="-2.2893576814228961E-2"/>
                  <c:y val="-2.8532510862078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6E-462B-B194-F0370E1ECE04}"/>
                </c:ext>
              </c:extLst>
            </c:dLbl>
            <c:dLbl>
              <c:idx val="11"/>
              <c:layout>
                <c:manualLayout>
                  <c:x val="-1.6149764256847079E-2"/>
                  <c:y val="-2.85325108620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D5-4962-B02F-1027B958806D}"/>
                </c:ext>
              </c:extLst>
            </c:dLbl>
            <c:dLbl>
              <c:idx val="12"/>
              <c:layout>
                <c:manualLayout>
                  <c:x val="6.5663614572333637E-3"/>
                  <c:y val="-1.4281030587753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D5-4962-B02F-1027B95880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 Inscritos'!$W$22:$W$34</c:f>
              <c:strCache>
                <c:ptCount val="13"/>
                <c:pt idx="0">
                  <c:v>Escuela de Negocios</c:v>
                </c:pt>
                <c:pt idx="1">
                  <c:v>Div. de Derecho, C. Política y Rel. Inter.</c:v>
                </c:pt>
                <c:pt idx="2">
                  <c:v>Div. Ciencias de la Salud</c:v>
                </c:pt>
                <c:pt idx="3">
                  <c:v>Div. de Ingenierías</c:v>
                </c:pt>
                <c:pt idx="4">
                  <c:v>Div.de Hum. y Ciencias Sociales </c:v>
                </c:pt>
                <c:pt idx="5">
                  <c:v>Instituto de Estudios en Educación</c:v>
                </c:pt>
                <c:pt idx="6">
                  <c:v>Escuela de Arquitectura, Urbanismo y Diseño</c:v>
                </c:pt>
                <c:pt idx="7">
                  <c:v>Div. de Ciencias Básicas</c:v>
                </c:pt>
                <c:pt idx="8">
                  <c:v>Instituto de Idiomas</c:v>
                </c:pt>
                <c:pt idx="9">
                  <c:v>Música</c:v>
                </c:pt>
                <c:pt idx="10">
                  <c:v>Estudios generales enfa. Salud</c:v>
                </c:pt>
                <c:pt idx="11">
                  <c:v>Básico de Negocios Internacionales</c:v>
                </c:pt>
                <c:pt idx="12">
                  <c:v>Básicos Profesionales / Cursos libres</c:v>
                </c:pt>
              </c:strCache>
            </c:strRef>
          </c:cat>
          <c:val>
            <c:numRef>
              <c:f>'Comparativo Inscritos'!$X$22:$X$34</c:f>
              <c:numCache>
                <c:formatCode>#,##0</c:formatCode>
                <c:ptCount val="13"/>
                <c:pt idx="0">
                  <c:v>241</c:v>
                </c:pt>
                <c:pt idx="1">
                  <c:v>142</c:v>
                </c:pt>
                <c:pt idx="2">
                  <c:v>433</c:v>
                </c:pt>
                <c:pt idx="3">
                  <c:v>378</c:v>
                </c:pt>
                <c:pt idx="4">
                  <c:v>224</c:v>
                </c:pt>
                <c:pt idx="5">
                  <c:v>15</c:v>
                </c:pt>
                <c:pt idx="6">
                  <c:v>148</c:v>
                </c:pt>
                <c:pt idx="7">
                  <c:v>52</c:v>
                </c:pt>
                <c:pt idx="8">
                  <c:v>72</c:v>
                </c:pt>
                <c:pt idx="9">
                  <c:v>18</c:v>
                </c:pt>
                <c:pt idx="10">
                  <c:v>121</c:v>
                </c:pt>
                <c:pt idx="11">
                  <c:v>1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9FB-4FAA-B91B-1751C02DF04B}"/>
            </c:ext>
          </c:extLst>
        </c:ser>
        <c:ser>
          <c:idx val="1"/>
          <c:order val="1"/>
          <c:tx>
            <c:strRef>
              <c:f>'Comparativo Inscritos'!$Y$21</c:f>
              <c:strCache>
                <c:ptCount val="1"/>
                <c:pt idx="0">
                  <c:v>2023-2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2893576814228822E-2"/>
                  <c:y val="3.5658438026540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6E-462B-B194-F0370E1ECE04}"/>
                </c:ext>
              </c:extLst>
            </c:dLbl>
            <c:dLbl>
              <c:idx val="1"/>
              <c:layout>
                <c:manualLayout>
                  <c:x val="-2.2893576814228822E-2"/>
                  <c:y val="2.140695775221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6E-462B-B194-F0370E1ECE04}"/>
                </c:ext>
              </c:extLst>
            </c:dLbl>
            <c:dLbl>
              <c:idx val="2"/>
              <c:layout>
                <c:manualLayout>
                  <c:x val="-1.8161050623795395E-2"/>
                  <c:y val="7.3662385424738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6E-462B-B194-F0370E1ECE04}"/>
                </c:ext>
              </c:extLst>
            </c:dLbl>
            <c:dLbl>
              <c:idx val="3"/>
              <c:layout>
                <c:manualLayout>
                  <c:x val="-2.1947071576142101E-2"/>
                  <c:y val="3.5658438026540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6E-462B-B194-F0370E1ECE04}"/>
                </c:ext>
              </c:extLst>
            </c:dLbl>
            <c:dLbl>
              <c:idx val="4"/>
              <c:layout>
                <c:manualLayout>
                  <c:x val="-3.6144650147442482E-2"/>
                  <c:y val="1.4281217615053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6E-462B-B194-F0370E1ECE04}"/>
                </c:ext>
              </c:extLst>
            </c:dLbl>
            <c:dLbl>
              <c:idx val="5"/>
              <c:layout>
                <c:manualLayout>
                  <c:x val="-1.7628697323350262E-2"/>
                  <c:y val="1.4281217615054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6E-462B-B194-F0370E1ECE04}"/>
                </c:ext>
              </c:extLst>
            </c:dLbl>
            <c:dLbl>
              <c:idx val="6"/>
              <c:layout>
                <c:manualLayout>
                  <c:x val="-2.100056633805545E-2"/>
                  <c:y val="4.7534671588477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6E-462B-B194-F0370E1ECE04}"/>
                </c:ext>
              </c:extLst>
            </c:dLbl>
            <c:dLbl>
              <c:idx val="8"/>
              <c:layout>
                <c:manualLayout>
                  <c:x val="-2.5733092528488877E-2"/>
                  <c:y val="2.3782204464603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6E-462B-B194-F0370E1ECE04}"/>
                </c:ext>
              </c:extLst>
            </c:dLbl>
            <c:dLbl>
              <c:idx val="11"/>
              <c:layout>
                <c:manualLayout>
                  <c:x val="-3.0879770656563992E-2"/>
                  <c:y val="2.404984053117249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6E-462B-B194-F0370E1ECE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 Inscritos'!$W$22:$W$34</c:f>
              <c:strCache>
                <c:ptCount val="13"/>
                <c:pt idx="0">
                  <c:v>Escuela de Negocios</c:v>
                </c:pt>
                <c:pt idx="1">
                  <c:v>Div. de Derecho, C. Política y Rel. Inter.</c:v>
                </c:pt>
                <c:pt idx="2">
                  <c:v>Div. Ciencias de la Salud</c:v>
                </c:pt>
                <c:pt idx="3">
                  <c:v>Div. de Ingenierías</c:v>
                </c:pt>
                <c:pt idx="4">
                  <c:v>Div.de Hum. y Ciencias Sociales </c:v>
                </c:pt>
                <c:pt idx="5">
                  <c:v>Instituto de Estudios en Educación</c:v>
                </c:pt>
                <c:pt idx="6">
                  <c:v>Escuela de Arquitectura, Urbanismo y Diseño</c:v>
                </c:pt>
                <c:pt idx="7">
                  <c:v>Div. de Ciencias Básicas</c:v>
                </c:pt>
                <c:pt idx="8">
                  <c:v>Instituto de Idiomas</c:v>
                </c:pt>
                <c:pt idx="9">
                  <c:v>Música</c:v>
                </c:pt>
                <c:pt idx="10">
                  <c:v>Estudios generales enfa. Salud</c:v>
                </c:pt>
                <c:pt idx="11">
                  <c:v>Básico de Negocios Internacionales</c:v>
                </c:pt>
                <c:pt idx="12">
                  <c:v>Básicos Profesionales / Cursos libres</c:v>
                </c:pt>
              </c:strCache>
            </c:strRef>
          </c:cat>
          <c:val>
            <c:numRef>
              <c:f>'Comparativo Inscritos'!$Y$22:$Y$34</c:f>
              <c:numCache>
                <c:formatCode>General</c:formatCode>
                <c:ptCount val="13"/>
                <c:pt idx="0">
                  <c:v>232</c:v>
                </c:pt>
                <c:pt idx="1">
                  <c:v>136</c:v>
                </c:pt>
                <c:pt idx="2">
                  <c:v>369</c:v>
                </c:pt>
                <c:pt idx="3">
                  <c:v>289</c:v>
                </c:pt>
                <c:pt idx="4">
                  <c:v>173</c:v>
                </c:pt>
                <c:pt idx="5">
                  <c:v>9</c:v>
                </c:pt>
                <c:pt idx="6">
                  <c:v>146</c:v>
                </c:pt>
                <c:pt idx="7">
                  <c:v>44</c:v>
                </c:pt>
                <c:pt idx="8">
                  <c:v>58</c:v>
                </c:pt>
                <c:pt idx="9">
                  <c:v>17</c:v>
                </c:pt>
                <c:pt idx="10">
                  <c:v>50</c:v>
                </c:pt>
                <c:pt idx="11">
                  <c:v>0</c:v>
                </c:pt>
                <c:pt idx="12" formatCode="#,##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9FB-4FAA-B91B-1751C02DF04B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5639608"/>
        <c:axId val="175640000"/>
      </c:lineChart>
      <c:catAx>
        <c:axId val="175639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640000"/>
        <c:crosses val="autoZero"/>
        <c:auto val="1"/>
        <c:lblAlgn val="ctr"/>
        <c:lblOffset val="100"/>
        <c:noMultiLvlLbl val="0"/>
      </c:catAx>
      <c:valAx>
        <c:axId val="17564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639608"/>
        <c:crosses val="autoZero"/>
        <c:crossBetween val="between"/>
        <c:majorUnit val="2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s-CO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33-43F4-BC54-7D60BEBD524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33-43F4-BC54-7D60BEBD524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933-43F4-BC54-7D60BEBD524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33-43F4-BC54-7D60BEBD524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933-43F4-BC54-7D60BEBD524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933-43F4-BC54-7D60BEBD524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933-43F4-BC54-7D60BEBD524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933-43F4-BC54-7D60BEBD524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933-43F4-BC54-7D60BEBD524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933-43F4-BC54-7D60BEBD524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933-43F4-BC54-7D60BEBD52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 Geog Inscritos'!$D$14:$D$23</c:f>
              <c:strCache>
                <c:ptCount val="10"/>
                <c:pt idx="0">
                  <c:v>Bogota</c:v>
                </c:pt>
                <c:pt idx="1">
                  <c:v>Extranjero</c:v>
                </c:pt>
                <c:pt idx="2">
                  <c:v>Otros</c:v>
                </c:pt>
                <c:pt idx="3">
                  <c:v>Cordoba</c:v>
                </c:pt>
                <c:pt idx="4">
                  <c:v>La Guajira</c:v>
                </c:pt>
                <c:pt idx="5">
                  <c:v>Sucre</c:v>
                </c:pt>
                <c:pt idx="6">
                  <c:v>Cesar</c:v>
                </c:pt>
                <c:pt idx="7">
                  <c:v>Magdalena</c:v>
                </c:pt>
                <c:pt idx="8">
                  <c:v>Bolivar</c:v>
                </c:pt>
                <c:pt idx="9">
                  <c:v>Atlántico</c:v>
                </c:pt>
              </c:strCache>
            </c:strRef>
          </c:cat>
          <c:val>
            <c:numRef>
              <c:f>'Dist Geog Inscritos'!$F$14:$F$23</c:f>
              <c:numCache>
                <c:formatCode>0.0%</c:formatCode>
                <c:ptCount val="10"/>
                <c:pt idx="0">
                  <c:v>9.823182711198428E-3</c:v>
                </c:pt>
                <c:pt idx="1">
                  <c:v>1.4407334643091027E-2</c:v>
                </c:pt>
                <c:pt idx="2">
                  <c:v>2.8159790438768827E-2</c:v>
                </c:pt>
                <c:pt idx="3">
                  <c:v>4.1257367387033402E-2</c:v>
                </c:pt>
                <c:pt idx="4">
                  <c:v>4.5186640471512773E-2</c:v>
                </c:pt>
                <c:pt idx="5">
                  <c:v>5.4354944335297972E-2</c:v>
                </c:pt>
                <c:pt idx="6">
                  <c:v>5.6974459724950882E-2</c:v>
                </c:pt>
                <c:pt idx="7">
                  <c:v>6.0248853962017027E-2</c:v>
                </c:pt>
                <c:pt idx="8">
                  <c:v>9.3647675180091677E-2</c:v>
                </c:pt>
                <c:pt idx="9">
                  <c:v>0.59593975114603803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33-43F4-BC54-7D60BEBD5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5638432"/>
        <c:axId val="175638824"/>
      </c:barChart>
      <c:catAx>
        <c:axId val="17563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638824"/>
        <c:crosses val="autoZero"/>
        <c:auto val="1"/>
        <c:lblAlgn val="ctr"/>
        <c:lblOffset val="100"/>
        <c:noMultiLvlLbl val="0"/>
      </c:catAx>
      <c:valAx>
        <c:axId val="175638824"/>
        <c:scaling>
          <c:orientation val="minMax"/>
        </c:scaling>
        <c:delete val="0"/>
        <c:axPos val="b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638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091121412760999"/>
          <c:y val="7.0195653092558416E-2"/>
          <c:w val="0.85561646267906211"/>
          <c:h val="0.806453729979755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'Serie de Admitidos'!$D$5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'Serie de Admitidos'!$I$14:$N$14</c15:sqref>
                  </c15:fullRef>
                </c:ext>
              </c:extLst>
              <c:f>'Serie de Admitidos'!$J$14:$N$14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de Admitidos'!$I$15:$N$15</c15:sqref>
                  </c15:fullRef>
                </c:ext>
              </c:extLst>
              <c:f>'Serie de Admitidos'!$J$15:$N$15</c:f>
              <c:numCache>
                <c:formatCode>General</c:formatCode>
                <c:ptCount val="5"/>
                <c:pt idx="0">
                  <c:v>1515</c:v>
                </c:pt>
                <c:pt idx="1">
                  <c:v>1482</c:v>
                </c:pt>
                <c:pt idx="2">
                  <c:v>1506</c:v>
                </c:pt>
                <c:pt idx="3">
                  <c:v>1649</c:v>
                </c:pt>
                <c:pt idx="4">
                  <c:v>1442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C-44A5-BDE7-153995C867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75640784"/>
        <c:axId val="175641176"/>
      </c:barChart>
      <c:catAx>
        <c:axId val="17564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641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641176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64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es-CO"/>
    </a:p>
  </c:txPr>
  <c:printSettings>
    <c:headerFooter alignWithMargins="0"/>
    <c:pageMargins b="1" l="0.75000000000000366" r="0.75000000000000366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6030361125237E-2"/>
          <c:y val="5.3291617621622794E-2"/>
          <c:w val="0.84295003716890793"/>
          <c:h val="0.761756651885549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'Tasa absorción nuevos_Adm'!$Z$34</c:f>
              <c:strCache>
                <c:ptCount val="1"/>
                <c:pt idx="0">
                  <c:v>Admitidos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0000"/>
                    <a:satMod val="300000"/>
                  </a:schemeClr>
                </a:gs>
                <a:gs pos="35000">
                  <a:schemeClr val="accent5">
                    <a:tint val="37000"/>
                    <a:satMod val="300000"/>
                  </a:schemeClr>
                </a:gs>
                <a:gs pos="100000">
                  <a:schemeClr val="accent5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494751333145924E-3"/>
                  <c:y val="0.186434007803637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4B-413A-B4B2-E77EC6A90334}"/>
                </c:ext>
              </c:extLst>
            </c:dLbl>
            <c:dLbl>
              <c:idx val="1"/>
              <c:layout>
                <c:manualLayout>
                  <c:x val="-1.1211914345051841E-3"/>
                  <c:y val="0.21466557967203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4B-413A-B4B2-E77EC6A90334}"/>
                </c:ext>
              </c:extLst>
            </c:dLbl>
            <c:dLbl>
              <c:idx val="2"/>
              <c:layout>
                <c:manualLayout>
                  <c:x val="-1.3501422744272714E-3"/>
                  <c:y val="0.197103031261722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B-413A-B4B2-E77EC6A90334}"/>
                </c:ext>
              </c:extLst>
            </c:dLbl>
            <c:dLbl>
              <c:idx val="3"/>
              <c:layout>
                <c:manualLayout>
                  <c:x val="-1.5790790558886489E-3"/>
                  <c:y val="0.164843118062034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4B-413A-B4B2-E77EC6A90334}"/>
                </c:ext>
              </c:extLst>
            </c:dLbl>
            <c:dLbl>
              <c:idx val="4"/>
              <c:layout>
                <c:manualLayout>
                  <c:x val="-3.7520216933086444E-3"/>
                  <c:y val="0.1602697742183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4B-413A-B4B2-E77EC6A90334}"/>
                </c:ext>
              </c:extLst>
            </c:dLbl>
            <c:dLbl>
              <c:idx val="5"/>
              <c:layout>
                <c:manualLayout>
                  <c:x val="-1.7940891859305711E-3"/>
                  <c:y val="0.199312220221675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4B-413A-B4B2-E77EC6A90334}"/>
                </c:ext>
              </c:extLst>
            </c:dLbl>
            <c:dLbl>
              <c:idx val="6"/>
              <c:layout>
                <c:manualLayout>
                  <c:x val="-7.1900815383870863E-4"/>
                  <c:y val="0.178438932061193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4B-413A-B4B2-E77EC6A90334}"/>
                </c:ext>
              </c:extLst>
            </c:dLbl>
            <c:dLbl>
              <c:idx val="7"/>
              <c:layout>
                <c:manualLayout>
                  <c:x val="-2.389932444329123E-3"/>
                  <c:y val="0.201318970278929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4B-413A-B4B2-E77EC6A90334}"/>
                </c:ext>
              </c:extLst>
            </c:dLbl>
            <c:dLbl>
              <c:idx val="8"/>
              <c:layout>
                <c:manualLayout>
                  <c:x val="-2.6153239449381652E-3"/>
                  <c:y val="0.196819124400679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4B-413A-B4B2-E77EC6A90334}"/>
                </c:ext>
              </c:extLst>
            </c:dLbl>
            <c:dLbl>
              <c:idx val="9"/>
              <c:layout>
                <c:manualLayout>
                  <c:x val="-1.3077686990357886E-3"/>
                  <c:y val="0.318596452780491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4B-413A-B4B2-E77EC6A90334}"/>
                </c:ext>
              </c:extLst>
            </c:dLbl>
            <c:dLbl>
              <c:idx val="10"/>
              <c:layout>
                <c:manualLayout>
                  <c:x val="-6.7019970681205516E-5"/>
                  <c:y val="0.196012925184968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4B-413A-B4B2-E77EC6A90334}"/>
                </c:ext>
              </c:extLst>
            </c:dLbl>
            <c:dLbl>
              <c:idx val="11"/>
              <c:layout>
                <c:manualLayout>
                  <c:x val="0"/>
                  <c:y val="0.141793760750529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4B-413A-B4B2-E77EC6A9033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absorción nuevos_Adm'!$Y$40:$Y$44</c:f>
              <c:strCache>
                <c:ptCount val="5"/>
                <c:pt idx="0">
                  <c:v>2019-2</c:v>
                </c:pt>
                <c:pt idx="1">
                  <c:v>2020-2</c:v>
                </c:pt>
                <c:pt idx="2">
                  <c:v>2021-2</c:v>
                </c:pt>
                <c:pt idx="3">
                  <c:v>2022-2</c:v>
                </c:pt>
                <c:pt idx="4">
                  <c:v>2023-2</c:v>
                </c:pt>
              </c:strCache>
            </c:strRef>
          </c:cat>
          <c:val>
            <c:numRef>
              <c:f>'Tasa absorción nuevos_Adm'!$Z$40:$Z$44</c:f>
              <c:numCache>
                <c:formatCode>#,##0</c:formatCode>
                <c:ptCount val="5"/>
                <c:pt idx="0">
                  <c:v>1515</c:v>
                </c:pt>
                <c:pt idx="1">
                  <c:v>1482</c:v>
                </c:pt>
                <c:pt idx="2">
                  <c:v>1506</c:v>
                </c:pt>
                <c:pt idx="3">
                  <c:v>1649</c:v>
                </c:pt>
                <c:pt idx="4">
                  <c:v>1442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64B-413A-B4B2-E77EC6A90334}"/>
            </c:ext>
          </c:extLst>
        </c:ser>
        <c:ser>
          <c:idx val="0"/>
          <c:order val="1"/>
          <c:tx>
            <c:strRef>
              <c:f>'Tasa absorción nuevos_Adm'!$AA$34</c:f>
              <c:strCache>
                <c:ptCount val="1"/>
                <c:pt idx="0">
                  <c:v>Matriculados Nuevos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65000"/>
                    <a:tint val="50000"/>
                    <a:satMod val="300000"/>
                  </a:schemeClr>
                </a:gs>
                <a:gs pos="35000">
                  <a:schemeClr val="accent5">
                    <a:tint val="65000"/>
                    <a:tint val="37000"/>
                    <a:satMod val="300000"/>
                  </a:schemeClr>
                </a:gs>
                <a:gs pos="100000">
                  <a:schemeClr val="accent5">
                    <a:tint val="65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tint val="65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absorción nuevos_Adm'!$Y$40:$Y$44</c:f>
              <c:strCache>
                <c:ptCount val="5"/>
                <c:pt idx="0">
                  <c:v>2019-2</c:v>
                </c:pt>
                <c:pt idx="1">
                  <c:v>2020-2</c:v>
                </c:pt>
                <c:pt idx="2">
                  <c:v>2021-2</c:v>
                </c:pt>
                <c:pt idx="3">
                  <c:v>2022-2</c:v>
                </c:pt>
                <c:pt idx="4">
                  <c:v>2023-2</c:v>
                </c:pt>
              </c:strCache>
            </c:strRef>
          </c:cat>
          <c:val>
            <c:numRef>
              <c:f>'Tasa absorción nuevos_Adm'!$AA$40:$AA$44</c:f>
              <c:numCache>
                <c:formatCode>#,##0</c:formatCode>
                <c:ptCount val="5"/>
                <c:pt idx="0">
                  <c:v>838</c:v>
                </c:pt>
                <c:pt idx="1">
                  <c:v>784</c:v>
                </c:pt>
                <c:pt idx="2">
                  <c:v>841</c:v>
                </c:pt>
                <c:pt idx="3">
                  <c:v>918</c:v>
                </c:pt>
                <c:pt idx="4">
                  <c:v>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64B-413A-B4B2-E77EC6A90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641960"/>
        <c:axId val="175642352"/>
      </c:barChart>
      <c:lineChart>
        <c:grouping val="standard"/>
        <c:varyColors val="0"/>
        <c:ser>
          <c:idx val="2"/>
          <c:order val="2"/>
          <c:tx>
            <c:strRef>
              <c:f>'Tasa absorción nuevos_Adm'!$AB$34</c:f>
              <c:strCache>
                <c:ptCount val="1"/>
                <c:pt idx="0">
                  <c:v>Tasa de Absorción Matriculados Nuevos/Admitidos</c:v>
                </c:pt>
              </c:strCache>
            </c:strRef>
          </c:tx>
          <c:spPr>
            <a:ln w="15875" cap="rnd">
              <a:solidFill>
                <a:schemeClr val="accent5">
                  <a:shade val="6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triangle"/>
            <c:size val="10"/>
            <c:spPr>
              <a:gradFill rotWithShape="1">
                <a:gsLst>
                  <a:gs pos="0">
                    <a:schemeClr val="accent5">
                      <a:shade val="65000"/>
                      <a:tint val="50000"/>
                      <a:satMod val="300000"/>
                    </a:schemeClr>
                  </a:gs>
                  <a:gs pos="35000">
                    <a:schemeClr val="accent5">
                      <a:shade val="65000"/>
                      <a:tint val="37000"/>
                      <a:satMod val="300000"/>
                    </a:schemeClr>
                  </a:gs>
                  <a:gs pos="100000">
                    <a:schemeClr val="accent5">
                      <a:shade val="65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65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4.9659296171366022E-3"/>
                  <c:y val="-5.1867019239160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4B-413A-B4B2-E77EC6A90334}"/>
                </c:ext>
              </c:extLst>
            </c:dLbl>
            <c:dLbl>
              <c:idx val="1"/>
              <c:layout>
                <c:manualLayout>
                  <c:x val="0"/>
                  <c:y val="-4.9137176121309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4B-413A-B4B2-E77EC6A90334}"/>
                </c:ext>
              </c:extLst>
            </c:dLbl>
            <c:dLbl>
              <c:idx val="2"/>
              <c:layout>
                <c:manualLayout>
                  <c:x val="2.4829648085683011E-3"/>
                  <c:y val="-3.2758117414206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4B-413A-B4B2-E77EC6A90334}"/>
                </c:ext>
              </c:extLst>
            </c:dLbl>
            <c:dLbl>
              <c:idx val="3"/>
              <c:layout>
                <c:manualLayout>
                  <c:x val="1.2414824042841506E-3"/>
                  <c:y val="-8.46251366533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4B-413A-B4B2-E77EC6A90334}"/>
                </c:ext>
              </c:extLst>
            </c:dLbl>
            <c:dLbl>
              <c:idx val="4"/>
              <c:layout>
                <c:manualLayout>
                  <c:x val="2.4829648085683011E-3"/>
                  <c:y val="-4.6407333003459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4B-413A-B4B2-E77EC6A90334}"/>
                </c:ext>
              </c:extLst>
            </c:dLbl>
            <c:dLbl>
              <c:idx val="5"/>
              <c:layout>
                <c:manualLayout>
                  <c:x val="3.7244472128524515E-3"/>
                  <c:y val="-4.0947646767758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4B-413A-B4B2-E77EC6A903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absorción nuevos_Adm'!$Y$40:$Y$44</c:f>
              <c:strCache>
                <c:ptCount val="5"/>
                <c:pt idx="0">
                  <c:v>2019-2</c:v>
                </c:pt>
                <c:pt idx="1">
                  <c:v>2020-2</c:v>
                </c:pt>
                <c:pt idx="2">
                  <c:v>2021-2</c:v>
                </c:pt>
                <c:pt idx="3">
                  <c:v>2022-2</c:v>
                </c:pt>
                <c:pt idx="4">
                  <c:v>2023-2</c:v>
                </c:pt>
              </c:strCache>
            </c:strRef>
          </c:cat>
          <c:val>
            <c:numRef>
              <c:f>'Tasa absorción nuevos_Adm'!$AB$40:$AB$44</c:f>
              <c:numCache>
                <c:formatCode>0.0%</c:formatCode>
                <c:ptCount val="5"/>
                <c:pt idx="0">
                  <c:v>0.55313531353135315</c:v>
                </c:pt>
                <c:pt idx="1">
                  <c:v>0.52901484480431848</c:v>
                </c:pt>
                <c:pt idx="2">
                  <c:v>0.55843293492695878</c:v>
                </c:pt>
                <c:pt idx="3">
                  <c:v>0.55670103092783507</c:v>
                </c:pt>
                <c:pt idx="4">
                  <c:v>0.6137309292649098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64B-413A-B4B2-E77EC6A90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642744"/>
        <c:axId val="175643136"/>
      </c:lineChart>
      <c:catAx>
        <c:axId val="175641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642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6423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641960"/>
        <c:crosses val="autoZero"/>
        <c:crossBetween val="between"/>
      </c:valAx>
      <c:catAx>
        <c:axId val="1756427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75643136"/>
        <c:crosses val="autoZero"/>
        <c:auto val="0"/>
        <c:lblAlgn val="ctr"/>
        <c:lblOffset val="100"/>
        <c:noMultiLvlLbl val="0"/>
      </c:catAx>
      <c:valAx>
        <c:axId val="175643136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64274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366" r="0.75000000000000366" t="1" header="0.5" footer="0.5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578840961552408"/>
          <c:y val="2.8566943047649618E-2"/>
          <c:w val="0.35126431287853732"/>
          <c:h val="0.827980107425511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FEB-4D94-9B5B-902A49B2850C}"/>
              </c:ext>
            </c:extLst>
          </c:dPt>
          <c:dPt>
            <c:idx val="1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FEB-4D94-9B5B-902A49B2850C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8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131CF05-3059-43D1-993B-A17DBCDCFFC9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b="1">
                          <a:solidFill>
                            <a:sysClr val="windowText" lastClr="000000"/>
                          </a:solidFill>
                        </a:defRPr>
                      </a:pPr>
                      <a:t>[NOMBRE DE CATEGORÍA]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b="1">
                        <a:solidFill>
                          <a:sysClr val="windowText" lastClr="000000"/>
                        </a:solidFill>
                      </a:defRPr>
                    </a:pPr>
                    <a:fld id="{31263A52-8128-4D11-9724-BCE456F56CA5}" type="VALUE">
                      <a:rPr lang="en-US" sz="2800">
                        <a:solidFill>
                          <a:sysClr val="windowText" lastClr="000000"/>
                        </a:solidFill>
                      </a:rPr>
                      <a:pPr>
                        <a:defRPr b="1">
                          <a:solidFill>
                            <a:sysClr val="windowText" lastClr="000000"/>
                          </a:solidFill>
                        </a:defRPr>
                      </a:pPr>
                      <a:t>[VALOR]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FEB-4D94-9B5B-902A49B2850C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8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7448A90-AD71-48F3-B9C4-D529E40C844C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b="1">
                          <a:solidFill>
                            <a:sysClr val="windowText" lastClr="000000"/>
                          </a:solidFill>
                        </a:defRPr>
                      </a:pPr>
                      <a:t>[NOMBRE DE CATEGORÍA]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b="1">
                        <a:solidFill>
                          <a:sysClr val="windowText" lastClr="000000"/>
                        </a:solidFill>
                      </a:defRPr>
                    </a:pPr>
                    <a:fld id="{78F52C91-C37E-46A7-AD89-C55423018273}" type="VALUE">
                      <a:rPr lang="en-US" sz="2800">
                        <a:solidFill>
                          <a:sysClr val="windowText" lastClr="000000"/>
                        </a:solidFill>
                      </a:rPr>
                      <a:pPr>
                        <a:defRPr b="1">
                          <a:solidFill>
                            <a:sysClr val="windowText" lastClr="000000"/>
                          </a:solidFill>
                        </a:defRPr>
                      </a:pPr>
                      <a:t>[VALOR]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FEB-4D94-9B5B-902A49B28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'Detalles Admitidos'!$K$63:$L$63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'Detalles Admitidos'!$K$64:$L$64</c:f>
              <c:numCache>
                <c:formatCode>0%</c:formatCode>
                <c:ptCount val="2"/>
                <c:pt idx="0">
                  <c:v>0.53814147018030511</c:v>
                </c:pt>
                <c:pt idx="1">
                  <c:v>0.46185852981969489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EB-4D94-9B5B-902A49B2850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366" r="0.75000000000000366" t="1" header="0.5" footer="0.5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787579184180921E-2"/>
          <c:y val="5.773572834645669E-2"/>
          <c:w val="0.92075520046470494"/>
          <c:h val="0.66196175478065233"/>
        </c:manualLayout>
      </c:layout>
      <c:barChart>
        <c:barDir val="col"/>
        <c:grouping val="clustered"/>
        <c:varyColors val="0"/>
        <c:ser>
          <c:idx val="0"/>
          <c:order val="0"/>
          <c:tx>
            <c:v>Femenino</c:v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6.32054258457275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94-4A1B-8121-52F955BDCE55}"/>
                </c:ext>
              </c:extLst>
            </c:dLbl>
            <c:dLbl>
              <c:idx val="7"/>
              <c:layout>
                <c:manualLayout>
                  <c:x val="-8.427390112763623E-3"/>
                  <c:y val="-2.3809523809523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94-4A1B-8121-52F955BDCE55}"/>
                </c:ext>
              </c:extLst>
            </c:dLbl>
            <c:dLbl>
              <c:idx val="8"/>
              <c:layout>
                <c:manualLayout>
                  <c:x val="-6.3205425845727168E-3"/>
                  <c:y val="2.3809523809522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94-4A1B-8121-52F955BDCE55}"/>
                </c:ext>
              </c:extLst>
            </c:dLbl>
            <c:dLbl>
              <c:idx val="9"/>
              <c:layout>
                <c:manualLayout>
                  <c:x val="-7.157197991605054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94-4A1B-8121-52F955BDCE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('Detalles Admitidos'!$E$14,'Detalles Admitidos'!$E$18,'Detalles Admitidos'!$E$22,'Detalles Admitidos'!$E$26,'Detalles Admitidos'!$E$33,'Detalles Admitidos'!$E$38,'Detalles Admitidos'!$E$40,'Detalles Admitidos'!$E$44,'Detalles Admitidos'!$E$48,'Detalles Admitidos'!$E$50,'Detalles Admitidos'!$E$53:$E$55)</c:f>
              <c:strCache>
                <c:ptCount val="13"/>
                <c:pt idx="0">
                  <c:v>Escuela de Negocios</c:v>
                </c:pt>
                <c:pt idx="1">
                  <c:v>Div. de Derecho, C. Política y Rel. Inter.</c:v>
                </c:pt>
                <c:pt idx="2">
                  <c:v>Div. Ciencias de la Salud</c:v>
                </c:pt>
                <c:pt idx="3">
                  <c:v>Div. de Ingenierías</c:v>
                </c:pt>
                <c:pt idx="4">
                  <c:v>Div.de Hum. y Ciencias Sociales </c:v>
                </c:pt>
                <c:pt idx="5">
                  <c:v>Instituto de Estudios en Educación</c:v>
                </c:pt>
                <c:pt idx="6">
                  <c:v>Escuela de Arquitectura, Urbanismo y Diseño</c:v>
                </c:pt>
                <c:pt idx="7">
                  <c:v>Div. de Ciencias Básicas</c:v>
                </c:pt>
                <c:pt idx="8">
                  <c:v>Instituto de Idiomas</c:v>
                </c:pt>
                <c:pt idx="9">
                  <c:v>Música</c:v>
                </c:pt>
                <c:pt idx="10">
                  <c:v>Básico Negoc Internacionales</c:v>
                </c:pt>
                <c:pt idx="11">
                  <c:v>Estudios generales enfa. Salud</c:v>
                </c:pt>
                <c:pt idx="12">
                  <c:v>Básicos Profesionales / Cursos libres</c:v>
                </c:pt>
              </c:strCache>
            </c:strRef>
          </c:cat>
          <c:val>
            <c:numRef>
              <c:f>('Detalles Admitidos'!$K$14,'Detalles Admitidos'!$K$18,'Detalles Admitidos'!$K$22,'Detalles Admitidos'!$K$26,'Detalles Admitidos'!$K$33,'Detalles Admitidos'!$K$38,'Detalles Admitidos'!$K$40,'Detalles Admitidos'!$K$44,'Detalles Admitidos'!$K$48,'Detalles Admitidos'!$K$50,'Detalles Admitidos'!$K$53:$K$55)</c:f>
              <c:numCache>
                <c:formatCode>0%</c:formatCode>
                <c:ptCount val="13"/>
                <c:pt idx="0">
                  <c:v>0.46261682242990654</c:v>
                </c:pt>
                <c:pt idx="1">
                  <c:v>0.60769230769230764</c:v>
                </c:pt>
                <c:pt idx="2">
                  <c:v>0.64831804281345562</c:v>
                </c:pt>
                <c:pt idx="3">
                  <c:v>0.27681660899653981</c:v>
                </c:pt>
                <c:pt idx="4">
                  <c:v>0.68208092485549132</c:v>
                </c:pt>
                <c:pt idx="5">
                  <c:v>1</c:v>
                </c:pt>
                <c:pt idx="6">
                  <c:v>0.63013698630136983</c:v>
                </c:pt>
                <c:pt idx="7">
                  <c:v>0.45454545454545453</c:v>
                </c:pt>
                <c:pt idx="8">
                  <c:v>0.72093023255813948</c:v>
                </c:pt>
                <c:pt idx="9">
                  <c:v>0.38461538461538464</c:v>
                </c:pt>
                <c:pt idx="10">
                  <c:v>0</c:v>
                </c:pt>
                <c:pt idx="11">
                  <c:v>0.6</c:v>
                </c:pt>
                <c:pt idx="1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94-4A1B-8121-52F955BDCE55}"/>
            </c:ext>
          </c:extLst>
        </c:ser>
        <c:ser>
          <c:idx val="1"/>
          <c:order val="1"/>
          <c:tx>
            <c:v>Masculino</c:v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3739663486681699E-3"/>
                  <c:y val="-2.3809523809523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94-4A1B-8121-52F955BDCE55}"/>
                </c:ext>
              </c:extLst>
            </c:dLbl>
            <c:dLbl>
              <c:idx val="1"/>
              <c:layout>
                <c:manualLayout>
                  <c:x val="9.4808138768590761E-3"/>
                  <c:y val="-2.3809523809523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94-4A1B-8121-52F955BDCE55}"/>
                </c:ext>
              </c:extLst>
            </c:dLbl>
            <c:dLbl>
              <c:idx val="2"/>
              <c:layout>
                <c:manualLayout>
                  <c:x val="9.48081387685907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94-4A1B-8121-52F955BDCE55}"/>
                </c:ext>
              </c:extLst>
            </c:dLbl>
            <c:dLbl>
              <c:idx val="4"/>
              <c:layout>
                <c:manualLayout>
                  <c:x val="8.42739011276362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94-4A1B-8121-52F955BDCE55}"/>
                </c:ext>
              </c:extLst>
            </c:dLbl>
            <c:dLbl>
              <c:idx val="6"/>
              <c:layout>
                <c:manualLayout>
                  <c:x val="7.373966348668092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94-4A1B-8121-52F955BDCE55}"/>
                </c:ext>
              </c:extLst>
            </c:dLbl>
            <c:dLbl>
              <c:idx val="7"/>
              <c:layout>
                <c:manualLayout>
                  <c:x val="5.2671188204771865E-3"/>
                  <c:y val="-4.36502893989256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94-4A1B-8121-52F955BDCE55}"/>
                </c:ext>
              </c:extLst>
            </c:dLbl>
            <c:dLbl>
              <c:idx val="8"/>
              <c:layout>
                <c:manualLayout>
                  <c:x val="6.13474113566134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94-4A1B-8121-52F955BDCE55}"/>
                </c:ext>
              </c:extLst>
            </c:dLbl>
            <c:dLbl>
              <c:idx val="9"/>
              <c:layout>
                <c:manualLayout>
                  <c:x val="6.3205425845727168E-3"/>
                  <c:y val="2.3809523809523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94-4A1B-8121-52F955BDCE55}"/>
                </c:ext>
              </c:extLst>
            </c:dLbl>
            <c:dLbl>
              <c:idx val="10"/>
              <c:layout>
                <c:manualLayout>
                  <c:x val="9.202111703492020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94-4A1B-8121-52F955BDCE55}"/>
                </c:ext>
              </c:extLst>
            </c:dLbl>
            <c:dLbl>
              <c:idx val="11"/>
              <c:layout>
                <c:manualLayout>
                  <c:x val="9.480813876858919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94-4A1B-8121-52F955BDCE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('Detalles Admitidos'!$E$14,'Detalles Admitidos'!$E$18,'Detalles Admitidos'!$E$22,'Detalles Admitidos'!$E$26,'Detalles Admitidos'!$E$33,'Detalles Admitidos'!$E$38,'Detalles Admitidos'!$E$40,'Detalles Admitidos'!$E$44,'Detalles Admitidos'!$E$48,'Detalles Admitidos'!$E$50,'Detalles Admitidos'!$E$53:$E$55)</c:f>
              <c:strCache>
                <c:ptCount val="13"/>
                <c:pt idx="0">
                  <c:v>Escuela de Negocios</c:v>
                </c:pt>
                <c:pt idx="1">
                  <c:v>Div. de Derecho, C. Política y Rel. Inter.</c:v>
                </c:pt>
                <c:pt idx="2">
                  <c:v>Div. Ciencias de la Salud</c:v>
                </c:pt>
                <c:pt idx="3">
                  <c:v>Div. de Ingenierías</c:v>
                </c:pt>
                <c:pt idx="4">
                  <c:v>Div.de Hum. y Ciencias Sociales </c:v>
                </c:pt>
                <c:pt idx="5">
                  <c:v>Instituto de Estudios en Educación</c:v>
                </c:pt>
                <c:pt idx="6">
                  <c:v>Escuela de Arquitectura, Urbanismo y Diseño</c:v>
                </c:pt>
                <c:pt idx="7">
                  <c:v>Div. de Ciencias Básicas</c:v>
                </c:pt>
                <c:pt idx="8">
                  <c:v>Instituto de Idiomas</c:v>
                </c:pt>
                <c:pt idx="9">
                  <c:v>Música</c:v>
                </c:pt>
                <c:pt idx="10">
                  <c:v>Básico Negoc Internacionales</c:v>
                </c:pt>
                <c:pt idx="11">
                  <c:v>Estudios generales enfa. Salud</c:v>
                </c:pt>
                <c:pt idx="12">
                  <c:v>Básicos Profesionales / Cursos libres</c:v>
                </c:pt>
              </c:strCache>
            </c:strRef>
          </c:cat>
          <c:val>
            <c:numRef>
              <c:f>('Detalles Admitidos'!$L$14,'Detalles Admitidos'!$L$18,'Detalles Admitidos'!$L$22,'Detalles Admitidos'!$L$26,'Detalles Admitidos'!$L$33,'Detalles Admitidos'!$L$38,'Detalles Admitidos'!$L$40,'Detalles Admitidos'!$L$44,'Detalles Admitidos'!$L$48,'Detalles Admitidos'!$L$50,'Detalles Admitidos'!$L$53:$L$55)</c:f>
              <c:numCache>
                <c:formatCode>0%</c:formatCode>
                <c:ptCount val="13"/>
                <c:pt idx="0">
                  <c:v>0.53738317757009346</c:v>
                </c:pt>
                <c:pt idx="1">
                  <c:v>0.3923076923076923</c:v>
                </c:pt>
                <c:pt idx="2">
                  <c:v>0.35168195718654433</c:v>
                </c:pt>
                <c:pt idx="3">
                  <c:v>0.72318339100346019</c:v>
                </c:pt>
                <c:pt idx="4">
                  <c:v>0.31791907514450868</c:v>
                </c:pt>
                <c:pt idx="5">
                  <c:v>0</c:v>
                </c:pt>
                <c:pt idx="6">
                  <c:v>0.36986301369863012</c:v>
                </c:pt>
                <c:pt idx="7">
                  <c:v>0.54545454545454541</c:v>
                </c:pt>
                <c:pt idx="8">
                  <c:v>0.27906976744186046</c:v>
                </c:pt>
                <c:pt idx="9">
                  <c:v>0.61538461538461542</c:v>
                </c:pt>
                <c:pt idx="10">
                  <c:v>0</c:v>
                </c:pt>
                <c:pt idx="11">
                  <c:v>0.4</c:v>
                </c:pt>
                <c:pt idx="12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594-4A1B-8121-52F955BDC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645096"/>
        <c:axId val="175644312"/>
      </c:barChart>
      <c:catAx>
        <c:axId val="17564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644312"/>
        <c:crosses val="autoZero"/>
        <c:auto val="1"/>
        <c:lblAlgn val="ctr"/>
        <c:lblOffset val="100"/>
        <c:noMultiLvlLbl val="0"/>
      </c:catAx>
      <c:valAx>
        <c:axId val="17564431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175645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059108851604695"/>
          <c:y val="0.92648781402324709"/>
          <c:w val="0.21121262595568138"/>
          <c:h val="6.39936958999681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091121412760999"/>
          <c:y val="7.0195653092558416E-2"/>
          <c:w val="0.85561646267906211"/>
          <c:h val="0.806453729979755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'Serie de Nuevos'!$D$5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'Serie de Nuevos'!$J$14:$N$14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'Serie de Nuevos'!$J$15:$N$15</c:f>
              <c:numCache>
                <c:formatCode>General</c:formatCode>
                <c:ptCount val="5"/>
                <c:pt idx="0">
                  <c:v>838</c:v>
                </c:pt>
                <c:pt idx="1">
                  <c:v>784</c:v>
                </c:pt>
                <c:pt idx="2">
                  <c:v>841</c:v>
                </c:pt>
                <c:pt idx="3">
                  <c:v>918</c:v>
                </c:pt>
                <c:pt idx="4">
                  <c:v>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F-49A3-BC50-21DE018AFE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70653168"/>
        <c:axId val="170656696"/>
      </c:barChart>
      <c:catAx>
        <c:axId val="17065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656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656696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653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es-CO"/>
    </a:p>
  </c:txPr>
  <c:printSettings>
    <c:headerFooter alignWithMargins="0"/>
    <c:pageMargins b="1" l="0.75000000000000366" r="0.75000000000000366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578840961552408"/>
          <c:y val="2.8566943047649618E-2"/>
          <c:w val="0.35126431287853732"/>
          <c:h val="0.827980107425511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DF-4CDE-9E6A-842A94FDD3DF}"/>
              </c:ext>
            </c:extLst>
          </c:dPt>
          <c:dPt>
            <c:idx val="1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DF-4CDE-9E6A-842A94FDD3D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7C770A4-320B-407A-8FAF-20387F792C77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E677EE54-D939-4777-BC3B-E2E37F4E11E9}" type="VALUE">
                      <a:rPr lang="en-US" sz="2800"/>
                      <a:pPr/>
                      <a:t>[VALOR]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7DF-4CDE-9E6A-842A94FDD3D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513D0EA-23EE-463B-A53D-27082C09BF62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024B5D95-0A32-42CC-B360-DD22E0BB9808}" type="VALUE">
                      <a:rPr lang="en-US" sz="2800"/>
                      <a:pPr/>
                      <a:t>[VALOR]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7DF-4CDE-9E6A-842A94FDD3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'Mat Nuevos Genero U'!$K$48:$K$49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'Mat Nuevos Genero U'!$L$48:$L$49</c:f>
              <c:numCache>
                <c:formatCode>0%</c:formatCode>
                <c:ptCount val="2"/>
                <c:pt idx="0">
                  <c:v>0.51868629671574173</c:v>
                </c:pt>
                <c:pt idx="1">
                  <c:v>0.48131370328425821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DF-4CDE-9E6A-842A94FDD3D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366" r="0.75000000000000366" t="1" header="0.5" footer="0.5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16490115866616E-2"/>
          <c:y val="6.5472186174238237E-2"/>
          <c:w val="0.92075520046470494"/>
          <c:h val="0.66196175478065233"/>
        </c:manualLayout>
      </c:layout>
      <c:barChart>
        <c:barDir val="col"/>
        <c:grouping val="clustered"/>
        <c:varyColors val="0"/>
        <c:ser>
          <c:idx val="0"/>
          <c:order val="0"/>
          <c:tx>
            <c:v>Femenino</c:v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6.32054258457275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D2-4403-B671-68B80BED4878}"/>
                </c:ext>
              </c:extLst>
            </c:dLbl>
            <c:dLbl>
              <c:idx val="7"/>
              <c:layout>
                <c:manualLayout>
                  <c:x val="-8.427390112763623E-3"/>
                  <c:y val="-2.3809523809523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D2-4403-B671-68B80BED4878}"/>
                </c:ext>
              </c:extLst>
            </c:dLbl>
            <c:dLbl>
              <c:idx val="8"/>
              <c:layout>
                <c:manualLayout>
                  <c:x val="-6.3205425845727168E-3"/>
                  <c:y val="2.3809523809522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D2-4403-B671-68B80BED4878}"/>
                </c:ext>
              </c:extLst>
            </c:dLbl>
            <c:dLbl>
              <c:idx val="9"/>
              <c:layout>
                <c:manualLayout>
                  <c:x val="-7.157197991605054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D2-4403-B671-68B80BED48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('Detalle Mat Nuevos'!$E$14,'Detalle Mat Nuevos'!$E$18,'Detalle Mat Nuevos'!$E$22,'Detalle Mat Nuevos'!$E$26,'Detalle Mat Nuevos'!$E$33,'Detalle Mat Nuevos'!$E$38,'Detalle Mat Nuevos'!$E$40,'Detalle Mat Nuevos'!$E$44,'Detalle Mat Nuevos'!$E$48,'Detalle Mat Nuevos'!$E$50,'Detalle Mat Nuevos'!$E$53:$E$55)</c:f>
              <c:strCache>
                <c:ptCount val="13"/>
                <c:pt idx="0">
                  <c:v>Escuela de Negocios</c:v>
                </c:pt>
                <c:pt idx="1">
                  <c:v>Div. de Derecho, C. Política y Rel. Inter.</c:v>
                </c:pt>
                <c:pt idx="2">
                  <c:v>Div. Ciencias de la Salud</c:v>
                </c:pt>
                <c:pt idx="3">
                  <c:v>Div. de Ingenierías</c:v>
                </c:pt>
                <c:pt idx="4">
                  <c:v>Div.de Hum. y Ciencias Sociales </c:v>
                </c:pt>
                <c:pt idx="5">
                  <c:v>Instituto de Estudios en Educación</c:v>
                </c:pt>
                <c:pt idx="6">
                  <c:v>Escuela de Arquitectura, Urbanismo y Diseño</c:v>
                </c:pt>
                <c:pt idx="7">
                  <c:v>Div. de Ciencias Básicas</c:v>
                </c:pt>
                <c:pt idx="8">
                  <c:v>Instituto de Idiomas</c:v>
                </c:pt>
                <c:pt idx="9">
                  <c:v>Música</c:v>
                </c:pt>
                <c:pt idx="10">
                  <c:v>Básico Negoc Internacionales</c:v>
                </c:pt>
                <c:pt idx="11">
                  <c:v>Estudios generales enfa. Salud</c:v>
                </c:pt>
                <c:pt idx="12">
                  <c:v>Básicos Profesionales / Cursos libres</c:v>
                </c:pt>
              </c:strCache>
            </c:strRef>
          </c:cat>
          <c:val>
            <c:numRef>
              <c:f>('Detalle Mat Nuevos'!$K$14,'Detalle Mat Nuevos'!$K$18,'Detalle Mat Nuevos'!$K$22,'Detalle Mat Nuevos'!$K$26,'Detalle Mat Nuevos'!$K$33,'Detalle Mat Nuevos'!$K$38,'Detalle Mat Nuevos'!$K$40,'Detalle Mat Nuevos'!$K$44,'Detalle Mat Nuevos'!$K$48,'Detalle Mat Nuevos'!$K$50,'Detalle Mat Nuevos'!$K$53:$K$55)</c:f>
              <c:numCache>
                <c:formatCode>0%</c:formatCode>
                <c:ptCount val="13"/>
                <c:pt idx="0">
                  <c:v>0.43312101910828027</c:v>
                </c:pt>
                <c:pt idx="1">
                  <c:v>0.63829787234042556</c:v>
                </c:pt>
                <c:pt idx="2">
                  <c:v>0.61878453038674031</c:v>
                </c:pt>
                <c:pt idx="3">
                  <c:v>0.27272727272727271</c:v>
                </c:pt>
                <c:pt idx="4">
                  <c:v>0.66355140186915884</c:v>
                </c:pt>
                <c:pt idx="5">
                  <c:v>1</c:v>
                </c:pt>
                <c:pt idx="6">
                  <c:v>0.63218390804597702</c:v>
                </c:pt>
                <c:pt idx="7">
                  <c:v>0.42307692307692307</c:v>
                </c:pt>
                <c:pt idx="8">
                  <c:v>0.68965517241379315</c:v>
                </c:pt>
                <c:pt idx="9">
                  <c:v>0.33333333333333331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D2-4403-B671-68B80BED4878}"/>
            </c:ext>
          </c:extLst>
        </c:ser>
        <c:ser>
          <c:idx val="1"/>
          <c:order val="1"/>
          <c:tx>
            <c:v>Masculino</c:v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3739663486681699E-3"/>
                  <c:y val="-2.3809523809523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D2-4403-B671-68B80BED4878}"/>
                </c:ext>
              </c:extLst>
            </c:dLbl>
            <c:dLbl>
              <c:idx val="1"/>
              <c:layout>
                <c:manualLayout>
                  <c:x val="9.4808138768590761E-3"/>
                  <c:y val="-2.3809523809523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D2-4403-B671-68B80BED4878}"/>
                </c:ext>
              </c:extLst>
            </c:dLbl>
            <c:dLbl>
              <c:idx val="2"/>
              <c:layout>
                <c:manualLayout>
                  <c:x val="9.48081387685907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D2-4403-B671-68B80BED4878}"/>
                </c:ext>
              </c:extLst>
            </c:dLbl>
            <c:dLbl>
              <c:idx val="4"/>
              <c:layout>
                <c:manualLayout>
                  <c:x val="8.42739011276362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D2-4403-B671-68B80BED4878}"/>
                </c:ext>
              </c:extLst>
            </c:dLbl>
            <c:dLbl>
              <c:idx val="6"/>
              <c:layout>
                <c:manualLayout>
                  <c:x val="7.373966348668092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D2-4403-B671-68B80BED4878}"/>
                </c:ext>
              </c:extLst>
            </c:dLbl>
            <c:dLbl>
              <c:idx val="7"/>
              <c:layout>
                <c:manualLayout>
                  <c:x val="5.2671188204771865E-3"/>
                  <c:y val="-4.36502893989256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D2-4403-B671-68B80BED4878}"/>
                </c:ext>
              </c:extLst>
            </c:dLbl>
            <c:dLbl>
              <c:idx val="8"/>
              <c:layout>
                <c:manualLayout>
                  <c:x val="6.13474113566134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D2-4403-B671-68B80BED4878}"/>
                </c:ext>
              </c:extLst>
            </c:dLbl>
            <c:dLbl>
              <c:idx val="9"/>
              <c:layout>
                <c:manualLayout>
                  <c:x val="6.3205425845727168E-3"/>
                  <c:y val="2.3809523809523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D2-4403-B671-68B80BED4878}"/>
                </c:ext>
              </c:extLst>
            </c:dLbl>
            <c:dLbl>
              <c:idx val="10"/>
              <c:layout>
                <c:manualLayout>
                  <c:x val="9.202111703492020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D2-4403-B671-68B80BED4878}"/>
                </c:ext>
              </c:extLst>
            </c:dLbl>
            <c:dLbl>
              <c:idx val="11"/>
              <c:layout>
                <c:manualLayout>
                  <c:x val="9.480813876858919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06-4B38-955B-6DCEC8DAF4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('Detalle Mat Nuevos'!$E$14,'Detalle Mat Nuevos'!$E$18,'Detalle Mat Nuevos'!$E$22,'Detalle Mat Nuevos'!$E$26,'Detalle Mat Nuevos'!$E$33,'Detalle Mat Nuevos'!$E$38,'Detalle Mat Nuevos'!$E$40,'Detalle Mat Nuevos'!$E$44,'Detalle Mat Nuevos'!$E$48,'Detalle Mat Nuevos'!$E$50,'Detalle Mat Nuevos'!$E$53:$E$55)</c:f>
              <c:strCache>
                <c:ptCount val="13"/>
                <c:pt idx="0">
                  <c:v>Escuela de Negocios</c:v>
                </c:pt>
                <c:pt idx="1">
                  <c:v>Div. de Derecho, C. Política y Rel. Inter.</c:v>
                </c:pt>
                <c:pt idx="2">
                  <c:v>Div. Ciencias de la Salud</c:v>
                </c:pt>
                <c:pt idx="3">
                  <c:v>Div. de Ingenierías</c:v>
                </c:pt>
                <c:pt idx="4">
                  <c:v>Div.de Hum. y Ciencias Sociales </c:v>
                </c:pt>
                <c:pt idx="5">
                  <c:v>Instituto de Estudios en Educación</c:v>
                </c:pt>
                <c:pt idx="6">
                  <c:v>Escuela de Arquitectura, Urbanismo y Diseño</c:v>
                </c:pt>
                <c:pt idx="7">
                  <c:v>Div. de Ciencias Básicas</c:v>
                </c:pt>
                <c:pt idx="8">
                  <c:v>Instituto de Idiomas</c:v>
                </c:pt>
                <c:pt idx="9">
                  <c:v>Música</c:v>
                </c:pt>
                <c:pt idx="10">
                  <c:v>Básico Negoc Internacionales</c:v>
                </c:pt>
                <c:pt idx="11">
                  <c:v>Estudios generales enfa. Salud</c:v>
                </c:pt>
                <c:pt idx="12">
                  <c:v>Básicos Profesionales / Cursos libres</c:v>
                </c:pt>
              </c:strCache>
            </c:strRef>
          </c:cat>
          <c:val>
            <c:numRef>
              <c:f>('Detalle Mat Nuevos'!$L$14,'Detalle Mat Nuevos'!$L$18,'Detalle Mat Nuevos'!$L$22,'Detalle Mat Nuevos'!$L$26,'Detalle Mat Nuevos'!$L$33,'Detalle Mat Nuevos'!$L$38,'Detalle Mat Nuevos'!$L$40,'Detalle Mat Nuevos'!$L$44,'Detalle Mat Nuevos'!$L$48,'Detalle Mat Nuevos'!$L$50,'Detalle Mat Nuevos'!$L$53:$L$55)</c:f>
              <c:numCache>
                <c:formatCode>0%</c:formatCode>
                <c:ptCount val="13"/>
                <c:pt idx="0">
                  <c:v>0.56687898089171973</c:v>
                </c:pt>
                <c:pt idx="1">
                  <c:v>0.36170212765957449</c:v>
                </c:pt>
                <c:pt idx="2">
                  <c:v>0.38121546961325969</c:v>
                </c:pt>
                <c:pt idx="3">
                  <c:v>0.72727272727272729</c:v>
                </c:pt>
                <c:pt idx="4">
                  <c:v>0.3364485981308411</c:v>
                </c:pt>
                <c:pt idx="5">
                  <c:v>0</c:v>
                </c:pt>
                <c:pt idx="6">
                  <c:v>0.36781609195402298</c:v>
                </c:pt>
                <c:pt idx="7">
                  <c:v>0.57692307692307687</c:v>
                </c:pt>
                <c:pt idx="8">
                  <c:v>0.31034482758620691</c:v>
                </c:pt>
                <c:pt idx="9">
                  <c:v>0.66666666666666663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ED2-4403-B671-68B80BED4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2892536"/>
        <c:axId val="312895672"/>
      </c:barChart>
      <c:catAx>
        <c:axId val="312892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2895672"/>
        <c:crosses val="autoZero"/>
        <c:auto val="1"/>
        <c:lblAlgn val="ctr"/>
        <c:lblOffset val="100"/>
        <c:noMultiLvlLbl val="0"/>
      </c:catAx>
      <c:valAx>
        <c:axId val="31289567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312892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059108851604695"/>
          <c:y val="0.92648781402324709"/>
          <c:w val="0.21121262595568138"/>
          <c:h val="6.39936958999681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195381100073265"/>
          <c:y val="7.2681047002872368E-2"/>
          <c:w val="0.85561646267906211"/>
          <c:h val="0.806453729979755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'Mat nuevos por Estrato '!$D$5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'Mat nuevos por Estrato '!$E$14:$J$14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'Mat nuevos por Estrato '!$E$15:$J$15</c:f>
              <c:numCache>
                <c:formatCode>General</c:formatCode>
                <c:ptCount val="6"/>
                <c:pt idx="0">
                  <c:v>118</c:v>
                </c:pt>
                <c:pt idx="1">
                  <c:v>149</c:v>
                </c:pt>
                <c:pt idx="2">
                  <c:v>147</c:v>
                </c:pt>
                <c:pt idx="3">
                  <c:v>189</c:v>
                </c:pt>
                <c:pt idx="4">
                  <c:v>135</c:v>
                </c:pt>
                <c:pt idx="5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9-4936-B766-E64CF164BF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12895280"/>
        <c:axId val="312889400"/>
      </c:barChart>
      <c:catAx>
        <c:axId val="31289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2889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2889400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2895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es-CO"/>
    </a:p>
  </c:txPr>
  <c:printSettings>
    <c:headerFooter alignWithMargins="0"/>
    <c:pageMargins b="1" l="0.75000000000000366" r="0.75000000000000366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CD3-48DD-8B38-CC19CFC077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D3-48DD-8B38-CC19CFC077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D3-48DD-8B38-CC19CFC077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CD3-48DD-8B38-CC19CFC0774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CD3-48DD-8B38-CC19CFC0774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CD3-48DD-8B38-CC19CFC0774F}"/>
              </c:ext>
            </c:extLst>
          </c:dPt>
          <c:dLbls>
            <c:dLbl>
              <c:idx val="5"/>
              <c:layout>
                <c:manualLayout>
                  <c:x val="5.3427065026361985E-2"/>
                  <c:y val="2.469897876529610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D3-48DD-8B38-CC19CFC077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'Mat nuevos por Estrato '!$E$18:$J$18</c:f>
              <c:strCache>
                <c:ptCount val="6"/>
                <c:pt idx="0">
                  <c:v>Estrato 1</c:v>
                </c:pt>
                <c:pt idx="1">
                  <c:v>Estrato 2</c:v>
                </c:pt>
                <c:pt idx="2">
                  <c:v>Estrato 3</c:v>
                </c:pt>
                <c:pt idx="3">
                  <c:v>Estrato 4</c:v>
                </c:pt>
                <c:pt idx="4">
                  <c:v>Estrato 5</c:v>
                </c:pt>
                <c:pt idx="5">
                  <c:v>Estrato 6</c:v>
                </c:pt>
              </c:strCache>
            </c:strRef>
          </c:cat>
          <c:val>
            <c:numRef>
              <c:f>'Mat nuevos por Estrato '!$E$19:$J$19</c:f>
              <c:numCache>
                <c:formatCode>0%</c:formatCode>
                <c:ptCount val="6"/>
                <c:pt idx="0">
                  <c:v>0.13333333333333333</c:v>
                </c:pt>
                <c:pt idx="1">
                  <c:v>0.16836158192090395</c:v>
                </c:pt>
                <c:pt idx="2">
                  <c:v>0.16610169491525423</c:v>
                </c:pt>
                <c:pt idx="3">
                  <c:v>0.2135593220338983</c:v>
                </c:pt>
                <c:pt idx="4">
                  <c:v>0.15254237288135594</c:v>
                </c:pt>
                <c:pt idx="5">
                  <c:v>0.16610169491525423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CD3-48DD-8B38-CC19CFC0774F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77832323026508E-2"/>
          <c:y val="3.1852983144736405E-2"/>
          <c:w val="0.89365699332719739"/>
          <c:h val="0.9162063965266164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73-4D4F-B962-61B9F9FCC23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D73-4D4F-B962-61B9F9FCC23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D73-4D4F-B962-61B9F9FCC23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73-4D4F-B962-61B9F9FCC23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D73-4D4F-B962-61B9F9FCC23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D73-4D4F-B962-61B9F9FCC23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D73-4D4F-B962-61B9F9FCC23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D73-4D4F-B962-61B9F9FCC23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D73-4D4F-B962-61B9F9FCC23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C96-4C0F-BFCB-84586AB956C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C96-4C0F-BFCB-84586AB956C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B85-45DC-A861-A60ADE0F921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B85-45DC-A861-A60ADE0F921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B01-449A-8A14-3F204FA0B6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 Nuevo Por DPTO'!$F$15:$F$28</c:f>
              <c:strCache>
                <c:ptCount val="14"/>
                <c:pt idx="0">
                  <c:v>Boyacá</c:v>
                </c:pt>
                <c:pt idx="1">
                  <c:v>Santander</c:v>
                </c:pt>
                <c:pt idx="2">
                  <c:v>Archipielago de S.A.y Providen</c:v>
                </c:pt>
                <c:pt idx="3">
                  <c:v>Cundinamarca</c:v>
                </c:pt>
                <c:pt idx="4">
                  <c:v>Otros</c:v>
                </c:pt>
                <c:pt idx="5">
                  <c:v>Bogotá</c:v>
                </c:pt>
                <c:pt idx="6">
                  <c:v>Extranjero</c:v>
                </c:pt>
                <c:pt idx="7">
                  <c:v>Córdoba</c:v>
                </c:pt>
                <c:pt idx="8">
                  <c:v>La Guajira</c:v>
                </c:pt>
                <c:pt idx="9">
                  <c:v>Sucre</c:v>
                </c:pt>
                <c:pt idx="10">
                  <c:v>Cesar</c:v>
                </c:pt>
                <c:pt idx="11">
                  <c:v>Magdalena</c:v>
                </c:pt>
                <c:pt idx="12">
                  <c:v>Bolivar</c:v>
                </c:pt>
                <c:pt idx="13">
                  <c:v>Atlántico</c:v>
                </c:pt>
              </c:strCache>
            </c:strRef>
          </c:cat>
          <c:val>
            <c:numRef>
              <c:f>'Mat Nuevo Por DPTO'!$H$15:$H$28</c:f>
              <c:numCache>
                <c:formatCode>0.0%</c:formatCode>
                <c:ptCount val="14"/>
                <c:pt idx="0">
                  <c:v>1.1299435028248588E-3</c:v>
                </c:pt>
                <c:pt idx="1">
                  <c:v>2.2598870056497176E-3</c:v>
                </c:pt>
                <c:pt idx="2">
                  <c:v>2.2598870056497176E-3</c:v>
                </c:pt>
                <c:pt idx="3">
                  <c:v>3.3898305084745762E-3</c:v>
                </c:pt>
                <c:pt idx="4">
                  <c:v>5.6497175141242938E-3</c:v>
                </c:pt>
                <c:pt idx="5">
                  <c:v>9.0395480225988704E-3</c:v>
                </c:pt>
                <c:pt idx="6">
                  <c:v>1.6949152542372881E-2</c:v>
                </c:pt>
                <c:pt idx="7">
                  <c:v>3.0508474576271188E-2</c:v>
                </c:pt>
                <c:pt idx="8">
                  <c:v>3.3898305084745763E-2</c:v>
                </c:pt>
                <c:pt idx="9">
                  <c:v>4.7457627118644069E-2</c:v>
                </c:pt>
                <c:pt idx="10">
                  <c:v>4.8587570621468928E-2</c:v>
                </c:pt>
                <c:pt idx="11">
                  <c:v>6.5536723163841806E-2</c:v>
                </c:pt>
                <c:pt idx="12">
                  <c:v>7.3446327683615822E-2</c:v>
                </c:pt>
                <c:pt idx="13">
                  <c:v>0.65988700564971747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D73-4D4F-B962-61B9F9FCC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12894496"/>
        <c:axId val="312891752"/>
      </c:barChart>
      <c:catAx>
        <c:axId val="31289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2891752"/>
        <c:crosses val="autoZero"/>
        <c:auto val="1"/>
        <c:lblAlgn val="ctr"/>
        <c:lblOffset val="100"/>
        <c:noMultiLvlLbl val="0"/>
      </c:catAx>
      <c:valAx>
        <c:axId val="312891752"/>
        <c:scaling>
          <c:orientation val="minMax"/>
        </c:scaling>
        <c:delete val="0"/>
        <c:axPos val="b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289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Inscritos por Origen Geográfico por Departamentos 
I Semestre de 2006</a:t>
            </a:r>
          </a:p>
        </c:rich>
      </c:tx>
      <c:layout>
        <c:manualLayout>
          <c:xMode val="edge"/>
          <c:yMode val="edge"/>
          <c:x val="0.43471337579617836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315-4EA7-9400-73CFC49BA5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2894888"/>
        <c:axId val="312896848"/>
        <c:axId val="0"/>
      </c:bar3DChart>
      <c:catAx>
        <c:axId val="3128948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Departamentos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289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2896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% de Participación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2894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" r="0.750000000000004" t="1" header="0" footer="0"/>
    <c:pageSetup paperSize="11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55534340668833"/>
          <c:y val="7.7968677930549762E-2"/>
          <c:w val="0.43200463647850906"/>
          <c:h val="0.8287051590744360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824-4D15-9045-FB1F610D6D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824-4D15-9045-FB1F610D6D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824-4D15-9045-FB1F610D6D2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824-4D15-9045-FB1F610D6D2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824-4D15-9045-FB1F610D6D2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824-4D15-9045-FB1F610D6D21}"/>
              </c:ext>
            </c:extLst>
          </c:dPt>
          <c:dLbls>
            <c:dLbl>
              <c:idx val="0"/>
              <c:layout>
                <c:manualLayout>
                  <c:x val="3.9355613183318011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4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4-4D15-9045-FB1F610D6D21}"/>
                </c:ext>
              </c:extLst>
            </c:dLbl>
            <c:dLbl>
              <c:idx val="1"/>
              <c:layout>
                <c:manualLayout>
                  <c:x val="7.2329235039611472E-2"/>
                  <c:y val="1.57918558787981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4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203606210364336E-2"/>
                      <c:h val="8.49997678887324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824-4D15-9045-FB1F610D6D21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4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1824-4D15-9045-FB1F610D6D21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4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1824-4D15-9045-FB1F610D6D21}"/>
                </c:ext>
              </c:extLst>
            </c:dLbl>
            <c:dLbl>
              <c:idx val="4"/>
              <c:layout>
                <c:manualLayout>
                  <c:x val="-1.3827647875219841E-2"/>
                  <c:y val="1.05279039191987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4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24-4D15-9045-FB1F610D6D21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4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1824-4D15-9045-FB1F610D6D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'Mat Nuevo por edades'!$F$15:$K$15</c:f>
              <c:strCache>
                <c:ptCount val="6"/>
                <c:pt idx="0">
                  <c:v>&lt;16 años</c:v>
                </c:pt>
                <c:pt idx="1">
                  <c:v>16 años</c:v>
                </c:pt>
                <c:pt idx="2">
                  <c:v>17 años</c:v>
                </c:pt>
                <c:pt idx="3">
                  <c:v> 18 años</c:v>
                </c:pt>
                <c:pt idx="4">
                  <c:v>19 años</c:v>
                </c:pt>
                <c:pt idx="5">
                  <c:v>&gt;= 20 años</c:v>
                </c:pt>
              </c:strCache>
            </c:strRef>
          </c:cat>
          <c:val>
            <c:numRef>
              <c:f>'Mat Nuevo por edades'!$F$16:$K$16</c:f>
              <c:numCache>
                <c:formatCode>General</c:formatCode>
                <c:ptCount val="6"/>
                <c:pt idx="0">
                  <c:v>3</c:v>
                </c:pt>
                <c:pt idx="1">
                  <c:v>40</c:v>
                </c:pt>
                <c:pt idx="2">
                  <c:v>360</c:v>
                </c:pt>
                <c:pt idx="3">
                  <c:v>331</c:v>
                </c:pt>
                <c:pt idx="4">
                  <c:v>97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824-4D15-9045-FB1F610D6D2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>
          <a:solidFill>
            <a:sysClr val="windowText" lastClr="000000"/>
          </a:solidFill>
        </a:defRPr>
      </a:pPr>
      <a:endParaRPr lang="es-CO"/>
    </a:p>
  </c:txPr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941163410663346E-2"/>
          <c:y val="3.0011122729613975E-2"/>
          <c:w val="0.88137521922183493"/>
          <c:h val="0.70240419095859208"/>
        </c:manualLayout>
      </c:layout>
      <c:lineChart>
        <c:grouping val="standard"/>
        <c:varyColors val="0"/>
        <c:ser>
          <c:idx val="0"/>
          <c:order val="0"/>
          <c:tx>
            <c:strRef>
              <c:f>'Detalle Comparativo Mat Nuevos'!$E$9</c:f>
              <c:strCache>
                <c:ptCount val="1"/>
                <c:pt idx="0">
                  <c:v>2022-2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0417208529661986E-2"/>
                  <c:y val="-3.9209340454438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1C-417B-AA7F-47748FCD247F}"/>
                </c:ext>
              </c:extLst>
            </c:dLbl>
            <c:dLbl>
              <c:idx val="1"/>
              <c:layout>
                <c:manualLayout>
                  <c:x val="-2.8198819394279536E-2"/>
                  <c:y val="-3.8108878617678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1C-417B-AA7F-47748FCD247F}"/>
                </c:ext>
              </c:extLst>
            </c:dLbl>
            <c:dLbl>
              <c:idx val="2"/>
              <c:layout>
                <c:manualLayout>
                  <c:x val="-3.7057751818009396E-2"/>
                  <c:y val="-3.2982320465049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1C-417B-AA7F-47748FCD247F}"/>
                </c:ext>
              </c:extLst>
            </c:dLbl>
            <c:dLbl>
              <c:idx val="3"/>
              <c:layout>
                <c:manualLayout>
                  <c:x val="-2.6070104258351445E-2"/>
                  <c:y val="-3.88364188353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1C-417B-AA7F-47748FCD247F}"/>
                </c:ext>
              </c:extLst>
            </c:dLbl>
            <c:dLbl>
              <c:idx val="4"/>
              <c:layout>
                <c:manualLayout>
                  <c:x val="-6.4013093674904617E-3"/>
                  <c:y val="-3.6368893408487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1C-417B-AA7F-47748FCD247F}"/>
                </c:ext>
              </c:extLst>
            </c:dLbl>
            <c:dLbl>
              <c:idx val="5"/>
              <c:layout>
                <c:manualLayout>
                  <c:x val="-9.6158197129839057E-3"/>
                  <c:y val="-7.0316352531868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1C-417B-AA7F-47748FCD247F}"/>
                </c:ext>
              </c:extLst>
            </c:dLbl>
            <c:dLbl>
              <c:idx val="6"/>
              <c:layout>
                <c:manualLayout>
                  <c:x val="-1.9911775228505121E-2"/>
                  <c:y val="-4.4828498408794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1C-417B-AA7F-47748FCD247F}"/>
                </c:ext>
              </c:extLst>
            </c:dLbl>
            <c:dLbl>
              <c:idx val="7"/>
              <c:layout>
                <c:manualLayout>
                  <c:x val="-1.4099409697139768E-2"/>
                  <c:y val="-3.9396942933471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1C-417B-AA7F-47748FCD247F}"/>
                </c:ext>
              </c:extLst>
            </c:dLbl>
            <c:dLbl>
              <c:idx val="8"/>
              <c:layout>
                <c:manualLayout>
                  <c:x val="-8.9223367438057699E-3"/>
                  <c:y val="-5.2122798870848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1C-417B-AA7F-47748FCD247F}"/>
                </c:ext>
              </c:extLst>
            </c:dLbl>
            <c:dLbl>
              <c:idx val="9"/>
              <c:layout>
                <c:manualLayout>
                  <c:x val="-9.9742399683834925E-3"/>
                  <c:y val="-5.9139314932198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1C-417B-AA7F-47748FCD247F}"/>
                </c:ext>
              </c:extLst>
            </c:dLbl>
            <c:dLbl>
              <c:idx val="10"/>
              <c:layout>
                <c:manualLayout>
                  <c:x val="-6.9573733817781223E-3"/>
                  <c:y val="-6.2486730496526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1C-417B-AA7F-47748FCD247F}"/>
                </c:ext>
              </c:extLst>
            </c:dLbl>
            <c:dLbl>
              <c:idx val="11"/>
              <c:layout>
                <c:manualLayout>
                  <c:x val="-3.090113232804362E-3"/>
                  <c:y val="-6.4332066651604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1C-417B-AA7F-47748FCD247F}"/>
                </c:ext>
              </c:extLst>
            </c:dLbl>
            <c:dLbl>
              <c:idx val="12"/>
              <c:layout>
                <c:manualLayout>
                  <c:x val="-9.4029161280325332E-3"/>
                  <c:y val="-6.8358237423916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67-475B-9F9D-132BD6025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('Detalle Comparativo Mat Nuevos'!$D$10,'Detalle Comparativo Mat Nuevos'!$D$14,'Detalle Comparativo Mat Nuevos'!$D$18,'Detalle Comparativo Mat Nuevos'!$D$22,'Detalle Comparativo Mat Nuevos'!$D$29,'Detalle Comparativo Mat Nuevos'!$D$34,'Detalle Comparativo Mat Nuevos'!$D$38,'Detalle Comparativo Mat Nuevos'!$D$42,'Detalle Comparativo Mat Nuevos'!$D$46,'Detalle Comparativo Mat Nuevos'!$D$48,'Detalle Comparativo Mat Nuevos'!$D$51:$D$54)</c:f>
              <c:strCache>
                <c:ptCount val="14"/>
                <c:pt idx="0">
                  <c:v>Escuela de Negocios</c:v>
                </c:pt>
                <c:pt idx="1">
                  <c:v>Div. de Derecho, C. Política y Rel. Inter.</c:v>
                </c:pt>
                <c:pt idx="2">
                  <c:v>Div. Ciencias de la Salud</c:v>
                </c:pt>
                <c:pt idx="3">
                  <c:v>Div. de Ingenierías</c:v>
                </c:pt>
                <c:pt idx="4">
                  <c:v>Div.de Hum. y Ciencias Sociales </c:v>
                </c:pt>
                <c:pt idx="5">
                  <c:v>Instituto de Estudios en Educación</c:v>
                </c:pt>
                <c:pt idx="6">
                  <c:v>Escuela de Arquitectura, Urbanismo y Diseño</c:v>
                </c:pt>
                <c:pt idx="7">
                  <c:v>Div. de Ciencias Básicas</c:v>
                </c:pt>
                <c:pt idx="8">
                  <c:v>Instituto de Idiomas</c:v>
                </c:pt>
                <c:pt idx="9">
                  <c:v>Música</c:v>
                </c:pt>
                <c:pt idx="10">
                  <c:v>Estudios generales enfa. Salud</c:v>
                </c:pt>
                <c:pt idx="11">
                  <c:v>Básico de Negocios Internacionales</c:v>
                </c:pt>
                <c:pt idx="12">
                  <c:v>Básicos Profesionales</c:v>
                </c:pt>
                <c:pt idx="13">
                  <c:v>Estudios generales Ruta-Estado</c:v>
                </c:pt>
              </c:strCache>
            </c:strRef>
          </c:cat>
          <c:val>
            <c:numRef>
              <c:f>('Detalle Comparativo Mat Nuevos'!$E$10,'Detalle Comparativo Mat Nuevos'!$E$14,'Detalle Comparativo Mat Nuevos'!$E$18,'Detalle Comparativo Mat Nuevos'!$E$22,'Detalle Comparativo Mat Nuevos'!$E$29,'Detalle Comparativo Mat Nuevos'!$E$34,'Detalle Comparativo Mat Nuevos'!$E$38,'Detalle Comparativo Mat Nuevos'!$E$42,'Detalle Comparativo Mat Nuevos'!$E$46,'Detalle Comparativo Mat Nuevos'!$E$48,'Detalle Comparativo Mat Nuevos'!$E$51:$E$53)</c:f>
              <c:numCache>
                <c:formatCode>#,##0</c:formatCode>
                <c:ptCount val="13"/>
                <c:pt idx="0">
                  <c:v>140</c:v>
                </c:pt>
                <c:pt idx="1">
                  <c:v>74</c:v>
                </c:pt>
                <c:pt idx="2">
                  <c:v>181</c:v>
                </c:pt>
                <c:pt idx="3">
                  <c:v>215</c:v>
                </c:pt>
                <c:pt idx="4">
                  <c:v>123</c:v>
                </c:pt>
                <c:pt idx="5">
                  <c:v>6</c:v>
                </c:pt>
                <c:pt idx="6">
                  <c:v>76</c:v>
                </c:pt>
                <c:pt idx="7">
                  <c:v>34</c:v>
                </c:pt>
                <c:pt idx="8">
                  <c:v>26</c:v>
                </c:pt>
                <c:pt idx="9">
                  <c:v>11</c:v>
                </c:pt>
                <c:pt idx="10">
                  <c:v>29</c:v>
                </c:pt>
                <c:pt idx="11">
                  <c:v>1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21C-417B-AA7F-47748FCD247F}"/>
            </c:ext>
          </c:extLst>
        </c:ser>
        <c:ser>
          <c:idx val="1"/>
          <c:order val="1"/>
          <c:tx>
            <c:strRef>
              <c:f>'Detalle Comparativo Mat Nuevos'!$F$9</c:f>
              <c:strCache>
                <c:ptCount val="1"/>
                <c:pt idx="0">
                  <c:v>2023-2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0931985672050796E-2"/>
                  <c:y val="4.3307371198294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1C-417B-AA7F-47748FCD247F}"/>
                </c:ext>
              </c:extLst>
            </c:dLbl>
            <c:dLbl>
              <c:idx val="1"/>
              <c:layout>
                <c:manualLayout>
                  <c:x val="-1.8371561029268423E-2"/>
                  <c:y val="3.7040695414702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1C-417B-AA7F-47748FCD247F}"/>
                </c:ext>
              </c:extLst>
            </c:dLbl>
            <c:dLbl>
              <c:idx val="2"/>
              <c:layout>
                <c:manualLayout>
                  <c:x val="-1.5268190222544139E-2"/>
                  <c:y val="3.0299881552208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1C-417B-AA7F-47748FCD247F}"/>
                </c:ext>
              </c:extLst>
            </c:dLbl>
            <c:dLbl>
              <c:idx val="3"/>
              <c:layout>
                <c:manualLayout>
                  <c:x val="-2.3717662906519832E-2"/>
                  <c:y val="8.9056804012439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1C-417B-AA7F-47748FCD247F}"/>
                </c:ext>
              </c:extLst>
            </c:dLbl>
            <c:dLbl>
              <c:idx val="4"/>
              <c:layout>
                <c:manualLayout>
                  <c:x val="-4.1336718364453504E-2"/>
                  <c:y val="3.1270586669777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1C-417B-AA7F-47748FCD247F}"/>
                </c:ext>
              </c:extLst>
            </c:dLbl>
            <c:dLbl>
              <c:idx val="5"/>
              <c:layout>
                <c:manualLayout>
                  <c:x val="-3.2566272751629086E-2"/>
                  <c:y val="-1.6613323735768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1C-417B-AA7F-47748FCD247F}"/>
                </c:ext>
              </c:extLst>
            </c:dLbl>
            <c:dLbl>
              <c:idx val="6"/>
              <c:layout>
                <c:manualLayout>
                  <c:x val="-2.1713317184346909E-2"/>
                  <c:y val="4.4362622935681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1C-417B-AA7F-47748FCD247F}"/>
                </c:ext>
              </c:extLst>
            </c:dLbl>
            <c:dLbl>
              <c:idx val="7"/>
              <c:layout>
                <c:manualLayout>
                  <c:x val="-4.0065589930116191E-2"/>
                  <c:y val="4.8595239744211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1C-417B-AA7F-47748FCD247F}"/>
                </c:ext>
              </c:extLst>
            </c:dLbl>
            <c:dLbl>
              <c:idx val="8"/>
              <c:layout>
                <c:manualLayout>
                  <c:x val="-3.5419717932048601E-2"/>
                  <c:y val="1.2732668088892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1C-417B-AA7F-47748FCD247F}"/>
                </c:ext>
              </c:extLst>
            </c:dLbl>
            <c:dLbl>
              <c:idx val="9"/>
              <c:layout>
                <c:manualLayout>
                  <c:x val="-4.1493085679369157E-2"/>
                  <c:y val="-3.3963684420268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1C-417B-AA7F-47748FCD247F}"/>
                </c:ext>
              </c:extLst>
            </c:dLbl>
            <c:dLbl>
              <c:idx val="10"/>
              <c:layout>
                <c:manualLayout>
                  <c:x val="-3.5231880977129947E-2"/>
                  <c:y val="-4.3966950468467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1C-417B-AA7F-47748FCD247F}"/>
                </c:ext>
              </c:extLst>
            </c:dLbl>
            <c:dLbl>
              <c:idx val="11"/>
              <c:layout>
                <c:manualLayout>
                  <c:x val="-2.7988113208714353E-2"/>
                  <c:y val="-4.701387446037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1C-417B-AA7F-47748FCD247F}"/>
                </c:ext>
              </c:extLst>
            </c:dLbl>
            <c:dLbl>
              <c:idx val="12"/>
              <c:layout>
                <c:manualLayout>
                  <c:x val="-2.1016822964158299E-2"/>
                  <c:y val="-3.2999954207203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67-475B-9F9D-132BD6025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('Detalle Comparativo Mat Nuevos'!$D$10,'Detalle Comparativo Mat Nuevos'!$D$14,'Detalle Comparativo Mat Nuevos'!$D$18,'Detalle Comparativo Mat Nuevos'!$D$22,'Detalle Comparativo Mat Nuevos'!$D$29,'Detalle Comparativo Mat Nuevos'!$D$34,'Detalle Comparativo Mat Nuevos'!$D$38,'Detalle Comparativo Mat Nuevos'!$D$42,'Detalle Comparativo Mat Nuevos'!$D$46,'Detalle Comparativo Mat Nuevos'!$D$48,'Detalle Comparativo Mat Nuevos'!$D$51:$D$54)</c:f>
              <c:strCache>
                <c:ptCount val="14"/>
                <c:pt idx="0">
                  <c:v>Escuela de Negocios</c:v>
                </c:pt>
                <c:pt idx="1">
                  <c:v>Div. de Derecho, C. Política y Rel. Inter.</c:v>
                </c:pt>
                <c:pt idx="2">
                  <c:v>Div. Ciencias de la Salud</c:v>
                </c:pt>
                <c:pt idx="3">
                  <c:v>Div. de Ingenierías</c:v>
                </c:pt>
                <c:pt idx="4">
                  <c:v>Div.de Hum. y Ciencias Sociales </c:v>
                </c:pt>
                <c:pt idx="5">
                  <c:v>Instituto de Estudios en Educación</c:v>
                </c:pt>
                <c:pt idx="6">
                  <c:v>Escuela de Arquitectura, Urbanismo y Diseño</c:v>
                </c:pt>
                <c:pt idx="7">
                  <c:v>Div. de Ciencias Básicas</c:v>
                </c:pt>
                <c:pt idx="8">
                  <c:v>Instituto de Idiomas</c:v>
                </c:pt>
                <c:pt idx="9">
                  <c:v>Música</c:v>
                </c:pt>
                <c:pt idx="10">
                  <c:v>Estudios generales enfa. Salud</c:v>
                </c:pt>
                <c:pt idx="11">
                  <c:v>Básico de Negocios Internacionales</c:v>
                </c:pt>
                <c:pt idx="12">
                  <c:v>Básicos Profesionales</c:v>
                </c:pt>
                <c:pt idx="13">
                  <c:v>Estudios generales Ruta-Estado</c:v>
                </c:pt>
              </c:strCache>
            </c:strRef>
          </c:cat>
          <c:val>
            <c:numRef>
              <c:f>('Detalle Comparativo Mat Nuevos'!$F$10,'Detalle Comparativo Mat Nuevos'!$F$14,'Detalle Comparativo Mat Nuevos'!$F$18,'Detalle Comparativo Mat Nuevos'!$F$22,'Detalle Comparativo Mat Nuevos'!$F$29,'Detalle Comparativo Mat Nuevos'!$F$34,'Detalle Comparativo Mat Nuevos'!$F$38,'Detalle Comparativo Mat Nuevos'!$F$42,'Detalle Comparativo Mat Nuevos'!$F$46,'Detalle Comparativo Mat Nuevos'!$F$48,'Detalle Comparativo Mat Nuevos'!$F$51:$F$53)</c:f>
              <c:numCache>
                <c:formatCode>#,##0</c:formatCode>
                <c:ptCount val="13"/>
                <c:pt idx="0">
                  <c:v>157</c:v>
                </c:pt>
                <c:pt idx="1">
                  <c:v>94</c:v>
                </c:pt>
                <c:pt idx="2">
                  <c:v>181</c:v>
                </c:pt>
                <c:pt idx="3">
                  <c:v>187</c:v>
                </c:pt>
                <c:pt idx="4">
                  <c:v>107</c:v>
                </c:pt>
                <c:pt idx="5">
                  <c:v>8</c:v>
                </c:pt>
                <c:pt idx="6">
                  <c:v>87</c:v>
                </c:pt>
                <c:pt idx="7">
                  <c:v>26</c:v>
                </c:pt>
                <c:pt idx="8">
                  <c:v>29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21C-417B-AA7F-47748FCD2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892144"/>
        <c:axId val="312894104"/>
      </c:lineChart>
      <c:catAx>
        <c:axId val="312892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2894104"/>
        <c:crosses val="autoZero"/>
        <c:auto val="1"/>
        <c:lblAlgn val="ctr"/>
        <c:lblOffset val="100"/>
        <c:noMultiLvlLbl val="0"/>
      </c:catAx>
      <c:valAx>
        <c:axId val="31289410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2892144"/>
        <c:crosses val="autoZero"/>
        <c:crossBetween val="between"/>
        <c:majorUnit val="2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s-CO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091121412760999"/>
          <c:y val="7.0195653092558416E-2"/>
          <c:w val="0.85561646267906211"/>
          <c:h val="0.806453729979755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'Serie de Matriculados'!$D$5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'Serie de Matriculados'!$J$14:$N$14</c15:sqref>
                  </c15:fullRef>
                </c:ext>
              </c:extLst>
              <c:f>'Serie de Matriculados'!$K$14:$N$14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de Matriculados'!$J$15:$N$15</c15:sqref>
                  </c15:fullRef>
                </c:ext>
              </c:extLst>
              <c:f>'Serie de Matriculados'!$K$15:$N$15</c:f>
              <c:numCache>
                <c:formatCode>General</c:formatCode>
                <c:ptCount val="4"/>
                <c:pt idx="0">
                  <c:v>12416</c:v>
                </c:pt>
                <c:pt idx="1">
                  <c:v>12238</c:v>
                </c:pt>
                <c:pt idx="2">
                  <c:v>11648</c:v>
                </c:pt>
                <c:pt idx="3">
                  <c:v>10944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38-4A9A-9C09-A8E16C2170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12892928"/>
        <c:axId val="312893712"/>
      </c:barChart>
      <c:catAx>
        <c:axId val="31289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289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289371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28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es-CO"/>
    </a:p>
  </c:txPr>
  <c:printSettings>
    <c:headerFooter alignWithMargins="0"/>
    <c:pageMargins b="1" l="0.75000000000000366" r="0.75000000000000366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4040860393286E-2"/>
          <c:y val="3.0011172589913086E-2"/>
          <c:w val="0.88137521922183493"/>
          <c:h val="0.70240419095859208"/>
        </c:manualLayout>
      </c:layout>
      <c:lineChart>
        <c:grouping val="standard"/>
        <c:varyColors val="0"/>
        <c:ser>
          <c:idx val="0"/>
          <c:order val="0"/>
          <c:tx>
            <c:strRef>
              <c:f>'Detalle Comparativo Mat Totales'!$E$8</c:f>
              <c:strCache>
                <c:ptCount val="1"/>
                <c:pt idx="0">
                  <c:v>2022-2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2"/>
              <c:layout>
                <c:manualLayout>
                  <c:x val="-5.4361473113858347E-2"/>
                  <c:y val="-8.82632528346185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75-4D81-93C3-7D0989DD095C}"/>
                </c:ext>
              </c:extLst>
            </c:dLbl>
            <c:dLbl>
              <c:idx val="4"/>
              <c:layout>
                <c:manualLayout>
                  <c:x val="-5.3731247737911049E-3"/>
                  <c:y val="-4.8128365905445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75-4D81-93C3-7D0989DD09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('Detalle Comparativo Mat Totales'!$D$9,'Detalle Comparativo Mat Totales'!$D$13,'Detalle Comparativo Mat Totales'!$D$17,'Detalle Comparativo Mat Totales'!$D$21,'Detalle Comparativo Mat Totales'!$D$28,'Detalle Comparativo Mat Totales'!$D$33,'Detalle Comparativo Mat Totales'!$D$37,'Detalle Comparativo Mat Totales'!$D$41,'Detalle Comparativo Mat Totales'!$D$45,'Detalle Comparativo Mat Totales'!$D$45,'Detalle Comparativo Mat Totales'!$D$47,'Detalle Comparativo Mat Totales'!$D$50,'Detalle Comparativo Mat Totales'!$D$51,'Detalle Comparativo Mat Totales'!$D$54)</c:f>
              <c:strCache>
                <c:ptCount val="14"/>
                <c:pt idx="0">
                  <c:v>Escuela de Negocios</c:v>
                </c:pt>
                <c:pt idx="1">
                  <c:v>Div. de Derecho, C. Política y Rel. Inter.</c:v>
                </c:pt>
                <c:pt idx="2">
                  <c:v>Div. Ciencias de la Salud</c:v>
                </c:pt>
                <c:pt idx="3">
                  <c:v>Div. de Ingenierías</c:v>
                </c:pt>
                <c:pt idx="4">
                  <c:v>Div.de Hum. y Ciencias Sociales </c:v>
                </c:pt>
                <c:pt idx="5">
                  <c:v>Instituto de Estudios en Educación</c:v>
                </c:pt>
                <c:pt idx="6">
                  <c:v>Escuela de Arquitectura, Urbanismo y Diseño</c:v>
                </c:pt>
                <c:pt idx="7">
                  <c:v>Div. de Ciencias Básicas</c:v>
                </c:pt>
                <c:pt idx="8">
                  <c:v>Instituto de Idiomas</c:v>
                </c:pt>
                <c:pt idx="9">
                  <c:v>Instituto de Idiomas</c:v>
                </c:pt>
                <c:pt idx="10">
                  <c:v>Música</c:v>
                </c:pt>
                <c:pt idx="11">
                  <c:v>Estudios generales enfa. Salud</c:v>
                </c:pt>
                <c:pt idx="12">
                  <c:v>Básico de Negocios Internacionales</c:v>
                </c:pt>
                <c:pt idx="13">
                  <c:v>Total General</c:v>
                </c:pt>
              </c:strCache>
            </c:strRef>
          </c:cat>
          <c:val>
            <c:numRef>
              <c:f>('Detalle Comparativo Mat Totales'!$E$9,'Detalle Comparativo Mat Totales'!$E$13,'Detalle Comparativo Mat Totales'!$E$17,'Detalle Comparativo Mat Totales'!$E$21,'Detalle Comparativo Mat Totales'!$E$28,'Detalle Comparativo Mat Totales'!$E$33,'Detalle Comparativo Mat Totales'!$E$37,'Detalle Comparativo Mat Totales'!$E$41,'Detalle Comparativo Mat Totales'!$E$45,'Detalle Comparativo Mat Totales'!$E$47,'Detalle Comparativo Mat Totales'!$E$50,'Detalle Comparativo Mat Totales'!$E$51,'Detalle Comparativo Mat Totales'!$E$52)</c:f>
              <c:numCache>
                <c:formatCode>#,##0</c:formatCode>
                <c:ptCount val="13"/>
                <c:pt idx="0">
                  <c:v>1848</c:v>
                </c:pt>
                <c:pt idx="1">
                  <c:v>1149</c:v>
                </c:pt>
                <c:pt idx="2">
                  <c:v>1879</c:v>
                </c:pt>
                <c:pt idx="3">
                  <c:v>3376</c:v>
                </c:pt>
                <c:pt idx="4">
                  <c:v>1623</c:v>
                </c:pt>
                <c:pt idx="5">
                  <c:v>95</c:v>
                </c:pt>
                <c:pt idx="6">
                  <c:v>871</c:v>
                </c:pt>
                <c:pt idx="7">
                  <c:v>355</c:v>
                </c:pt>
                <c:pt idx="8">
                  <c:v>297</c:v>
                </c:pt>
                <c:pt idx="9">
                  <c:v>101</c:v>
                </c:pt>
                <c:pt idx="10">
                  <c:v>51</c:v>
                </c:pt>
                <c:pt idx="11">
                  <c:v>1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575-4D81-93C3-7D0989DD095C}"/>
            </c:ext>
          </c:extLst>
        </c:ser>
        <c:ser>
          <c:idx val="1"/>
          <c:order val="1"/>
          <c:tx>
            <c:strRef>
              <c:f>'Detalle Comparativo Mat Totales'!$F$8</c:f>
              <c:strCache>
                <c:ptCount val="1"/>
                <c:pt idx="0">
                  <c:v>2023-2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3"/>
              <c:layout>
                <c:manualLayout>
                  <c:x val="-3.3515367437233934E-2"/>
                  <c:y val="0.109668736545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75-4D81-93C3-7D0989DD095C}"/>
                </c:ext>
              </c:extLst>
            </c:dLbl>
            <c:dLbl>
              <c:idx val="5"/>
              <c:layout>
                <c:manualLayout>
                  <c:x val="-4.9639830178102966E-2"/>
                  <c:y val="-2.1438560756634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75-4D81-93C3-7D0989DD095C}"/>
                </c:ext>
              </c:extLst>
            </c:dLbl>
            <c:dLbl>
              <c:idx val="9"/>
              <c:layout>
                <c:manualLayout>
                  <c:x val="-3.0422347025285342E-2"/>
                  <c:y val="3.207462181559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75-4D81-93C3-7D0989DD095C}"/>
                </c:ext>
              </c:extLst>
            </c:dLbl>
            <c:dLbl>
              <c:idx val="10"/>
              <c:layout>
                <c:manualLayout>
                  <c:x val="-2.7751419217647295E-2"/>
                  <c:y val="3.207462181559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75-4D81-93C3-7D0989DD095C}"/>
                </c:ext>
              </c:extLst>
            </c:dLbl>
            <c:dLbl>
              <c:idx val="11"/>
              <c:layout>
                <c:manualLayout>
                  <c:x val="-3.3418933680658999E-2"/>
                  <c:y val="-1.8762901628022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75-4D81-93C3-7D0989DD095C}"/>
                </c:ext>
              </c:extLst>
            </c:dLbl>
            <c:dLbl>
              <c:idx val="12"/>
              <c:layout>
                <c:manualLayout>
                  <c:x val="-3.9672765383646315E-2"/>
                  <c:y val="-3.4816856399692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33-4177-B180-8178E21EF1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('Detalle Comparativo Mat Totales'!$D$9,'Detalle Comparativo Mat Totales'!$D$13,'Detalle Comparativo Mat Totales'!$D$17,'Detalle Comparativo Mat Totales'!$D$21,'Detalle Comparativo Mat Totales'!$D$28,'Detalle Comparativo Mat Totales'!$D$33,'Detalle Comparativo Mat Totales'!$D$37,'Detalle Comparativo Mat Totales'!$D$41,'Detalle Comparativo Mat Totales'!$D$45,'Detalle Comparativo Mat Totales'!$D$45,'Detalle Comparativo Mat Totales'!$D$47,'Detalle Comparativo Mat Totales'!$D$50,'Detalle Comparativo Mat Totales'!$D$51,'Detalle Comparativo Mat Totales'!$D$54)</c:f>
              <c:strCache>
                <c:ptCount val="14"/>
                <c:pt idx="0">
                  <c:v>Escuela de Negocios</c:v>
                </c:pt>
                <c:pt idx="1">
                  <c:v>Div. de Derecho, C. Política y Rel. Inter.</c:v>
                </c:pt>
                <c:pt idx="2">
                  <c:v>Div. Ciencias de la Salud</c:v>
                </c:pt>
                <c:pt idx="3">
                  <c:v>Div. de Ingenierías</c:v>
                </c:pt>
                <c:pt idx="4">
                  <c:v>Div.de Hum. y Ciencias Sociales </c:v>
                </c:pt>
                <c:pt idx="5">
                  <c:v>Instituto de Estudios en Educación</c:v>
                </c:pt>
                <c:pt idx="6">
                  <c:v>Escuela de Arquitectura, Urbanismo y Diseño</c:v>
                </c:pt>
                <c:pt idx="7">
                  <c:v>Div. de Ciencias Básicas</c:v>
                </c:pt>
                <c:pt idx="8">
                  <c:v>Instituto de Idiomas</c:v>
                </c:pt>
                <c:pt idx="9">
                  <c:v>Instituto de Idiomas</c:v>
                </c:pt>
                <c:pt idx="10">
                  <c:v>Música</c:v>
                </c:pt>
                <c:pt idx="11">
                  <c:v>Estudios generales enfa. Salud</c:v>
                </c:pt>
                <c:pt idx="12">
                  <c:v>Básico de Negocios Internacionales</c:v>
                </c:pt>
                <c:pt idx="13">
                  <c:v>Total General</c:v>
                </c:pt>
              </c:strCache>
            </c:strRef>
          </c:cat>
          <c:val>
            <c:numRef>
              <c:f>('Detalle Comparativo Mat Totales'!$F$9,'Detalle Comparativo Mat Totales'!$F$13,'Detalle Comparativo Mat Totales'!$F$17,'Detalle Comparativo Mat Totales'!$F$21,'Detalle Comparativo Mat Totales'!$F$28,'Detalle Comparativo Mat Totales'!$F$33,'Detalle Comparativo Mat Totales'!$F$37,'Detalle Comparativo Mat Totales'!$F$41,'Detalle Comparativo Mat Totales'!$F$45,'Detalle Comparativo Mat Totales'!$F$47,'Detalle Comparativo Mat Totales'!$F$50,'Detalle Comparativo Mat Totales'!$F$51,'Detalle Comparativo Mat Totales'!$F$52)</c:f>
              <c:numCache>
                <c:formatCode>#,##0</c:formatCode>
                <c:ptCount val="13"/>
                <c:pt idx="0">
                  <c:v>1678</c:v>
                </c:pt>
                <c:pt idx="1">
                  <c:v>1083</c:v>
                </c:pt>
                <c:pt idx="2">
                  <c:v>1902</c:v>
                </c:pt>
                <c:pt idx="3">
                  <c:v>3015</c:v>
                </c:pt>
                <c:pt idx="4">
                  <c:v>1484</c:v>
                </c:pt>
                <c:pt idx="5">
                  <c:v>96</c:v>
                </c:pt>
                <c:pt idx="6">
                  <c:v>882</c:v>
                </c:pt>
                <c:pt idx="7">
                  <c:v>378</c:v>
                </c:pt>
                <c:pt idx="8">
                  <c:v>299</c:v>
                </c:pt>
                <c:pt idx="9">
                  <c:v>96</c:v>
                </c:pt>
                <c:pt idx="10">
                  <c:v>28</c:v>
                </c:pt>
                <c:pt idx="11">
                  <c:v>0</c:v>
                </c:pt>
                <c:pt idx="1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575-4D81-93C3-7D0989DD0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816328"/>
        <c:axId val="313815152"/>
      </c:lineChart>
      <c:catAx>
        <c:axId val="313816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3815152"/>
        <c:crosses val="autoZero"/>
        <c:auto val="1"/>
        <c:lblAlgn val="ctr"/>
        <c:lblOffset val="100"/>
        <c:noMultiLvlLbl val="0"/>
      </c:catAx>
      <c:valAx>
        <c:axId val="3138151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3816328"/>
        <c:crosses val="autoZero"/>
        <c:crossBetween val="between"/>
        <c:majorUnit val="5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s-CO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578840961552408"/>
          <c:y val="2.8566943047649618E-2"/>
          <c:w val="0.35126431287853732"/>
          <c:h val="0.827980107425511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4DD-45A2-9166-8A137DA42AAC}"/>
              </c:ext>
            </c:extLst>
          </c:dPt>
          <c:dPt>
            <c:idx val="1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4DD-45A2-9166-8A137DA42AA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8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94DD-45A2-9166-8A137DA42AA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8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94DD-45A2-9166-8A137DA42A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'Detalle Mat Totales Por Género'!$M$56:$O$56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'Detalle Mat Totales Por Género'!$M$57:$N$57</c:f>
              <c:numCache>
                <c:formatCode>0%</c:formatCode>
                <c:ptCount val="2"/>
                <c:pt idx="0">
                  <c:v>0.52229532163742687</c:v>
                </c:pt>
                <c:pt idx="1">
                  <c:v>0.47770467836257308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DD-45A2-9166-8A137DA42A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366" r="0.75000000000000366" t="1" header="0.5" footer="0.5"/>
    <c:pageSetup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787579184180921E-2"/>
          <c:y val="5.773572834645669E-2"/>
          <c:w val="0.92075520046470494"/>
          <c:h val="0.66196175478065233"/>
        </c:manualLayout>
      </c:layout>
      <c:barChart>
        <c:barDir val="col"/>
        <c:grouping val="clustered"/>
        <c:varyColors val="0"/>
        <c:ser>
          <c:idx val="0"/>
          <c:order val="0"/>
          <c:tx>
            <c:v>Femenino</c:v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24016599770465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B6-41D3-A1FE-D68CD70E2354}"/>
                </c:ext>
              </c:extLst>
            </c:dLbl>
            <c:dLbl>
              <c:idx val="3"/>
              <c:layout>
                <c:manualLayout>
                  <c:x val="-6.32054258457275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B6-41D3-A1FE-D68CD70E2354}"/>
                </c:ext>
              </c:extLst>
            </c:dLbl>
            <c:dLbl>
              <c:idx val="7"/>
              <c:layout>
                <c:manualLayout>
                  <c:x val="-8.427390112763623E-3"/>
                  <c:y val="-2.3809523809523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B6-41D3-A1FE-D68CD70E2354}"/>
                </c:ext>
              </c:extLst>
            </c:dLbl>
            <c:dLbl>
              <c:idx val="8"/>
              <c:layout>
                <c:manualLayout>
                  <c:x val="-6.3205425845727168E-3"/>
                  <c:y val="2.3809523809522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B6-41D3-A1FE-D68CD70E2354}"/>
                </c:ext>
              </c:extLst>
            </c:dLbl>
            <c:dLbl>
              <c:idx val="9"/>
              <c:layout>
                <c:manualLayout>
                  <c:x val="-7.157197991605054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B6-41D3-A1FE-D68CD70E2354}"/>
                </c:ext>
              </c:extLst>
            </c:dLbl>
            <c:dLbl>
              <c:idx val="12"/>
              <c:layout>
                <c:manualLayout>
                  <c:x val="-1.124702541537928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A8-4A4B-98D8-9F3948B812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('Detalle Mat Totales Por Género'!$D$11,'Detalle Mat Totales Por Género'!$D$15,'Detalle Mat Totales Por Género'!$D$19,'Detalle Mat Totales Por Género'!$D$23,'Detalle Mat Totales Por Género'!$D$30,'Detalle Mat Totales Por Género'!$D$35,'Detalle Mat Totales Por Género'!$D$39,'Detalle Mat Totales Por Género'!$D$43,'Detalle Mat Totales Por Género'!$D$47,'Detalle Mat Totales Por Género'!$D$49,'Detalle Mat Totales Por Género'!$D$52:$D$54)</c:f>
              <c:strCache>
                <c:ptCount val="13"/>
                <c:pt idx="0">
                  <c:v>Escuela de Negocios</c:v>
                </c:pt>
                <c:pt idx="1">
                  <c:v>Div. de Derecho, C. Política y Rel. Inter.</c:v>
                </c:pt>
                <c:pt idx="2">
                  <c:v>Div. Ciencias de la Salud</c:v>
                </c:pt>
                <c:pt idx="3">
                  <c:v>Div. de Ingenierías</c:v>
                </c:pt>
                <c:pt idx="4">
                  <c:v>Div.de Hum. y Ciencias Sociales </c:v>
                </c:pt>
                <c:pt idx="5">
                  <c:v>Instituto de Estudios en Educación</c:v>
                </c:pt>
                <c:pt idx="6">
                  <c:v>Escuela de Arquitectura, Urbanismo y Diseño</c:v>
                </c:pt>
                <c:pt idx="7">
                  <c:v>Div. de Ciencias Básicas</c:v>
                </c:pt>
                <c:pt idx="8">
                  <c:v>Instituto de Idiomas</c:v>
                </c:pt>
                <c:pt idx="9">
                  <c:v>Música</c:v>
                </c:pt>
                <c:pt idx="10">
                  <c:v>Estudios generales enfa. Salud</c:v>
                </c:pt>
                <c:pt idx="11">
                  <c:v>Básico de Negocios Internacionales</c:v>
                </c:pt>
                <c:pt idx="12">
                  <c:v>Básicos Profesionales / Cursos libres</c:v>
                </c:pt>
              </c:strCache>
            </c:strRef>
          </c:cat>
          <c:val>
            <c:numRef>
              <c:f>('Detalle Mat Totales Por Género'!$M$11,'Detalle Mat Totales Por Género'!$M$15,'Detalle Mat Totales Por Género'!$M$19,'Detalle Mat Totales Por Género'!$M$23,'Detalle Mat Totales Por Género'!$M$30,'Detalle Mat Totales Por Género'!$M$35,'Detalle Mat Totales Por Género'!$M$39,'Detalle Mat Totales Por Género'!$M$43,'Detalle Mat Totales Por Género'!$M$47,'Detalle Mat Totales Por Género'!$M$49,'Detalle Mat Totales Por Género'!$M$52:$M$54)</c:f>
              <c:numCache>
                <c:formatCode>0%</c:formatCode>
                <c:ptCount val="13"/>
                <c:pt idx="0">
                  <c:v>0.48331346841477951</c:v>
                </c:pt>
                <c:pt idx="1">
                  <c:v>0.62973222530009232</c:v>
                </c:pt>
                <c:pt idx="2">
                  <c:v>0.62197686645636174</c:v>
                </c:pt>
                <c:pt idx="3">
                  <c:v>0.28291873963515757</c:v>
                </c:pt>
                <c:pt idx="4">
                  <c:v>0.72641509433962259</c:v>
                </c:pt>
                <c:pt idx="5">
                  <c:v>0.90625</c:v>
                </c:pt>
                <c:pt idx="6">
                  <c:v>0.68027210884353739</c:v>
                </c:pt>
                <c:pt idx="7">
                  <c:v>0.40476190476190477</c:v>
                </c:pt>
                <c:pt idx="8">
                  <c:v>0.7558528428093646</c:v>
                </c:pt>
                <c:pt idx="9">
                  <c:v>0.28125</c:v>
                </c:pt>
                <c:pt idx="10">
                  <c:v>0.5714285714285714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B6-41D3-A1FE-D68CD70E2354}"/>
            </c:ext>
          </c:extLst>
        </c:ser>
        <c:ser>
          <c:idx val="1"/>
          <c:order val="1"/>
          <c:tx>
            <c:v>Masculino</c:v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3739663486681699E-3"/>
                  <c:y val="-2.3809523809523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B6-41D3-A1FE-D68CD70E2354}"/>
                </c:ext>
              </c:extLst>
            </c:dLbl>
            <c:dLbl>
              <c:idx val="1"/>
              <c:layout>
                <c:manualLayout>
                  <c:x val="9.4808138768590761E-3"/>
                  <c:y val="-2.3809523809523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B6-41D3-A1FE-D68CD70E2354}"/>
                </c:ext>
              </c:extLst>
            </c:dLbl>
            <c:dLbl>
              <c:idx val="2"/>
              <c:layout>
                <c:manualLayout>
                  <c:x val="9.48081387685907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B6-41D3-A1FE-D68CD70E2354}"/>
                </c:ext>
              </c:extLst>
            </c:dLbl>
            <c:dLbl>
              <c:idx val="4"/>
              <c:layout>
                <c:manualLayout>
                  <c:x val="8.42739011276362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B6-41D3-A1FE-D68CD70E2354}"/>
                </c:ext>
              </c:extLst>
            </c:dLbl>
            <c:dLbl>
              <c:idx val="6"/>
              <c:layout>
                <c:manualLayout>
                  <c:x val="7.373966348668092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B6-41D3-A1FE-D68CD70E2354}"/>
                </c:ext>
              </c:extLst>
            </c:dLbl>
            <c:dLbl>
              <c:idx val="7"/>
              <c:layout>
                <c:manualLayout>
                  <c:x val="5.2671188204771865E-3"/>
                  <c:y val="-4.36502893989256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B6-41D3-A1FE-D68CD70E2354}"/>
                </c:ext>
              </c:extLst>
            </c:dLbl>
            <c:dLbl>
              <c:idx val="8"/>
              <c:layout>
                <c:manualLayout>
                  <c:x val="6.13474113566134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B6-41D3-A1FE-D68CD70E2354}"/>
                </c:ext>
              </c:extLst>
            </c:dLbl>
            <c:dLbl>
              <c:idx val="9"/>
              <c:layout>
                <c:manualLayout>
                  <c:x val="6.3205425845727168E-3"/>
                  <c:y val="2.3809523809523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B6-41D3-A1FE-D68CD70E2354}"/>
                </c:ext>
              </c:extLst>
            </c:dLbl>
            <c:dLbl>
              <c:idx val="10"/>
              <c:layout>
                <c:manualLayout>
                  <c:x val="9.202111703492020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B6-41D3-A1FE-D68CD70E2354}"/>
                </c:ext>
              </c:extLst>
            </c:dLbl>
            <c:dLbl>
              <c:idx val="11"/>
              <c:layout>
                <c:manualLayout>
                  <c:x val="9.480813876858919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4D-41ED-A570-B27F1B2E61A7}"/>
                </c:ext>
              </c:extLst>
            </c:dLbl>
            <c:dLbl>
              <c:idx val="12"/>
              <c:layout>
                <c:manualLayout>
                  <c:x val="8.179654847548312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A8-4A4B-98D8-9F3948B812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('Detalle Mat Totales Por Género'!$D$11,'Detalle Mat Totales Por Género'!$D$15,'Detalle Mat Totales Por Género'!$D$19,'Detalle Mat Totales Por Género'!$D$23,'Detalle Mat Totales Por Género'!$D$30,'Detalle Mat Totales Por Género'!$D$35,'Detalle Mat Totales Por Género'!$D$39,'Detalle Mat Totales Por Género'!$D$43,'Detalle Mat Totales Por Género'!$D$47,'Detalle Mat Totales Por Género'!$D$49,'Detalle Mat Totales Por Género'!$D$52:$D$54)</c:f>
              <c:strCache>
                <c:ptCount val="13"/>
                <c:pt idx="0">
                  <c:v>Escuela de Negocios</c:v>
                </c:pt>
                <c:pt idx="1">
                  <c:v>Div. de Derecho, C. Política y Rel. Inter.</c:v>
                </c:pt>
                <c:pt idx="2">
                  <c:v>Div. Ciencias de la Salud</c:v>
                </c:pt>
                <c:pt idx="3">
                  <c:v>Div. de Ingenierías</c:v>
                </c:pt>
                <c:pt idx="4">
                  <c:v>Div.de Hum. y Ciencias Sociales </c:v>
                </c:pt>
                <c:pt idx="5">
                  <c:v>Instituto de Estudios en Educación</c:v>
                </c:pt>
                <c:pt idx="6">
                  <c:v>Escuela de Arquitectura, Urbanismo y Diseño</c:v>
                </c:pt>
                <c:pt idx="7">
                  <c:v>Div. de Ciencias Básicas</c:v>
                </c:pt>
                <c:pt idx="8">
                  <c:v>Instituto de Idiomas</c:v>
                </c:pt>
                <c:pt idx="9">
                  <c:v>Música</c:v>
                </c:pt>
                <c:pt idx="10">
                  <c:v>Estudios generales enfa. Salud</c:v>
                </c:pt>
                <c:pt idx="11">
                  <c:v>Básico de Negocios Internacionales</c:v>
                </c:pt>
                <c:pt idx="12">
                  <c:v>Básicos Profesionales / Cursos libres</c:v>
                </c:pt>
              </c:strCache>
            </c:strRef>
          </c:cat>
          <c:val>
            <c:numRef>
              <c:f>('Detalle Mat Totales Por Género'!$N$11,'Detalle Mat Totales Por Género'!$N$15,'Detalle Mat Totales Por Género'!$N$19,'Detalle Mat Totales Por Género'!$N$23,'Detalle Mat Totales Por Género'!$N$30,'Detalle Mat Totales Por Género'!$N$35,'Detalle Mat Totales Por Género'!$N$39,'Detalle Mat Totales Por Género'!$N$43,'Detalle Mat Totales Por Género'!$N$47,'Detalle Mat Totales Por Género'!$N$49,'Detalle Mat Totales Por Género'!$N$52:$N$54)</c:f>
              <c:numCache>
                <c:formatCode>0%</c:formatCode>
                <c:ptCount val="13"/>
                <c:pt idx="0">
                  <c:v>0.51668653158522049</c:v>
                </c:pt>
                <c:pt idx="1">
                  <c:v>0.37026777469990768</c:v>
                </c:pt>
                <c:pt idx="2">
                  <c:v>0.37802313354363826</c:v>
                </c:pt>
                <c:pt idx="3">
                  <c:v>0.71708126036484243</c:v>
                </c:pt>
                <c:pt idx="4">
                  <c:v>0.27358490566037735</c:v>
                </c:pt>
                <c:pt idx="5">
                  <c:v>9.375E-2</c:v>
                </c:pt>
                <c:pt idx="6">
                  <c:v>0.31972789115646261</c:v>
                </c:pt>
                <c:pt idx="7">
                  <c:v>0.59523809523809523</c:v>
                </c:pt>
                <c:pt idx="8">
                  <c:v>0.24414715719063546</c:v>
                </c:pt>
                <c:pt idx="9">
                  <c:v>0.71875</c:v>
                </c:pt>
                <c:pt idx="10">
                  <c:v>0.42857142857142855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FB6-41D3-A1FE-D68CD70E2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3821816"/>
        <c:axId val="313821032"/>
      </c:barChart>
      <c:catAx>
        <c:axId val="313821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3821032"/>
        <c:crosses val="autoZero"/>
        <c:auto val="1"/>
        <c:lblAlgn val="ctr"/>
        <c:lblOffset val="100"/>
        <c:noMultiLvlLbl val="0"/>
      </c:catAx>
      <c:valAx>
        <c:axId val="31382103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313821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2370761000906"/>
          <c:y val="0.92648784457625455"/>
          <c:w val="0.21121262595568138"/>
          <c:h val="6.39936958999681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195381100073265"/>
          <c:y val="7.2681047002872368E-2"/>
          <c:w val="0.85561646267906211"/>
          <c:h val="0.806453729979755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'Mat totales por Estrato'!$D$5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'Mat totales por Estrato'!$E$14:$J$14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'Mat totales por Estrato'!$E$15:$J$15</c:f>
              <c:numCache>
                <c:formatCode>General</c:formatCode>
                <c:ptCount val="6"/>
                <c:pt idx="0">
                  <c:v>1819</c:v>
                </c:pt>
                <c:pt idx="1">
                  <c:v>2401</c:v>
                </c:pt>
                <c:pt idx="2">
                  <c:v>2380</c:v>
                </c:pt>
                <c:pt idx="3">
                  <c:v>2100</c:v>
                </c:pt>
                <c:pt idx="4">
                  <c:v>1202</c:v>
                </c:pt>
                <c:pt idx="5">
                  <c:v>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9-4936-B766-E64CF164BF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13817112"/>
        <c:axId val="313821424"/>
      </c:barChart>
      <c:catAx>
        <c:axId val="313817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382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3821424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3817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es-CO"/>
    </a:p>
  </c:txPr>
  <c:printSettings>
    <c:headerFooter alignWithMargins="0"/>
    <c:pageMargins b="1" l="0.75000000000000366" r="0.75000000000000366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F3-4C52-8B43-080110044C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3F3-4C52-8B43-080110044C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3F3-4C52-8B43-080110044C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3F3-4C52-8B43-080110044C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3F3-4C52-8B43-080110044C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3F3-4C52-8B43-080110044C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'Mat totales por Estrato'!$E$18:$J$18</c:f>
              <c:strCache>
                <c:ptCount val="6"/>
                <c:pt idx="0">
                  <c:v>Estrato 1</c:v>
                </c:pt>
                <c:pt idx="1">
                  <c:v>Estrato 2</c:v>
                </c:pt>
                <c:pt idx="2">
                  <c:v>Estrato 3</c:v>
                </c:pt>
                <c:pt idx="3">
                  <c:v>Estrato 4</c:v>
                </c:pt>
                <c:pt idx="4">
                  <c:v>Estrato 5</c:v>
                </c:pt>
                <c:pt idx="5">
                  <c:v>Estrato 6</c:v>
                </c:pt>
              </c:strCache>
            </c:strRef>
          </c:cat>
          <c:val>
            <c:numRef>
              <c:f>'Mat totales por Estrato'!$E$19:$J$19</c:f>
              <c:numCache>
                <c:formatCode>0%</c:formatCode>
                <c:ptCount val="6"/>
                <c:pt idx="0">
                  <c:v>0.16620979532163743</c:v>
                </c:pt>
                <c:pt idx="1">
                  <c:v>0.21938961988304093</c:v>
                </c:pt>
                <c:pt idx="2">
                  <c:v>0.21747076023391812</c:v>
                </c:pt>
                <c:pt idx="3">
                  <c:v>0.19188596491228072</c:v>
                </c:pt>
                <c:pt idx="4">
                  <c:v>0.10983187134502924</c:v>
                </c:pt>
                <c:pt idx="5">
                  <c:v>9.5211988304093567E-2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3F3-4C52-8B43-080110044CE9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77832323026508E-2"/>
          <c:y val="3.1852983144736405E-2"/>
          <c:w val="0.89365699332719739"/>
          <c:h val="0.9162063965266164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44-4924-BF6B-B78A00FBC57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44-4924-BF6B-B78A00FBC57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44-4924-BF6B-B78A00FBC57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44-4924-BF6B-B78A00FBC57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E44-4924-BF6B-B78A00FBC57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E44-4924-BF6B-B78A00FBC57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E44-4924-BF6B-B78A00FBC57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E44-4924-BF6B-B78A00FBC57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E44-4924-BF6B-B78A00FBC57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8BB-47E9-9B7D-F93E0CBED87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8BB-47E9-9B7D-F93E0CBED87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1E7-4F9B-AE9E-B9C3525F83E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1E7-4F9B-AE9E-B9C3525F83ED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1E7-4F9B-AE9E-B9C3525F83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 Tot Por DPTO'!$F$15:$F$28</c:f>
              <c:strCache>
                <c:ptCount val="14"/>
                <c:pt idx="0">
                  <c:v>Antioquía</c:v>
                </c:pt>
                <c:pt idx="1">
                  <c:v>Norte de Santander</c:v>
                </c:pt>
                <c:pt idx="2">
                  <c:v>Archipielago de S.A.y Providen</c:v>
                </c:pt>
                <c:pt idx="3">
                  <c:v>Santander</c:v>
                </c:pt>
                <c:pt idx="4">
                  <c:v>Bogotá</c:v>
                </c:pt>
                <c:pt idx="5">
                  <c:v>Otros</c:v>
                </c:pt>
                <c:pt idx="6">
                  <c:v>Extranjero</c:v>
                </c:pt>
                <c:pt idx="7">
                  <c:v>Cordoba</c:v>
                </c:pt>
                <c:pt idx="8">
                  <c:v>La Guajira</c:v>
                </c:pt>
                <c:pt idx="9">
                  <c:v>Magdalena</c:v>
                </c:pt>
                <c:pt idx="10">
                  <c:v>Cesar</c:v>
                </c:pt>
                <c:pt idx="11">
                  <c:v>Sucre</c:v>
                </c:pt>
                <c:pt idx="12">
                  <c:v>Bolivar</c:v>
                </c:pt>
                <c:pt idx="13">
                  <c:v>Atlántico</c:v>
                </c:pt>
              </c:strCache>
            </c:strRef>
          </c:cat>
          <c:val>
            <c:numRef>
              <c:f>'Mat Tot Por DPTO'!$H$15:$H$28</c:f>
              <c:numCache>
                <c:formatCode>0.0%</c:formatCode>
                <c:ptCount val="14"/>
                <c:pt idx="0">
                  <c:v>2.0102339181286549E-3</c:v>
                </c:pt>
                <c:pt idx="1">
                  <c:v>2.4671052631578946E-3</c:v>
                </c:pt>
                <c:pt idx="2">
                  <c:v>3.1067251461988302E-3</c:v>
                </c:pt>
                <c:pt idx="3">
                  <c:v>3.2894736842105261E-3</c:v>
                </c:pt>
                <c:pt idx="4">
                  <c:v>6.5789473684210523E-3</c:v>
                </c:pt>
                <c:pt idx="5">
                  <c:v>7.7668128654970756E-3</c:v>
                </c:pt>
                <c:pt idx="6">
                  <c:v>8.3150584795321641E-3</c:v>
                </c:pt>
                <c:pt idx="7">
                  <c:v>3.399122807017544E-2</c:v>
                </c:pt>
                <c:pt idx="8">
                  <c:v>3.5270467836257313E-2</c:v>
                </c:pt>
                <c:pt idx="9">
                  <c:v>4.2945906432748537E-2</c:v>
                </c:pt>
                <c:pt idx="10">
                  <c:v>5.2997076023391813E-2</c:v>
                </c:pt>
                <c:pt idx="11">
                  <c:v>6.2225877192982455E-2</c:v>
                </c:pt>
                <c:pt idx="12">
                  <c:v>7.9861111111111105E-2</c:v>
                </c:pt>
                <c:pt idx="13">
                  <c:v>0.65917397660818711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E44-4924-BF6B-B78A00FBC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12894496"/>
        <c:axId val="312891752"/>
      </c:barChart>
      <c:catAx>
        <c:axId val="31289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2891752"/>
        <c:crosses val="autoZero"/>
        <c:auto val="1"/>
        <c:lblAlgn val="ctr"/>
        <c:lblOffset val="100"/>
        <c:noMultiLvlLbl val="0"/>
      </c:catAx>
      <c:valAx>
        <c:axId val="312891752"/>
        <c:scaling>
          <c:orientation val="minMax"/>
        </c:scaling>
        <c:delete val="0"/>
        <c:axPos val="b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289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Inscritos por Origen Geográfico por Departamentos 
I Semestre de 2006</a:t>
            </a:r>
          </a:p>
        </c:rich>
      </c:tx>
      <c:layout>
        <c:manualLayout>
          <c:xMode val="edge"/>
          <c:yMode val="edge"/>
          <c:x val="0.43471337579617836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3FF-46CD-AFEF-FA9A92DAC5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2894888"/>
        <c:axId val="312896848"/>
        <c:axId val="0"/>
      </c:bar3DChart>
      <c:catAx>
        <c:axId val="3128948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Departamentos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289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2896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% de Participación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2894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" r="0.750000000000004" t="1" header="0" footer="0"/>
    <c:pageSetup paperSize="11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41-43F7-8A27-ED5084C72E9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341-43F7-8A27-ED5084C72E9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341-43F7-8A27-ED5084C72E9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41-43F7-8A27-ED5084C72E9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341-43F7-8A27-ED5084C72E9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341-43F7-8A27-ED5084C72E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'Detalle Desc Tipo de Estudiante'!$E$10:$J$10</c:f>
              <c:strCache>
                <c:ptCount val="6"/>
                <c:pt idx="0">
                  <c:v>Cambio Programa</c:v>
                </c:pt>
                <c:pt idx="1">
                  <c:v>Estudiante regular</c:v>
                </c:pt>
                <c:pt idx="2">
                  <c:v>Nuevo ingreso</c:v>
                </c:pt>
                <c:pt idx="3">
                  <c:v>Programa de recuperación</c:v>
                </c:pt>
                <c:pt idx="4">
                  <c:v>Reingreso</c:v>
                </c:pt>
                <c:pt idx="5">
                  <c:v>Transferencia Externa</c:v>
                </c:pt>
              </c:strCache>
            </c:strRef>
          </c:cat>
          <c:val>
            <c:numRef>
              <c:f>'Detalle Desc Tipo de Estudiante'!$E$56:$J$56</c:f>
              <c:numCache>
                <c:formatCode>0.0%</c:formatCode>
                <c:ptCount val="6"/>
                <c:pt idx="0">
                  <c:v>6.7616959064327482E-3</c:v>
                </c:pt>
                <c:pt idx="1">
                  <c:v>0.88194444444444442</c:v>
                </c:pt>
                <c:pt idx="2">
                  <c:v>8.0866228070175433E-2</c:v>
                </c:pt>
                <c:pt idx="3">
                  <c:v>9.2288011695906436E-3</c:v>
                </c:pt>
                <c:pt idx="4">
                  <c:v>1.9736842105263157E-2</c:v>
                </c:pt>
                <c:pt idx="5">
                  <c:v>1.4619883040935672E-3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341-43F7-8A27-ED5084C72E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13820640"/>
        <c:axId val="313820248"/>
      </c:barChart>
      <c:catAx>
        <c:axId val="31382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3820248"/>
        <c:crosses val="autoZero"/>
        <c:auto val="1"/>
        <c:lblAlgn val="ctr"/>
        <c:lblOffset val="100"/>
        <c:noMultiLvlLbl val="0"/>
      </c:catAx>
      <c:valAx>
        <c:axId val="3138202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382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54574664985376E-2"/>
          <c:y val="6.1772952974034567E-2"/>
          <c:w val="0.95236424137790232"/>
          <c:h val="0.724735952023761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'Graduados Totales'!$G$16</c:f>
              <c:strCache>
                <c:ptCount val="1"/>
                <c:pt idx="0">
                  <c:v>Pregrado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532045444730278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A9-4038-9D44-0BA5FBAF731D}"/>
                </c:ext>
              </c:extLst>
            </c:dLbl>
            <c:dLbl>
              <c:idx val="2"/>
              <c:layout>
                <c:manualLayout>
                  <c:x val="-1.42990908174825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A9-4038-9D44-0BA5FBAF731D}"/>
                </c:ext>
              </c:extLst>
            </c:dLbl>
            <c:dLbl>
              <c:idx val="4"/>
              <c:layout>
                <c:manualLayout>
                  <c:x val="-1.12349999280220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A9-4038-9D44-0BA5FBAF73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s-CO"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'Graduados Totales'!$F$17:$F$26</c:f>
              <c:strCache>
                <c:ptCount val="10"/>
                <c:pt idx="0">
                  <c:v>Escuela de Negocios</c:v>
                </c:pt>
                <c:pt idx="1">
                  <c:v>Derecho, C. Política y Rel. Internacionales</c:v>
                </c:pt>
                <c:pt idx="2">
                  <c:v>Ciencias de la Salud</c:v>
                </c:pt>
                <c:pt idx="3">
                  <c:v>Ingenierías</c:v>
                </c:pt>
                <c:pt idx="4">
                  <c:v>Hum. y Ciencias Sociales</c:v>
                </c:pt>
                <c:pt idx="5">
                  <c:v>Arq., Urbanismo y Diseño</c:v>
                </c:pt>
                <c:pt idx="6">
                  <c:v>IESE</c:v>
                </c:pt>
                <c:pt idx="7">
                  <c:v>Ciencias Básicas</c:v>
                </c:pt>
                <c:pt idx="8">
                  <c:v>Música</c:v>
                </c:pt>
                <c:pt idx="9">
                  <c:v>Instituto de Idiomas</c:v>
                </c:pt>
              </c:strCache>
            </c:strRef>
          </c:cat>
          <c:val>
            <c:numRef>
              <c:f>'Graduados Totales'!$G$17:$G$26</c:f>
              <c:numCache>
                <c:formatCode>#,##0</c:formatCode>
                <c:ptCount val="10"/>
                <c:pt idx="0">
                  <c:v>8540</c:v>
                </c:pt>
                <c:pt idx="1">
                  <c:v>4557</c:v>
                </c:pt>
                <c:pt idx="2">
                  <c:v>6692</c:v>
                </c:pt>
                <c:pt idx="3">
                  <c:v>14762</c:v>
                </c:pt>
                <c:pt idx="4">
                  <c:v>6833</c:v>
                </c:pt>
                <c:pt idx="5">
                  <c:v>1561</c:v>
                </c:pt>
                <c:pt idx="6">
                  <c:v>899</c:v>
                </c:pt>
                <c:pt idx="7">
                  <c:v>214</c:v>
                </c:pt>
                <c:pt idx="8">
                  <c:v>137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A9-4038-9D44-0BA5FBAF731D}"/>
            </c:ext>
          </c:extLst>
        </c:ser>
        <c:ser>
          <c:idx val="1"/>
          <c:order val="1"/>
          <c:tx>
            <c:strRef>
              <c:f>'Graduados Totales'!$H$16</c:f>
              <c:strCache>
                <c:ptCount val="1"/>
                <c:pt idx="0">
                  <c:v>Posgrado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213636298201829E-2"/>
                  <c:y val="-4.401930386694413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A9-4038-9D44-0BA5FBAF731D}"/>
                </c:ext>
              </c:extLst>
            </c:dLbl>
            <c:dLbl>
              <c:idx val="1"/>
              <c:layout>
                <c:manualLayout>
                  <c:x val="9.19227266838164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A9-4038-9D44-0BA5FBAF731D}"/>
                </c:ext>
              </c:extLst>
            </c:dLbl>
            <c:dLbl>
              <c:idx val="2"/>
              <c:layout>
                <c:manualLayout>
                  <c:x val="7.14954540874128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A9-4038-9D44-0BA5FBAF731D}"/>
                </c:ext>
              </c:extLst>
            </c:dLbl>
            <c:dLbl>
              <c:idx val="3"/>
              <c:layout>
                <c:manualLayout>
                  <c:x val="1.02136362982017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A9-4038-9D44-0BA5FBAF731D}"/>
                </c:ext>
              </c:extLst>
            </c:dLbl>
            <c:dLbl>
              <c:idx val="4"/>
              <c:layout>
                <c:manualLayout>
                  <c:x val="1.114649541771215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A9-4038-9D44-0BA5FBAF731D}"/>
                </c:ext>
              </c:extLst>
            </c:dLbl>
            <c:dLbl>
              <c:idx val="5"/>
              <c:layout>
                <c:manualLayout>
                  <c:x val="5.01835358273853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A9-4038-9D44-0BA5FBAF73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s-CO"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'Graduados Totales'!$F$17:$F$26</c:f>
              <c:strCache>
                <c:ptCount val="10"/>
                <c:pt idx="0">
                  <c:v>Escuela de Negocios</c:v>
                </c:pt>
                <c:pt idx="1">
                  <c:v>Derecho, C. Política y Rel. Internacionales</c:v>
                </c:pt>
                <c:pt idx="2">
                  <c:v>Ciencias de la Salud</c:v>
                </c:pt>
                <c:pt idx="3">
                  <c:v>Ingenierías</c:v>
                </c:pt>
                <c:pt idx="4">
                  <c:v>Hum. y Ciencias Sociales</c:v>
                </c:pt>
                <c:pt idx="5">
                  <c:v>Arq., Urbanismo y Diseño</c:v>
                </c:pt>
                <c:pt idx="6">
                  <c:v>IESE</c:v>
                </c:pt>
                <c:pt idx="7">
                  <c:v>Ciencias Básicas</c:v>
                </c:pt>
                <c:pt idx="8">
                  <c:v>Música</c:v>
                </c:pt>
                <c:pt idx="9">
                  <c:v>Instituto de Idiomas</c:v>
                </c:pt>
              </c:strCache>
            </c:strRef>
          </c:cat>
          <c:val>
            <c:numRef>
              <c:f>'Graduados Totales'!$H$17:$H$26</c:f>
              <c:numCache>
                <c:formatCode>#,##0</c:formatCode>
                <c:ptCount val="10"/>
                <c:pt idx="0">
                  <c:v>7769</c:v>
                </c:pt>
                <c:pt idx="1">
                  <c:v>5378</c:v>
                </c:pt>
                <c:pt idx="2">
                  <c:v>6201</c:v>
                </c:pt>
                <c:pt idx="3">
                  <c:v>9097</c:v>
                </c:pt>
                <c:pt idx="4">
                  <c:v>4995</c:v>
                </c:pt>
                <c:pt idx="5" formatCode="General">
                  <c:v>130</c:v>
                </c:pt>
                <c:pt idx="6" formatCode="General">
                  <c:v>2176</c:v>
                </c:pt>
                <c:pt idx="7" formatCode="General">
                  <c:v>477</c:v>
                </c:pt>
                <c:pt idx="9" formatCode="General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AA9-4038-9D44-0BA5FBAF73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13815544"/>
        <c:axId val="313818288"/>
      </c:barChart>
      <c:catAx>
        <c:axId val="313815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3818288"/>
        <c:crosses val="autoZero"/>
        <c:auto val="1"/>
        <c:lblAlgn val="ctr"/>
        <c:lblOffset val="100"/>
        <c:noMultiLvlLbl val="0"/>
      </c:catAx>
      <c:valAx>
        <c:axId val="313818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3815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s-CO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54574664985376E-2"/>
          <c:y val="6.1772952974034567E-2"/>
          <c:w val="0.95236424137790232"/>
          <c:h val="0.682892947770053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'Graduados Semestre'!$G$16</c:f>
              <c:strCache>
                <c:ptCount val="1"/>
                <c:pt idx="0">
                  <c:v>Pregrado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532045444730278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32-4688-96F2-AB5123AC4CFC}"/>
                </c:ext>
              </c:extLst>
            </c:dLbl>
            <c:dLbl>
              <c:idx val="2"/>
              <c:layout>
                <c:manualLayout>
                  <c:x val="-1.42990908174825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32-4688-96F2-AB5123AC4CFC}"/>
                </c:ext>
              </c:extLst>
            </c:dLbl>
            <c:dLbl>
              <c:idx val="4"/>
              <c:layout>
                <c:manualLayout>
                  <c:x val="-1.12349999280220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32-4688-96F2-AB5123AC4CF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s-CO"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'Graduados Semestre'!$F$17:$F$26</c:f>
              <c:strCache>
                <c:ptCount val="10"/>
                <c:pt idx="0">
                  <c:v>Escuela de Negocios</c:v>
                </c:pt>
                <c:pt idx="1">
                  <c:v>División de Ingenierías</c:v>
                </c:pt>
                <c:pt idx="2">
                  <c:v>División de Humanidades y Ciencias Sociales</c:v>
                </c:pt>
                <c:pt idx="3">
                  <c:v>División de Derecho, Cs Politica y Rel Inter</c:v>
                </c:pt>
                <c:pt idx="4">
                  <c:v>Escuela de Arquitectura, Urbanismo y Diseño</c:v>
                </c:pt>
                <c:pt idx="5">
                  <c:v>Instituto de Estudios en Educación</c:v>
                </c:pt>
                <c:pt idx="6">
                  <c:v>Música</c:v>
                </c:pt>
                <c:pt idx="7">
                  <c:v>División Ciencias Básicas</c:v>
                </c:pt>
                <c:pt idx="8">
                  <c:v>División Ciencias de la Salud</c:v>
                </c:pt>
                <c:pt idx="9">
                  <c:v>Instituto de idiomas</c:v>
                </c:pt>
              </c:strCache>
            </c:strRef>
          </c:cat>
          <c:val>
            <c:numRef>
              <c:f>'Graduados Semestre'!$G$17:$G$26</c:f>
              <c:numCache>
                <c:formatCode>General</c:formatCode>
                <c:ptCount val="10"/>
                <c:pt idx="0">
                  <c:v>46</c:v>
                </c:pt>
                <c:pt idx="1">
                  <c:v>39</c:v>
                </c:pt>
                <c:pt idx="2">
                  <c:v>20</c:v>
                </c:pt>
                <c:pt idx="3">
                  <c:v>15</c:v>
                </c:pt>
                <c:pt idx="4">
                  <c:v>7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137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32-4688-96F2-AB5123AC4CFC}"/>
            </c:ext>
          </c:extLst>
        </c:ser>
        <c:ser>
          <c:idx val="1"/>
          <c:order val="1"/>
          <c:tx>
            <c:strRef>
              <c:f>'Graduados Semestre'!$H$16</c:f>
              <c:strCache>
                <c:ptCount val="1"/>
                <c:pt idx="0">
                  <c:v>Posgrado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213636298201829E-2"/>
                  <c:y val="-4.401930386694413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32-4688-96F2-AB5123AC4CFC}"/>
                </c:ext>
              </c:extLst>
            </c:dLbl>
            <c:dLbl>
              <c:idx val="1"/>
              <c:layout>
                <c:manualLayout>
                  <c:x val="9.19227266838164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32-4688-96F2-AB5123AC4CFC}"/>
                </c:ext>
              </c:extLst>
            </c:dLbl>
            <c:dLbl>
              <c:idx val="2"/>
              <c:layout>
                <c:manualLayout>
                  <c:x val="7.14954540874128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32-4688-96F2-AB5123AC4CFC}"/>
                </c:ext>
              </c:extLst>
            </c:dLbl>
            <c:dLbl>
              <c:idx val="3"/>
              <c:layout>
                <c:manualLayout>
                  <c:x val="1.02136362982017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32-4688-96F2-AB5123AC4CFC}"/>
                </c:ext>
              </c:extLst>
            </c:dLbl>
            <c:dLbl>
              <c:idx val="4"/>
              <c:layout>
                <c:manualLayout>
                  <c:x val="1.114649541771215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32-4688-96F2-AB5123AC4CFC}"/>
                </c:ext>
              </c:extLst>
            </c:dLbl>
            <c:dLbl>
              <c:idx val="5"/>
              <c:layout>
                <c:manualLayout>
                  <c:x val="5.01835358273853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32-4688-96F2-AB5123AC4CF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s-CO"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'Graduados Semestre'!$F$17:$F$26</c:f>
              <c:strCache>
                <c:ptCount val="10"/>
                <c:pt idx="0">
                  <c:v>Escuela de Negocios</c:v>
                </c:pt>
                <c:pt idx="1">
                  <c:v>División de Ingenierías</c:v>
                </c:pt>
                <c:pt idx="2">
                  <c:v>División de Humanidades y Ciencias Sociales</c:v>
                </c:pt>
                <c:pt idx="3">
                  <c:v>División de Derecho, Cs Politica y Rel Inter</c:v>
                </c:pt>
                <c:pt idx="4">
                  <c:v>Escuela de Arquitectura, Urbanismo y Diseño</c:v>
                </c:pt>
                <c:pt idx="5">
                  <c:v>Instituto de Estudios en Educación</c:v>
                </c:pt>
                <c:pt idx="6">
                  <c:v>Música</c:v>
                </c:pt>
                <c:pt idx="7">
                  <c:v>División Ciencias Básicas</c:v>
                </c:pt>
                <c:pt idx="8">
                  <c:v>División Ciencias de la Salud</c:v>
                </c:pt>
                <c:pt idx="9">
                  <c:v>Instituto de idiomas</c:v>
                </c:pt>
              </c:strCache>
            </c:strRef>
          </c:cat>
          <c:val>
            <c:numRef>
              <c:f>'Graduados Semestre'!$H$17:$H$26</c:f>
              <c:numCache>
                <c:formatCode>General</c:formatCode>
                <c:ptCount val="10"/>
                <c:pt idx="0">
                  <c:v>94</c:v>
                </c:pt>
                <c:pt idx="1">
                  <c:v>189</c:v>
                </c:pt>
                <c:pt idx="2">
                  <c:v>65</c:v>
                </c:pt>
                <c:pt idx="3">
                  <c:v>61</c:v>
                </c:pt>
                <c:pt idx="4">
                  <c:v>0</c:v>
                </c:pt>
                <c:pt idx="5">
                  <c:v>3</c:v>
                </c:pt>
                <c:pt idx="7">
                  <c:v>3</c:v>
                </c:pt>
                <c:pt idx="8">
                  <c:v>142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32-4688-96F2-AB5123AC4C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13819856"/>
        <c:axId val="313819464"/>
      </c:barChart>
      <c:catAx>
        <c:axId val="31381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3819464"/>
        <c:crosses val="autoZero"/>
        <c:auto val="1"/>
        <c:lblAlgn val="ctr"/>
        <c:lblOffset val="100"/>
        <c:noMultiLvlLbl val="0"/>
      </c:catAx>
      <c:valAx>
        <c:axId val="313819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381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s-CO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78650524733414E-2"/>
          <c:y val="4.054576706069464E-2"/>
          <c:w val="0.91779154623971604"/>
          <c:h val="0.85989964767918459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5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E1-45CB-94D5-ACE6F0D455D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E1-45CB-94D5-ACE6F0D455D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FE1-45CB-94D5-ACE6F0D455D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E1-45CB-94D5-ACE6F0D455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'Programas Registrados'!$E$32:$H$32</c:f>
              <c:strCache>
                <c:ptCount val="4"/>
                <c:pt idx="0">
                  <c:v>Pregrado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'Programas Registrados'!$E$33:$H$33</c:f>
              <c:numCache>
                <c:formatCode>0.0%</c:formatCode>
                <c:ptCount val="4"/>
                <c:pt idx="0">
                  <c:v>0.15819209039548024</c:v>
                </c:pt>
                <c:pt idx="1">
                  <c:v>0.38418079096045199</c:v>
                </c:pt>
                <c:pt idx="2">
                  <c:v>0.3728813559322034</c:v>
                </c:pt>
                <c:pt idx="3">
                  <c:v>8.4745762711864403E-2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E1-45CB-94D5-ACE6F0D455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14677928"/>
        <c:axId val="314679496"/>
      </c:barChart>
      <c:catAx>
        <c:axId val="314677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4679496"/>
        <c:crosses val="autoZero"/>
        <c:auto val="1"/>
        <c:lblAlgn val="ctr"/>
        <c:lblOffset val="100"/>
        <c:noMultiLvlLbl val="0"/>
      </c:catAx>
      <c:valAx>
        <c:axId val="314679496"/>
        <c:scaling>
          <c:orientation val="minMax"/>
          <c:max val="0.8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4677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es-CO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Egresados Totales'!A1"/><Relationship Id="rId3" Type="http://schemas.openxmlformats.org/officeDocument/2006/relationships/hyperlink" Target="#'Serie de Admitidos'!A1"/><Relationship Id="rId7" Type="http://schemas.openxmlformats.org/officeDocument/2006/relationships/hyperlink" Target="#'Distribuci&#243;n de Prog Registrado'!A1"/><Relationship Id="rId2" Type="http://schemas.openxmlformats.org/officeDocument/2006/relationships/hyperlink" Target="#'Serie de Inscritos'!A1"/><Relationship Id="rId1" Type="http://schemas.openxmlformats.org/officeDocument/2006/relationships/image" Target="../media/image1.jpg"/><Relationship Id="rId6" Type="http://schemas.openxmlformats.org/officeDocument/2006/relationships/hyperlink" Target="#'Graduados Totales'!A1"/><Relationship Id="rId5" Type="http://schemas.openxmlformats.org/officeDocument/2006/relationships/hyperlink" Target="#'Serie de Matriculados'!A1"/><Relationship Id="rId4" Type="http://schemas.openxmlformats.org/officeDocument/2006/relationships/hyperlink" Target="#'Serie de Nuevo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Serie de Inscritos'!A1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'Serie 2014-2023'!A1"/><Relationship Id="rId1" Type="http://schemas.openxmlformats.org/officeDocument/2006/relationships/chart" Target="../charts/chart1.xml"/><Relationship Id="rId5" Type="http://schemas.openxmlformats.org/officeDocument/2006/relationships/hyperlink" Target="#'Inscritos y Admitidos'!A1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chart" Target="../charts/chart2.xml"/><Relationship Id="rId6" Type="http://schemas.openxmlformats.org/officeDocument/2006/relationships/hyperlink" Target="#'TA Ins, Adm, MN y MT'!A1"/><Relationship Id="rId5" Type="http://schemas.openxmlformats.org/officeDocument/2006/relationships/hyperlink" Target="#'Serie de Inscritos'!A1"/><Relationship Id="rId4" Type="http://schemas.openxmlformats.org/officeDocument/2006/relationships/hyperlink" Target="#'Inscritos y matriculados nuevos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chart" Target="../charts/chart3.xml"/><Relationship Id="rId6" Type="http://schemas.openxmlformats.org/officeDocument/2006/relationships/hyperlink" Target="#'TA Ins, Adm, MN y MT'!A1"/><Relationship Id="rId5" Type="http://schemas.openxmlformats.org/officeDocument/2006/relationships/hyperlink" Target="#'Inscritos y Admitidos'!A1"/><Relationship Id="rId4" Type="http://schemas.openxmlformats.org/officeDocument/2006/relationships/hyperlink" Target="#'Inscritos por g&#233;nero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Inscritos y Admitidos'!A1"/><Relationship Id="rId2" Type="http://schemas.openxmlformats.org/officeDocument/2006/relationships/image" Target="../media/image2.png"/><Relationship Id="rId1" Type="http://schemas.openxmlformats.org/officeDocument/2006/relationships/hyperlink" Target="#Inicio!A1"/><Relationship Id="rId4" Type="http://schemas.openxmlformats.org/officeDocument/2006/relationships/hyperlink" Target="#'Inscritos y matriculados nuevos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Inscritos por g&#233;nero y divisi&#243;n'!A1"/><Relationship Id="rId2" Type="http://schemas.openxmlformats.org/officeDocument/2006/relationships/hyperlink" Target="#'Inscritos y matriculados nuevos'!A1"/><Relationship Id="rId1" Type="http://schemas.openxmlformats.org/officeDocument/2006/relationships/chart" Target="../charts/chart4.xml"/><Relationship Id="rId5" Type="http://schemas.openxmlformats.org/officeDocument/2006/relationships/image" Target="../media/image2.png"/><Relationship Id="rId4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Inscritos por g&#233;nero'!A1"/><Relationship Id="rId2" Type="http://schemas.openxmlformats.org/officeDocument/2006/relationships/hyperlink" Target="#'Inscritos por Edades'!A1"/><Relationship Id="rId1" Type="http://schemas.openxmlformats.org/officeDocument/2006/relationships/chart" Target="../charts/chart5.xml"/><Relationship Id="rId6" Type="http://schemas.openxmlformats.org/officeDocument/2006/relationships/hyperlink" Target="#'Inscritos por g&#233;nero y div-prog'!A1"/><Relationship Id="rId5" Type="http://schemas.openxmlformats.org/officeDocument/2006/relationships/image" Target="../media/image2.png"/><Relationship Id="rId4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hyperlink" Target="#'Inscritos por g&#233;nero y divisi&#243;n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Inscritos por g&#233;nero y divisi&#243;n'!A1"/><Relationship Id="rId2" Type="http://schemas.openxmlformats.org/officeDocument/2006/relationships/hyperlink" Target="#'Inscritos por Estrato'!A1"/><Relationship Id="rId1" Type="http://schemas.openxmlformats.org/officeDocument/2006/relationships/chart" Target="../charts/chart6.xml"/><Relationship Id="rId5" Type="http://schemas.openxmlformats.org/officeDocument/2006/relationships/image" Target="../media/image2.png"/><Relationship Id="rId4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7" Type="http://schemas.openxmlformats.org/officeDocument/2006/relationships/chart" Target="../charts/chart8.xml"/><Relationship Id="rId2" Type="http://schemas.openxmlformats.org/officeDocument/2006/relationships/hyperlink" Target="#'Inscritos por Edades'!A1"/><Relationship Id="rId1" Type="http://schemas.openxmlformats.org/officeDocument/2006/relationships/chart" Target="../charts/chart7.xml"/><Relationship Id="rId6" Type="http://schemas.openxmlformats.org/officeDocument/2006/relationships/hyperlink" Target="#'Detalle Inscritos Estrato'!A1"/><Relationship Id="rId5" Type="http://schemas.openxmlformats.org/officeDocument/2006/relationships/hyperlink" Target="#'Comparativo Inscritos'!A1"/><Relationship Id="rId4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hyperlink" Target="#'Inscritos por Estrato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Inscritos por Estrato'!A1"/><Relationship Id="rId2" Type="http://schemas.openxmlformats.org/officeDocument/2006/relationships/hyperlink" Target="#'Dist Geog Inscritos'!A1"/><Relationship Id="rId1" Type="http://schemas.openxmlformats.org/officeDocument/2006/relationships/chart" Target="../charts/chart9.xml"/><Relationship Id="rId6" Type="http://schemas.openxmlformats.org/officeDocument/2006/relationships/hyperlink" Target="#'Detalle Comp. Inscritos'!A1"/><Relationship Id="rId5" Type="http://schemas.openxmlformats.org/officeDocument/2006/relationships/image" Target="../media/image2.png"/><Relationship Id="rId4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hyperlink" Target="#'Comparativo Inscrito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'Comparativo Inscritos'!A1"/><Relationship Id="rId1" Type="http://schemas.openxmlformats.org/officeDocument/2006/relationships/chart" Target="../charts/chart10.xml"/><Relationship Id="rId5" Type="http://schemas.openxmlformats.org/officeDocument/2006/relationships/hyperlink" Target="#'Detalle Insc Depto'!A1"/><Relationship Id="rId4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Dist Geog Inscritos'!A1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Serie de Inscritos'!A1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chart" Target="../charts/chart11.xml"/><Relationship Id="rId4" Type="http://schemas.openxmlformats.org/officeDocument/2006/relationships/hyperlink" Target="#'Tasa absorci&#243;n nuevos_Adm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chart" Target="../charts/chart12.xml"/><Relationship Id="rId6" Type="http://schemas.openxmlformats.org/officeDocument/2006/relationships/hyperlink" Target="#'TA Ins, Adm, MN y MT (2)'!A1"/><Relationship Id="rId5" Type="http://schemas.openxmlformats.org/officeDocument/2006/relationships/hyperlink" Target="#'Serie de Admitidos'!A1"/><Relationship Id="rId4" Type="http://schemas.openxmlformats.org/officeDocument/2006/relationships/hyperlink" Target="#'Admitidos por G&#233;nero Uni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Inscritos y matriculados nuevos'!A1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chart" Target="../charts/chart13.xml"/><Relationship Id="rId5" Type="http://schemas.openxmlformats.org/officeDocument/2006/relationships/hyperlink" Target="#'Tasa absorci&#243; nuevos_Adm'!A1"/><Relationship Id="rId4" Type="http://schemas.openxmlformats.org/officeDocument/2006/relationships/hyperlink" Target="#'Adm por Divisi&#243;n Genero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chart" Target="../charts/chart14.xml"/><Relationship Id="rId5" Type="http://schemas.openxmlformats.org/officeDocument/2006/relationships/hyperlink" Target="#'Admitidos por G&#233;nero Uni'!A1"/><Relationship Id="rId4" Type="http://schemas.openxmlformats.org/officeDocument/2006/relationships/hyperlink" Target="#'Detalles Admitidos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hyperlink" Target="#'Adm por Divisi&#243;n Genero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chart" Target="../charts/chart15.xml"/><Relationship Id="rId4" Type="http://schemas.openxmlformats.org/officeDocument/2006/relationships/hyperlink" Target="#'Mat Nuevos Genero U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chart" Target="../charts/chart16.xml"/><Relationship Id="rId5" Type="http://schemas.openxmlformats.org/officeDocument/2006/relationships/hyperlink" Target="#'Serie de Nuevos'!A1"/><Relationship Id="rId4" Type="http://schemas.openxmlformats.org/officeDocument/2006/relationships/hyperlink" Target="#'Mat nuevos por Estrato 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chart" Target="../charts/chart17.xml"/><Relationship Id="rId6" Type="http://schemas.openxmlformats.org/officeDocument/2006/relationships/hyperlink" Target="#'Detalle Mat Nuevos'!A1"/><Relationship Id="rId5" Type="http://schemas.openxmlformats.org/officeDocument/2006/relationships/hyperlink" Target="#'Mat Nuevos Genero U'!A1"/><Relationship Id="rId4" Type="http://schemas.openxmlformats.org/officeDocument/2006/relationships/hyperlink" Target="#'Mat Nuevo Por DPTO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hyperlink" Target="#'Mat Nuevos Divisi&#243;n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7" Type="http://schemas.openxmlformats.org/officeDocument/2006/relationships/chart" Target="../charts/chart19.xml"/><Relationship Id="rId2" Type="http://schemas.openxmlformats.org/officeDocument/2006/relationships/hyperlink" Target="#'Mat Nuevos Genero U'!A1"/><Relationship Id="rId1" Type="http://schemas.openxmlformats.org/officeDocument/2006/relationships/chart" Target="../charts/chart18.xml"/><Relationship Id="rId6" Type="http://schemas.openxmlformats.org/officeDocument/2006/relationships/hyperlink" Target="#'Detalle Mat Nuevos Estrato '!A1"/><Relationship Id="rId5" Type="http://schemas.openxmlformats.org/officeDocument/2006/relationships/hyperlink" Target="#'Mat Nuevo Por DPTO'!A1"/><Relationship Id="rId4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hyperlink" Target="#'Mat nuevos por Estrato 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'Mat Nuevos Divisi&#243;n'!A1"/><Relationship Id="rId1" Type="http://schemas.openxmlformats.org/officeDocument/2006/relationships/chart" Target="../charts/chart20.xml"/><Relationship Id="rId6" Type="http://schemas.openxmlformats.org/officeDocument/2006/relationships/hyperlink" Target="#'Detalle Mat Nuevo Por Dpto'!A1"/><Relationship Id="rId5" Type="http://schemas.openxmlformats.org/officeDocument/2006/relationships/hyperlink" Target="#'Mat Nuevo por edades'!A1"/><Relationship Id="rId4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chart" Target="../charts/chart21.xml"/><Relationship Id="rId4" Type="http://schemas.openxmlformats.org/officeDocument/2006/relationships/hyperlink" Target="#'Mat Nuevo Por DPTO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'Mat Nuevo Por DPTO'!A1"/><Relationship Id="rId1" Type="http://schemas.openxmlformats.org/officeDocument/2006/relationships/chart" Target="../charts/chart22.xml"/><Relationship Id="rId5" Type="http://schemas.openxmlformats.org/officeDocument/2006/relationships/hyperlink" Target="#'Comparativo Mat Nuevo'!A1"/><Relationship Id="rId4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hyperlink" Target="#'Comparativo Mat Nuevo'!A1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'Mat Nuevo por edades'!A1"/><Relationship Id="rId1" Type="http://schemas.openxmlformats.org/officeDocument/2006/relationships/chart" Target="../charts/chart23.xml"/><Relationship Id="rId5" Type="http://schemas.openxmlformats.org/officeDocument/2006/relationships/hyperlink" Target="#'Detalle Comparativo Mat Nuevos'!A1"/><Relationship Id="rId4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chart" Target="../charts/chart24.xml"/><Relationship Id="rId4" Type="http://schemas.openxmlformats.org/officeDocument/2006/relationships/hyperlink" Target="#'Comparativo Mat Totales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'Serie de Matriculados'!A1"/><Relationship Id="rId1" Type="http://schemas.openxmlformats.org/officeDocument/2006/relationships/chart" Target="../charts/chart25.xml"/><Relationship Id="rId6" Type="http://schemas.openxmlformats.org/officeDocument/2006/relationships/hyperlink" Target="#'Detalle Comparativo Mat Totales'!A1"/><Relationship Id="rId5" Type="http://schemas.openxmlformats.org/officeDocument/2006/relationships/hyperlink" Target="#'Mat Totales Uni por g&#233;nero'!A1"/><Relationship Id="rId4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hyperlink" Target="#'Comparativo Mat Totales'!A1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'Comparativo Mat Totales'!A1"/><Relationship Id="rId1" Type="http://schemas.openxmlformats.org/officeDocument/2006/relationships/chart" Target="../charts/chart26.xml"/><Relationship Id="rId5" Type="http://schemas.openxmlformats.org/officeDocument/2006/relationships/hyperlink" Target="#'Mat Totales por Divisi&#243;n'!A1"/><Relationship Id="rId4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'Mat Totales Uni por g&#233;nero'!A1"/><Relationship Id="rId1" Type="http://schemas.openxmlformats.org/officeDocument/2006/relationships/chart" Target="../charts/chart27.xml"/><Relationship Id="rId6" Type="http://schemas.openxmlformats.org/officeDocument/2006/relationships/hyperlink" Target="#'Detalle Mat Totales Por G&#233;nero'!A1"/><Relationship Id="rId5" Type="http://schemas.openxmlformats.org/officeDocument/2006/relationships/hyperlink" Target="#'Mat totales por Estrato'!&#193;rea_de_impresi&#243;n"/><Relationship Id="rId4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hyperlink" Target="#'Mat Totales por Divisi&#243;n'!A1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7" Type="http://schemas.openxmlformats.org/officeDocument/2006/relationships/chart" Target="../charts/chart29.xml"/><Relationship Id="rId2" Type="http://schemas.openxmlformats.org/officeDocument/2006/relationships/hyperlink" Target="#'Mat Totales por Divisi&#243;n'!A1"/><Relationship Id="rId1" Type="http://schemas.openxmlformats.org/officeDocument/2006/relationships/chart" Target="../charts/chart28.xml"/><Relationship Id="rId6" Type="http://schemas.openxmlformats.org/officeDocument/2006/relationships/hyperlink" Target="#'Detalle Mat Totales Estrato'!A1"/><Relationship Id="rId5" Type="http://schemas.openxmlformats.org/officeDocument/2006/relationships/hyperlink" Target="#'Mat Tot Por DPTO'!A1"/><Relationship Id="rId4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hyperlink" Target="#'Mat totales por Estrato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'Mat totales por Estrato'!A1"/><Relationship Id="rId1" Type="http://schemas.openxmlformats.org/officeDocument/2006/relationships/chart" Target="../charts/chart30.xml"/><Relationship Id="rId6" Type="http://schemas.openxmlformats.org/officeDocument/2006/relationships/hyperlink" Target="#'Detalle tot Por Dpto'!A1"/><Relationship Id="rId5" Type="http://schemas.openxmlformats.org/officeDocument/2006/relationships/hyperlink" Target="#'Mat Totales por Tipo Estudiante'!A1"/><Relationship Id="rId4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chart" Target="../charts/chart31.xml"/><Relationship Id="rId4" Type="http://schemas.openxmlformats.org/officeDocument/2006/relationships/hyperlink" Target="#'Mat Tot Por DPTO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'Mat Tot Por DPTO'!A1"/><Relationship Id="rId1" Type="http://schemas.openxmlformats.org/officeDocument/2006/relationships/chart" Target="../charts/chart32.xml"/><Relationship Id="rId5" Type="http://schemas.openxmlformats.org/officeDocument/2006/relationships/hyperlink" Target="#'Detalle Desc Tipo de Estudiante'!A1"/><Relationship Id="rId4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#'Mat Totales por Tipo Estudiante'!A1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chart" Target="../charts/chart33.xml"/><Relationship Id="rId4" Type="http://schemas.openxmlformats.org/officeDocument/2006/relationships/hyperlink" Target="#'Graduados Semestre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'Graduados Totales'!A1"/><Relationship Id="rId1" Type="http://schemas.openxmlformats.org/officeDocument/2006/relationships/chart" Target="../charts/chart34.xml"/><Relationship Id="rId5" Type="http://schemas.openxmlformats.org/officeDocument/2006/relationships/hyperlink" Target="#'Graduados Pregrado'!A1"/><Relationship Id="rId4" Type="http://schemas.openxmlformats.org/officeDocument/2006/relationships/image" Target="../media/image2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Graduados Semestre'!A1"/><Relationship Id="rId2" Type="http://schemas.openxmlformats.org/officeDocument/2006/relationships/image" Target="../media/image2.png"/><Relationship Id="rId1" Type="http://schemas.openxmlformats.org/officeDocument/2006/relationships/hyperlink" Target="#Inicio!A1"/><Relationship Id="rId4" Type="http://schemas.openxmlformats.org/officeDocument/2006/relationships/hyperlink" Target="#'Graduados Posgrado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Graduados Pregrado'!A1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hyperlink" Target="#'Graduados Posgrado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hyperlink" Target="#'Programas Registrados'!A1"/><Relationship Id="rId2" Type="http://schemas.openxmlformats.org/officeDocument/2006/relationships/hyperlink" Target="#'Egresados Totales'!A1"/><Relationship Id="rId1" Type="http://schemas.openxmlformats.org/officeDocument/2006/relationships/chart" Target="../charts/chart35.xml"/><Relationship Id="rId5" Type="http://schemas.openxmlformats.org/officeDocument/2006/relationships/image" Target="../media/image2.png"/><Relationship Id="rId4" Type="http://schemas.openxmlformats.org/officeDocument/2006/relationships/hyperlink" Target="#Inicio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'Programas en Funcionamiento'!A1"/><Relationship Id="rId1" Type="http://schemas.openxmlformats.org/officeDocument/2006/relationships/hyperlink" Target="#'Distribuci&#243;n de Prog Registrado'!A1"/><Relationship Id="rId4" Type="http://schemas.openxmlformats.org/officeDocument/2006/relationships/image" Target="../media/image2.png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hyperlink" Target="#'Programas Registrados'!A1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-1</xdr:colOff>
      <xdr:row>1</xdr:row>
      <xdr:rowOff>136071</xdr:rowOff>
    </xdr:from>
    <xdr:to>
      <xdr:col>19</xdr:col>
      <xdr:colOff>-1</xdr:colOff>
      <xdr:row>48</xdr:row>
      <xdr:rowOff>163285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B25F0234-1004-464A-BD91-6DFD3F648B95}"/>
            </a:ext>
          </a:extLst>
        </xdr:cNvPr>
        <xdr:cNvSpPr/>
      </xdr:nvSpPr>
      <xdr:spPr bwMode="auto">
        <a:xfrm>
          <a:off x="530678" y="299357"/>
          <a:ext cx="11443607" cy="7688035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80000"/>
          </a:blip>
          <a:srcRect/>
          <a:stretch>
            <a:fillRect/>
          </a:stretch>
        </a:blipFill>
        <a:ln>
          <a:solidFill>
            <a:schemeClr val="bg1"/>
          </a:solidFill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CO" sz="1100"/>
        </a:p>
      </xdr:txBody>
    </xdr:sp>
    <xdr:clientData/>
  </xdr:twoCellAnchor>
  <xdr:twoCellAnchor>
    <xdr:from>
      <xdr:col>4</xdr:col>
      <xdr:colOff>666751</xdr:colOff>
      <xdr:row>33</xdr:row>
      <xdr:rowOff>72629</xdr:rowOff>
    </xdr:from>
    <xdr:to>
      <xdr:col>7</xdr:col>
      <xdr:colOff>468751</xdr:colOff>
      <xdr:row>35</xdr:row>
      <xdr:rowOff>82154</xdr:rowOff>
    </xdr:to>
    <xdr:sp macro="" textlink="">
      <xdr:nvSpPr>
        <xdr:cNvPr id="3" name="2 CuadroTex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14626" y="4549379"/>
          <a:ext cx="2088000" cy="342900"/>
        </a:xfrm>
        <a:prstGeom prst="rect">
          <a:avLst/>
        </a:prstGeom>
        <a:solidFill>
          <a:schemeClr val="accent5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ctr"/>
          <a:r>
            <a:rPr lang="es-CO" sz="1600" b="0">
              <a:solidFill>
                <a:sysClr val="windowText" lastClr="000000"/>
              </a:solidFill>
              <a:effectLst/>
              <a:latin typeface="Franklin Gothic Medium" panose="020B0603020102020204" pitchFamily="34" charset="0"/>
            </a:rPr>
            <a:t>Inscritos</a:t>
          </a:r>
        </a:p>
      </xdr:txBody>
    </xdr:sp>
    <xdr:clientData/>
  </xdr:twoCellAnchor>
  <xdr:twoCellAnchor>
    <xdr:from>
      <xdr:col>8</xdr:col>
      <xdr:colOff>114301</xdr:colOff>
      <xdr:row>33</xdr:row>
      <xdr:rowOff>72629</xdr:rowOff>
    </xdr:from>
    <xdr:to>
      <xdr:col>10</xdr:col>
      <xdr:colOff>678301</xdr:colOff>
      <xdr:row>35</xdr:row>
      <xdr:rowOff>82154</xdr:rowOff>
    </xdr:to>
    <xdr:sp macro="" textlink="">
      <xdr:nvSpPr>
        <xdr:cNvPr id="4" name="3 CuadroText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10176" y="4549379"/>
          <a:ext cx="2088000" cy="342900"/>
        </a:xfrm>
        <a:prstGeom prst="rect">
          <a:avLst/>
        </a:prstGeom>
        <a:solidFill>
          <a:schemeClr val="accent5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ctr"/>
          <a:r>
            <a:rPr lang="es-CO" sz="1600" b="0">
              <a:solidFill>
                <a:sysClr val="windowText" lastClr="000000"/>
              </a:solidFill>
              <a:effectLst/>
              <a:latin typeface="Franklin Gothic Medium" panose="020B0603020102020204" pitchFamily="34" charset="0"/>
            </a:rPr>
            <a:t>Admitidos</a:t>
          </a:r>
        </a:p>
      </xdr:txBody>
    </xdr:sp>
    <xdr:clientData/>
  </xdr:twoCellAnchor>
  <xdr:twoCellAnchor>
    <xdr:from>
      <xdr:col>11</xdr:col>
      <xdr:colOff>190501</xdr:colOff>
      <xdr:row>33</xdr:row>
      <xdr:rowOff>72629</xdr:rowOff>
    </xdr:from>
    <xdr:to>
      <xdr:col>13</xdr:col>
      <xdr:colOff>754501</xdr:colOff>
      <xdr:row>35</xdr:row>
      <xdr:rowOff>82154</xdr:rowOff>
    </xdr:to>
    <xdr:sp macro="" textlink="">
      <xdr:nvSpPr>
        <xdr:cNvPr id="5" name="4 CuadroText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572376" y="4549379"/>
          <a:ext cx="2088000" cy="342900"/>
        </a:xfrm>
        <a:prstGeom prst="rect">
          <a:avLst/>
        </a:prstGeom>
        <a:solidFill>
          <a:schemeClr val="accent5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ctr"/>
          <a:r>
            <a:rPr lang="es-CO" sz="1600" b="0">
              <a:solidFill>
                <a:sysClr val="windowText" lastClr="000000"/>
              </a:solidFill>
              <a:effectLst/>
              <a:latin typeface="Franklin Gothic Medium" panose="020B0603020102020204" pitchFamily="34" charset="0"/>
            </a:rPr>
            <a:t>Matriculados Nuevos</a:t>
          </a:r>
        </a:p>
      </xdr:txBody>
    </xdr:sp>
    <xdr:clientData/>
  </xdr:twoCellAnchor>
  <xdr:twoCellAnchor>
    <xdr:from>
      <xdr:col>14</xdr:col>
      <xdr:colOff>266701</xdr:colOff>
      <xdr:row>33</xdr:row>
      <xdr:rowOff>72629</xdr:rowOff>
    </xdr:from>
    <xdr:to>
      <xdr:col>17</xdr:col>
      <xdr:colOff>68701</xdr:colOff>
      <xdr:row>35</xdr:row>
      <xdr:rowOff>82154</xdr:rowOff>
    </xdr:to>
    <xdr:sp macro="" textlink="">
      <xdr:nvSpPr>
        <xdr:cNvPr id="6" name="5 CuadroText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934576" y="4549379"/>
          <a:ext cx="2088000" cy="342900"/>
        </a:xfrm>
        <a:prstGeom prst="rect">
          <a:avLst/>
        </a:prstGeom>
        <a:solidFill>
          <a:schemeClr val="accent5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ctr"/>
          <a:r>
            <a:rPr lang="es-CO" sz="1600" b="0">
              <a:solidFill>
                <a:sysClr val="windowText" lastClr="000000"/>
              </a:solidFill>
              <a:effectLst/>
              <a:latin typeface="Franklin Gothic Medium" panose="020B0603020102020204" pitchFamily="34" charset="0"/>
            </a:rPr>
            <a:t>Matriculados Totales</a:t>
          </a:r>
        </a:p>
      </xdr:txBody>
    </xdr:sp>
    <xdr:clientData/>
  </xdr:twoCellAnchor>
  <xdr:twoCellAnchor>
    <xdr:from>
      <xdr:col>8</xdr:col>
      <xdr:colOff>123824</xdr:colOff>
      <xdr:row>37</xdr:row>
      <xdr:rowOff>95249</xdr:rowOff>
    </xdr:from>
    <xdr:to>
      <xdr:col>10</xdr:col>
      <xdr:colOff>666749</xdr:colOff>
      <xdr:row>39</xdr:row>
      <xdr:rowOff>85554</xdr:rowOff>
    </xdr:to>
    <xdr:sp macro="" textlink="">
      <xdr:nvSpPr>
        <xdr:cNvPr id="8" name="7 CuadroText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824967" y="6123213"/>
          <a:ext cx="2066925" cy="316877"/>
        </a:xfrm>
        <a:prstGeom prst="rect">
          <a:avLst/>
        </a:prstGeom>
        <a:solidFill>
          <a:schemeClr val="accent5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ctr"/>
          <a:r>
            <a:rPr lang="es-CO" sz="1600" b="0">
              <a:solidFill>
                <a:sysClr val="windowText" lastClr="000000"/>
              </a:solidFill>
              <a:effectLst/>
              <a:latin typeface="Franklin Gothic Medium" panose="020B0603020102020204" pitchFamily="34" charset="0"/>
            </a:rPr>
            <a:t>Graduados</a:t>
          </a:r>
        </a:p>
      </xdr:txBody>
    </xdr:sp>
    <xdr:clientData/>
  </xdr:twoCellAnchor>
  <xdr:twoCellAnchor>
    <xdr:from>
      <xdr:col>9</xdr:col>
      <xdr:colOff>695325</xdr:colOff>
      <xdr:row>41</xdr:row>
      <xdr:rowOff>40481</xdr:rowOff>
    </xdr:from>
    <xdr:to>
      <xdr:col>12</xdr:col>
      <xdr:colOff>200025</xdr:colOff>
      <xdr:row>43</xdr:row>
      <xdr:rowOff>40480</xdr:rowOff>
    </xdr:to>
    <xdr:sp macro="" textlink="">
      <xdr:nvSpPr>
        <xdr:cNvPr id="9" name="7 CuadroTex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553200" y="5850731"/>
          <a:ext cx="1790700" cy="333374"/>
        </a:xfrm>
        <a:prstGeom prst="rect">
          <a:avLst/>
        </a:prstGeom>
        <a:solidFill>
          <a:schemeClr val="accent5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ctr"/>
          <a:r>
            <a:rPr lang="es-CO" sz="1600" b="0">
              <a:solidFill>
                <a:sysClr val="windowText" lastClr="000000"/>
              </a:solidFill>
              <a:effectLst/>
              <a:latin typeface="Franklin Gothic Medium" panose="020B0603020102020204" pitchFamily="34" charset="0"/>
            </a:rPr>
            <a:t>Programas</a:t>
          </a:r>
        </a:p>
        <a:p>
          <a:pPr algn="ctr"/>
          <a:endParaRPr lang="es-CO" sz="1600" b="0">
            <a:solidFill>
              <a:sysClr val="windowText" lastClr="000000"/>
            </a:solidFill>
            <a:effectLst/>
            <a:latin typeface="Franklin Gothic Medium" panose="020B0603020102020204" pitchFamily="34" charset="0"/>
          </a:endParaRPr>
        </a:p>
      </xdr:txBody>
    </xdr:sp>
    <xdr:clientData/>
  </xdr:twoCellAnchor>
  <xdr:oneCellAnchor>
    <xdr:from>
      <xdr:col>5</xdr:col>
      <xdr:colOff>543131</xdr:colOff>
      <xdr:row>7</xdr:row>
      <xdr:rowOff>142373</xdr:rowOff>
    </xdr:from>
    <xdr:ext cx="8343502" cy="1474956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58274" y="1271766"/>
          <a:ext cx="8343502" cy="1474956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oper Black" panose="0208090404030B020404" pitchFamily="18" charset="0"/>
            </a:rPr>
            <a:t>Estadística Poblacional</a:t>
          </a:r>
        </a:p>
        <a:p>
          <a:pPr algn="ctr"/>
          <a:r>
            <a:rPr lang="es-ES" sz="4000" b="0" cap="none" spc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oper Black" panose="0208090404030B020404" pitchFamily="18" charset="0"/>
            </a:rPr>
            <a:t>Segundo semestre 2023</a:t>
          </a:r>
          <a:endParaRPr lang="es-ES" sz="4000" b="0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Cooper Black" panose="0208090404030B020404" pitchFamily="18" charset="0"/>
          </a:endParaRPr>
        </a:p>
      </xdr:txBody>
    </xdr:sp>
    <xdr:clientData/>
  </xdr:oneCellAnchor>
  <xdr:twoCellAnchor>
    <xdr:from>
      <xdr:col>11</xdr:col>
      <xdr:colOff>217714</xdr:colOff>
      <xdr:row>37</xdr:row>
      <xdr:rowOff>95251</xdr:rowOff>
    </xdr:from>
    <xdr:to>
      <xdr:col>13</xdr:col>
      <xdr:colOff>760639</xdr:colOff>
      <xdr:row>39</xdr:row>
      <xdr:rowOff>85556</xdr:rowOff>
    </xdr:to>
    <xdr:sp macro="" textlink="">
      <xdr:nvSpPr>
        <xdr:cNvPr id="11" name="7 CuadroText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204857" y="6123215"/>
          <a:ext cx="2066925" cy="316877"/>
        </a:xfrm>
        <a:prstGeom prst="rect">
          <a:avLst/>
        </a:prstGeom>
        <a:solidFill>
          <a:schemeClr val="accent5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ctr"/>
          <a:r>
            <a:rPr lang="es-CO" sz="1600" b="0">
              <a:solidFill>
                <a:sysClr val="windowText" lastClr="000000"/>
              </a:solidFill>
              <a:effectLst/>
              <a:latin typeface="Franklin Gothic Medium" panose="020B0603020102020204" pitchFamily="34" charset="0"/>
            </a:rPr>
            <a:t>Egresados</a:t>
          </a:r>
        </a:p>
      </xdr:txBody>
    </xdr:sp>
    <xdr:clientData/>
  </xdr:twoCellAnchor>
  <xdr:twoCellAnchor>
    <xdr:from>
      <xdr:col>0</xdr:col>
      <xdr:colOff>244928</xdr:colOff>
      <xdr:row>46</xdr:row>
      <xdr:rowOff>27216</xdr:rowOff>
    </xdr:from>
    <xdr:to>
      <xdr:col>8</xdr:col>
      <xdr:colOff>40821</xdr:colOff>
      <xdr:row>49</xdr:row>
      <xdr:rowOff>68037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765DD6A-830F-462E-ADEA-F4BF218C3D18}"/>
            </a:ext>
          </a:extLst>
        </xdr:cNvPr>
        <xdr:cNvSpPr txBox="1"/>
      </xdr:nvSpPr>
      <xdr:spPr>
        <a:xfrm>
          <a:off x="244928" y="7524752"/>
          <a:ext cx="3497036" cy="5306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400" b="1">
              <a:ln>
                <a:noFill/>
              </a:ln>
              <a:solidFill>
                <a:schemeClr val="bg1"/>
              </a:solidFill>
            </a:rPr>
            <a:t>Oficina de Planeación</a:t>
          </a:r>
        </a:p>
        <a:p>
          <a:pPr algn="ctr"/>
          <a:r>
            <a:rPr lang="es-CO" sz="1400" b="1">
              <a:ln>
                <a:noFill/>
              </a:ln>
              <a:solidFill>
                <a:schemeClr val="bg1"/>
              </a:solidFill>
            </a:rPr>
            <a:t>Unidad de Información y Estadística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230282</xdr:colOff>
      <xdr:row>1</xdr:row>
      <xdr:rowOff>85494</xdr:rowOff>
    </xdr:from>
    <xdr:to>
      <xdr:col>0</xdr:col>
      <xdr:colOff>828675</xdr:colOff>
      <xdr:row>4</xdr:row>
      <xdr:rowOff>259134</xdr:rowOff>
    </xdr:to>
    <xdr:grpSp>
      <xdr:nvGrpSpPr>
        <xdr:cNvPr id="2" name="Grup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30282" y="233661"/>
          <a:ext cx="598393" cy="967390"/>
          <a:chOff x="201707" y="190269"/>
          <a:chExt cx="598393" cy="97374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213806" y="789932"/>
            <a:ext cx="547181" cy="3740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14</xdr:col>
      <xdr:colOff>257175</xdr:colOff>
      <xdr:row>1</xdr:row>
      <xdr:rowOff>238125</xdr:rowOff>
    </xdr:from>
    <xdr:to>
      <xdr:col>15</xdr:col>
      <xdr:colOff>304801</xdr:colOff>
      <xdr:row>3</xdr:row>
      <xdr:rowOff>121443</xdr:rowOff>
    </xdr:to>
    <xdr:sp macro="" textlink="">
      <xdr:nvSpPr>
        <xdr:cNvPr id="5" name="5 Flecha izquierd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 flipH="1">
          <a:off x="10810875" y="390525"/>
          <a:ext cx="590551" cy="416718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102274</xdr:colOff>
      <xdr:row>10</xdr:row>
      <xdr:rowOff>71777</xdr:rowOff>
    </xdr:from>
    <xdr:to>
      <xdr:col>18</xdr:col>
      <xdr:colOff>718340</xdr:colOff>
      <xdr:row>39</xdr:row>
      <xdr:rowOff>117361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105456</xdr:colOff>
      <xdr:row>40</xdr:row>
      <xdr:rowOff>66339</xdr:rowOff>
    </xdr:from>
    <xdr:to>
      <xdr:col>3</xdr:col>
      <xdr:colOff>696007</xdr:colOff>
      <xdr:row>42</xdr:row>
      <xdr:rowOff>129271</xdr:rowOff>
    </xdr:to>
    <xdr:sp macro="" textlink="">
      <xdr:nvSpPr>
        <xdr:cNvPr id="3" name="5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1381806" y="6895764"/>
          <a:ext cx="590551" cy="405832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3</xdr:col>
      <xdr:colOff>122464</xdr:colOff>
      <xdr:row>4</xdr:row>
      <xdr:rowOff>13608</xdr:rowOff>
    </xdr:from>
    <xdr:to>
      <xdr:col>3</xdr:col>
      <xdr:colOff>720857</xdr:colOff>
      <xdr:row>9</xdr:row>
      <xdr:rowOff>130968</xdr:rowOff>
    </xdr:to>
    <xdr:grpSp>
      <xdr:nvGrpSpPr>
        <xdr:cNvPr id="4" name="Grup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1401535" y="680358"/>
          <a:ext cx="598393" cy="1001824"/>
          <a:chOff x="201707" y="190269"/>
          <a:chExt cx="598393" cy="1003377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>
          <a:xfrm>
            <a:off x="213806" y="789931"/>
            <a:ext cx="547181" cy="4037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18</xdr:col>
      <xdr:colOff>307863</xdr:colOff>
      <xdr:row>40</xdr:row>
      <xdr:rowOff>78244</xdr:rowOff>
    </xdr:from>
    <xdr:to>
      <xdr:col>19</xdr:col>
      <xdr:colOff>136414</xdr:colOff>
      <xdr:row>42</xdr:row>
      <xdr:rowOff>141176</xdr:rowOff>
    </xdr:to>
    <xdr:sp macro="" textlink="">
      <xdr:nvSpPr>
        <xdr:cNvPr id="7" name="5 Flecha izquierd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 bwMode="auto">
        <a:xfrm flipH="1">
          <a:off x="13014213" y="6907669"/>
          <a:ext cx="590551" cy="405832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738187</xdr:colOff>
      <xdr:row>10</xdr:row>
      <xdr:rowOff>21432</xdr:rowOff>
    </xdr:from>
    <xdr:to>
      <xdr:col>18</xdr:col>
      <xdr:colOff>642937</xdr:colOff>
      <xdr:row>39</xdr:row>
      <xdr:rowOff>30614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178594</xdr:colOff>
      <xdr:row>3</xdr:row>
      <xdr:rowOff>130969</xdr:rowOff>
    </xdr:from>
    <xdr:to>
      <xdr:col>4</xdr:col>
      <xdr:colOff>14987</xdr:colOff>
      <xdr:row>9</xdr:row>
      <xdr:rowOff>104584</xdr:rowOff>
    </xdr:to>
    <xdr:grpSp>
      <xdr:nvGrpSpPr>
        <xdr:cNvPr id="3" name="Grup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1239951" y="661648"/>
          <a:ext cx="598393" cy="1034972"/>
          <a:chOff x="201707" y="190269"/>
          <a:chExt cx="598393" cy="97374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>
          <a:xfrm>
            <a:off x="213806" y="789932"/>
            <a:ext cx="547181" cy="3740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18</xdr:col>
      <xdr:colOff>83344</xdr:colOff>
      <xdr:row>40</xdr:row>
      <xdr:rowOff>142875</xdr:rowOff>
    </xdr:from>
    <xdr:to>
      <xdr:col>18</xdr:col>
      <xdr:colOff>673895</xdr:colOff>
      <xdr:row>43</xdr:row>
      <xdr:rowOff>59530</xdr:rowOff>
    </xdr:to>
    <xdr:sp macro="" textlink="">
      <xdr:nvSpPr>
        <xdr:cNvPr id="6" name="5 Flecha izquierda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 bwMode="auto">
        <a:xfrm flipH="1">
          <a:off x="12580144" y="7000875"/>
          <a:ext cx="590551" cy="431005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3</xdr:col>
      <xdr:colOff>164306</xdr:colOff>
      <xdr:row>41</xdr:row>
      <xdr:rowOff>9525</xdr:rowOff>
    </xdr:from>
    <xdr:to>
      <xdr:col>3</xdr:col>
      <xdr:colOff>754857</xdr:colOff>
      <xdr:row>43</xdr:row>
      <xdr:rowOff>92868</xdr:rowOff>
    </xdr:to>
    <xdr:sp macro="" textlink="">
      <xdr:nvSpPr>
        <xdr:cNvPr id="7" name="5 Flecha izquierd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 bwMode="auto">
        <a:xfrm>
          <a:off x="1231106" y="7038975"/>
          <a:ext cx="590551" cy="426243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17</xdr:col>
      <xdr:colOff>122475</xdr:colOff>
      <xdr:row>5</xdr:row>
      <xdr:rowOff>13616</xdr:rowOff>
    </xdr:from>
    <xdr:to>
      <xdr:col>19</xdr:col>
      <xdr:colOff>15319</xdr:colOff>
      <xdr:row>7</xdr:row>
      <xdr:rowOff>20986</xdr:rowOff>
    </xdr:to>
    <xdr:sp macro="" textlink="">
      <xdr:nvSpPr>
        <xdr:cNvPr id="8" name="Rectángulo redondead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>
          <a:off x="11851832" y="898080"/>
          <a:ext cx="1416844" cy="361156"/>
        </a:xfrm>
        <a:prstGeom prst="roundRect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2000" b="1">
              <a:solidFill>
                <a:schemeClr val="bg1"/>
              </a:solidFill>
              <a:latin typeface="Franklin Gothic Medium" panose="020B0603020102020204" pitchFamily="34" charset="0"/>
            </a:rPr>
            <a:t>Ver</a:t>
          </a:r>
          <a:r>
            <a:rPr lang="es-CO" sz="2000" b="1" baseline="0">
              <a:solidFill>
                <a:schemeClr val="bg1"/>
              </a:solidFill>
              <a:latin typeface="Franklin Gothic Medium" panose="020B0603020102020204" pitchFamily="34" charset="0"/>
            </a:rPr>
            <a:t> tabla</a:t>
          </a:r>
          <a:endParaRPr lang="es-CO" sz="2000" b="1">
            <a:solidFill>
              <a:schemeClr val="bg1"/>
            </a:solidFill>
            <a:latin typeface="Franklin Gothic Medium" panose="020B06030201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</xdr:colOff>
      <xdr:row>10</xdr:row>
      <xdr:rowOff>62254</xdr:rowOff>
    </xdr:from>
    <xdr:to>
      <xdr:col>18</xdr:col>
      <xdr:colOff>738187</xdr:colOff>
      <xdr:row>39</xdr:row>
      <xdr:rowOff>71436</xdr:rowOff>
    </xdr:to>
    <xdr:graphicFrame macro="">
      <xdr:nvGraphicFramePr>
        <xdr:cNvPr id="4642383" name="Chart 1">
          <a:extLst>
            <a:ext uri="{FF2B5EF4-FFF2-40B4-BE49-F238E27FC236}">
              <a16:creationId xmlns:a16="http://schemas.microsoft.com/office/drawing/2014/main" id="{00000000-0008-0000-0400-00004FD64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178594</xdr:colOff>
      <xdr:row>3</xdr:row>
      <xdr:rowOff>130969</xdr:rowOff>
    </xdr:from>
    <xdr:to>
      <xdr:col>4</xdr:col>
      <xdr:colOff>14987</xdr:colOff>
      <xdr:row>9</xdr:row>
      <xdr:rowOff>104584</xdr:rowOff>
    </xdr:to>
    <xdr:grpSp>
      <xdr:nvGrpSpPr>
        <xdr:cNvPr id="8" name="Grup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pSpPr/>
      </xdr:nvGrpSpPr>
      <xdr:grpSpPr>
        <a:xfrm>
          <a:off x="1239951" y="661648"/>
          <a:ext cx="598393" cy="1034972"/>
          <a:chOff x="201707" y="190269"/>
          <a:chExt cx="598393" cy="973740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 txBox="1"/>
        </xdr:nvSpPr>
        <xdr:spPr>
          <a:xfrm>
            <a:off x="213806" y="789932"/>
            <a:ext cx="547181" cy="3740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18</xdr:col>
      <xdr:colOff>83344</xdr:colOff>
      <xdr:row>40</xdr:row>
      <xdr:rowOff>142875</xdr:rowOff>
    </xdr:from>
    <xdr:to>
      <xdr:col>18</xdr:col>
      <xdr:colOff>673895</xdr:colOff>
      <xdr:row>43</xdr:row>
      <xdr:rowOff>59530</xdr:rowOff>
    </xdr:to>
    <xdr:sp macro="" textlink="">
      <xdr:nvSpPr>
        <xdr:cNvPr id="11" name="5 Flecha izquierda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 bwMode="auto">
        <a:xfrm flipH="1">
          <a:off x="12584907" y="6810375"/>
          <a:ext cx="590551" cy="416718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3</xdr:col>
      <xdr:colOff>164306</xdr:colOff>
      <xdr:row>41</xdr:row>
      <xdr:rowOff>9525</xdr:rowOff>
    </xdr:from>
    <xdr:to>
      <xdr:col>3</xdr:col>
      <xdr:colOff>754857</xdr:colOff>
      <xdr:row>43</xdr:row>
      <xdr:rowOff>92868</xdr:rowOff>
    </xdr:to>
    <xdr:sp macro="" textlink="">
      <xdr:nvSpPr>
        <xdr:cNvPr id="12" name="5 Flecha izquierd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 bwMode="auto">
        <a:xfrm>
          <a:off x="1235869" y="6843713"/>
          <a:ext cx="590551" cy="416718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16</xdr:col>
      <xdr:colOff>734778</xdr:colOff>
      <xdr:row>5</xdr:row>
      <xdr:rowOff>122483</xdr:rowOff>
    </xdr:from>
    <xdr:to>
      <xdr:col>18</xdr:col>
      <xdr:colOff>627622</xdr:colOff>
      <xdr:row>7</xdr:row>
      <xdr:rowOff>129853</xdr:rowOff>
    </xdr:to>
    <xdr:sp macro="" textlink="">
      <xdr:nvSpPr>
        <xdr:cNvPr id="13" name="Rectángulo redondeado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 bwMode="auto">
        <a:xfrm>
          <a:off x="11702135" y="1006947"/>
          <a:ext cx="1416844" cy="361156"/>
        </a:xfrm>
        <a:prstGeom prst="roundRect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2000" b="1">
              <a:solidFill>
                <a:schemeClr val="bg1"/>
              </a:solidFill>
              <a:latin typeface="Franklin Gothic Medium" panose="020B0603020102020204" pitchFamily="34" charset="0"/>
            </a:rPr>
            <a:t>Ver</a:t>
          </a:r>
          <a:r>
            <a:rPr lang="es-CO" sz="2000" b="1" baseline="0">
              <a:solidFill>
                <a:schemeClr val="bg1"/>
              </a:solidFill>
              <a:latin typeface="Franklin Gothic Medium" panose="020B0603020102020204" pitchFamily="34" charset="0"/>
            </a:rPr>
            <a:t> tabla</a:t>
          </a:r>
          <a:endParaRPr lang="es-CO" sz="2000" b="1">
            <a:solidFill>
              <a:schemeClr val="bg1"/>
            </a:solidFill>
            <a:latin typeface="Franklin Gothic Medium" panose="020B06030201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230282</xdr:colOff>
      <xdr:row>1</xdr:row>
      <xdr:rowOff>85494</xdr:rowOff>
    </xdr:from>
    <xdr:to>
      <xdr:col>0</xdr:col>
      <xdr:colOff>828675</xdr:colOff>
      <xdr:row>4</xdr:row>
      <xdr:rowOff>259134</xdr:rowOff>
    </xdr:to>
    <xdr:grpSp>
      <xdr:nvGrpSpPr>
        <xdr:cNvPr id="2" name="Grup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230282" y="237894"/>
          <a:ext cx="598393" cy="973740"/>
          <a:chOff x="201707" y="190269"/>
          <a:chExt cx="598393" cy="97374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>
          <a:xfrm>
            <a:off x="213806" y="789932"/>
            <a:ext cx="547181" cy="3740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7</xdr:col>
      <xdr:colOff>328088</xdr:colOff>
      <xdr:row>0</xdr:row>
      <xdr:rowOff>84669</xdr:rowOff>
    </xdr:from>
    <xdr:to>
      <xdr:col>7</xdr:col>
      <xdr:colOff>918639</xdr:colOff>
      <xdr:row>2</xdr:row>
      <xdr:rowOff>88637</xdr:rowOff>
    </xdr:to>
    <xdr:sp macro="" textlink="">
      <xdr:nvSpPr>
        <xdr:cNvPr id="8" name="5 Flecha izquierd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>
          <a:off x="9620255" y="84669"/>
          <a:ext cx="590551" cy="416718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7</xdr:col>
      <xdr:colOff>338662</xdr:colOff>
      <xdr:row>3</xdr:row>
      <xdr:rowOff>211666</xdr:rowOff>
    </xdr:from>
    <xdr:to>
      <xdr:col>7</xdr:col>
      <xdr:colOff>929213</xdr:colOff>
      <xdr:row>5</xdr:row>
      <xdr:rowOff>99217</xdr:rowOff>
    </xdr:to>
    <xdr:sp macro="" textlink="">
      <xdr:nvSpPr>
        <xdr:cNvPr id="9" name="5 Flecha izquierda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>
          <a:off x="9630829" y="888999"/>
          <a:ext cx="590551" cy="416718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33790</xdr:colOff>
      <xdr:row>10</xdr:row>
      <xdr:rowOff>121330</xdr:rowOff>
    </xdr:from>
    <xdr:to>
      <xdr:col>18</xdr:col>
      <xdr:colOff>705304</xdr:colOff>
      <xdr:row>40</xdr:row>
      <xdr:rowOff>69736</xdr:rowOff>
    </xdr:to>
    <xdr:graphicFrame macro="">
      <xdr:nvGraphicFramePr>
        <xdr:cNvPr id="6467947" name="5 Gráfico">
          <a:extLst>
            <a:ext uri="{FF2B5EF4-FFF2-40B4-BE49-F238E27FC236}">
              <a16:creationId xmlns:a16="http://schemas.microsoft.com/office/drawing/2014/main" id="{00000000-0008-0000-0600-00006BB16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195260</xdr:colOff>
      <xdr:row>40</xdr:row>
      <xdr:rowOff>154782</xdr:rowOff>
    </xdr:from>
    <xdr:to>
      <xdr:col>4</xdr:col>
      <xdr:colOff>23811</xdr:colOff>
      <xdr:row>43</xdr:row>
      <xdr:rowOff>71437</xdr:rowOff>
    </xdr:to>
    <xdr:sp macro="" textlink="">
      <xdr:nvSpPr>
        <xdr:cNvPr id="12" name="5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 bwMode="auto">
        <a:xfrm>
          <a:off x="1278729" y="6822282"/>
          <a:ext cx="590551" cy="416718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18</xdr:col>
      <xdr:colOff>154732</xdr:colOff>
      <xdr:row>40</xdr:row>
      <xdr:rowOff>154781</xdr:rowOff>
    </xdr:from>
    <xdr:to>
      <xdr:col>18</xdr:col>
      <xdr:colOff>745283</xdr:colOff>
      <xdr:row>43</xdr:row>
      <xdr:rowOff>71436</xdr:rowOff>
    </xdr:to>
    <xdr:sp macro="" textlink="">
      <xdr:nvSpPr>
        <xdr:cNvPr id="13" name="5 Flecha izquierd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 bwMode="auto">
        <a:xfrm flipH="1">
          <a:off x="12668201" y="6822281"/>
          <a:ext cx="590551" cy="416718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3</xdr:col>
      <xdr:colOff>111917</xdr:colOff>
      <xdr:row>3</xdr:row>
      <xdr:rowOff>154780</xdr:rowOff>
    </xdr:from>
    <xdr:to>
      <xdr:col>3</xdr:col>
      <xdr:colOff>710310</xdr:colOff>
      <xdr:row>9</xdr:row>
      <xdr:rowOff>128395</xdr:rowOff>
    </xdr:to>
    <xdr:grpSp>
      <xdr:nvGrpSpPr>
        <xdr:cNvPr id="14" name="Grupo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pSpPr/>
      </xdr:nvGrpSpPr>
      <xdr:grpSpPr>
        <a:xfrm>
          <a:off x="1186881" y="644637"/>
          <a:ext cx="598393" cy="953329"/>
          <a:chOff x="201707" y="190269"/>
          <a:chExt cx="598393" cy="973740"/>
        </a:xfrm>
      </xdr:grpSpPr>
      <xdr:pic>
        <xdr:nvPicPr>
          <xdr:cNvPr id="15" name="Imagen 14">
            <a:extLst>
              <a:ext uri="{FF2B5EF4-FFF2-40B4-BE49-F238E27FC236}">
                <a16:creationId xmlns:a16="http://schemas.microsoft.com/office/drawing/2014/main" id="{00000000-0008-0000-06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16" name="CuadroTexto 15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SpPr txBox="1"/>
        </xdr:nvSpPr>
        <xdr:spPr>
          <a:xfrm>
            <a:off x="213806" y="789932"/>
            <a:ext cx="547181" cy="3740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</xdr:colOff>
      <xdr:row>9</xdr:row>
      <xdr:rowOff>63500</xdr:rowOff>
    </xdr:from>
    <xdr:to>
      <xdr:col>18</xdr:col>
      <xdr:colOff>689427</xdr:colOff>
      <xdr:row>39</xdr:row>
      <xdr:rowOff>90714</xdr:rowOff>
    </xdr:to>
    <xdr:graphicFrame macro="">
      <xdr:nvGraphicFramePr>
        <xdr:cNvPr id="6528332" name="1 Gráfico">
          <a:extLst>
            <a:ext uri="{FF2B5EF4-FFF2-40B4-BE49-F238E27FC236}">
              <a16:creationId xmlns:a16="http://schemas.microsoft.com/office/drawing/2014/main" id="{00000000-0008-0000-0800-00004C9D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154732</xdr:colOff>
      <xdr:row>40</xdr:row>
      <xdr:rowOff>154781</xdr:rowOff>
    </xdr:from>
    <xdr:to>
      <xdr:col>18</xdr:col>
      <xdr:colOff>745283</xdr:colOff>
      <xdr:row>43</xdr:row>
      <xdr:rowOff>71436</xdr:rowOff>
    </xdr:to>
    <xdr:sp macro="" textlink="">
      <xdr:nvSpPr>
        <xdr:cNvPr id="10" name="5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 bwMode="auto">
        <a:xfrm flipH="1">
          <a:off x="12661057" y="6631781"/>
          <a:ext cx="590551" cy="402430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3</xdr:col>
      <xdr:colOff>154781</xdr:colOff>
      <xdr:row>41</xdr:row>
      <xdr:rowOff>0</xdr:rowOff>
    </xdr:from>
    <xdr:to>
      <xdr:col>3</xdr:col>
      <xdr:colOff>745332</xdr:colOff>
      <xdr:row>43</xdr:row>
      <xdr:rowOff>83343</xdr:rowOff>
    </xdr:to>
    <xdr:sp macro="" textlink="">
      <xdr:nvSpPr>
        <xdr:cNvPr id="14" name="5 Flecha izquierd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 bwMode="auto">
        <a:xfrm>
          <a:off x="1250156" y="6834188"/>
          <a:ext cx="590551" cy="416718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3</xdr:col>
      <xdr:colOff>107156</xdr:colOff>
      <xdr:row>3</xdr:row>
      <xdr:rowOff>83343</xdr:rowOff>
    </xdr:from>
    <xdr:to>
      <xdr:col>3</xdr:col>
      <xdr:colOff>705549</xdr:colOff>
      <xdr:row>9</xdr:row>
      <xdr:rowOff>56958</xdr:rowOff>
    </xdr:to>
    <xdr:grpSp>
      <xdr:nvGrpSpPr>
        <xdr:cNvPr id="15" name="Grupo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GrpSpPr/>
      </xdr:nvGrpSpPr>
      <xdr:grpSpPr>
        <a:xfrm>
          <a:off x="1209335" y="600414"/>
          <a:ext cx="598393" cy="1034973"/>
          <a:chOff x="201707" y="190269"/>
          <a:chExt cx="598393" cy="973740"/>
        </a:xfrm>
      </xdr:grpSpPr>
      <xdr:pic>
        <xdr:nvPicPr>
          <xdr:cNvPr id="16" name="Imagen 15">
            <a:extLst>
              <a:ext uri="{FF2B5EF4-FFF2-40B4-BE49-F238E27FC236}">
                <a16:creationId xmlns:a16="http://schemas.microsoft.com/office/drawing/2014/main" id="{00000000-0008-0000-08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17" name="CuadroTexto 16">
            <a:extLst>
              <a:ext uri="{FF2B5EF4-FFF2-40B4-BE49-F238E27FC236}">
                <a16:creationId xmlns:a16="http://schemas.microsoft.com/office/drawing/2014/main" id="{00000000-0008-0000-0800-000011000000}"/>
              </a:ext>
            </a:extLst>
          </xdr:cNvPr>
          <xdr:cNvSpPr txBox="1"/>
        </xdr:nvSpPr>
        <xdr:spPr>
          <a:xfrm>
            <a:off x="213806" y="789932"/>
            <a:ext cx="547181" cy="3740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17</xdr:col>
      <xdr:colOff>71438</xdr:colOff>
      <xdr:row>4</xdr:row>
      <xdr:rowOff>11906</xdr:rowOff>
    </xdr:from>
    <xdr:to>
      <xdr:col>18</xdr:col>
      <xdr:colOff>726282</xdr:colOff>
      <xdr:row>6</xdr:row>
      <xdr:rowOff>23812</xdr:rowOff>
    </xdr:to>
    <xdr:sp macro="" textlink="">
      <xdr:nvSpPr>
        <xdr:cNvPr id="2" name="Rectángulo redondead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 bwMode="auto">
        <a:xfrm>
          <a:off x="11834813" y="678656"/>
          <a:ext cx="1416844" cy="345281"/>
        </a:xfrm>
        <a:prstGeom prst="roundRect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2000" b="1">
              <a:solidFill>
                <a:schemeClr val="bg1"/>
              </a:solidFill>
              <a:latin typeface="Franklin Gothic Medium" panose="020B0603020102020204" pitchFamily="34" charset="0"/>
            </a:rPr>
            <a:t>Ver</a:t>
          </a:r>
          <a:r>
            <a:rPr lang="es-CO" sz="2000" b="1" baseline="0">
              <a:solidFill>
                <a:schemeClr val="bg1"/>
              </a:solidFill>
              <a:latin typeface="Franklin Gothic Medium" panose="020B0603020102020204" pitchFamily="34" charset="0"/>
            </a:rPr>
            <a:t> tabla</a:t>
          </a:r>
          <a:endParaRPr lang="es-CO" sz="2000" b="1">
            <a:solidFill>
              <a:schemeClr val="bg1"/>
            </a:solidFill>
            <a:latin typeface="Franklin Gothic Medium" panose="020B06030201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408214</xdr:colOff>
      <xdr:row>10</xdr:row>
      <xdr:rowOff>108858</xdr:rowOff>
    </xdr:from>
    <xdr:to>
      <xdr:col>2</xdr:col>
      <xdr:colOff>998765</xdr:colOff>
      <xdr:row>12</xdr:row>
      <xdr:rowOff>171790</xdr:rowOff>
    </xdr:to>
    <xdr:sp macro="" textlink="">
      <xdr:nvSpPr>
        <xdr:cNvPr id="6" name="5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 bwMode="auto">
        <a:xfrm>
          <a:off x="2340428" y="1741715"/>
          <a:ext cx="590551" cy="416718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2</xdr:col>
      <xdr:colOff>408214</xdr:colOff>
      <xdr:row>3</xdr:row>
      <xdr:rowOff>108858</xdr:rowOff>
    </xdr:from>
    <xdr:to>
      <xdr:col>2</xdr:col>
      <xdr:colOff>1006607</xdr:colOff>
      <xdr:row>9</xdr:row>
      <xdr:rowOff>21241</xdr:rowOff>
    </xdr:to>
    <xdr:grpSp>
      <xdr:nvGrpSpPr>
        <xdr:cNvPr id="7" name="Grup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/>
      </xdr:nvGrpSpPr>
      <xdr:grpSpPr>
        <a:xfrm>
          <a:off x="1003527" y="513671"/>
          <a:ext cx="598393" cy="983945"/>
          <a:chOff x="201707" y="190269"/>
          <a:chExt cx="598393" cy="973740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SpPr txBox="1"/>
        </xdr:nvSpPr>
        <xdr:spPr>
          <a:xfrm>
            <a:off x="213806" y="789932"/>
            <a:ext cx="547181" cy="3740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668111</xdr:colOff>
      <xdr:row>10</xdr:row>
      <xdr:rowOff>39236</xdr:rowOff>
    </xdr:from>
    <xdr:to>
      <xdr:col>19</xdr:col>
      <xdr:colOff>204107</xdr:colOff>
      <xdr:row>39</xdr:row>
      <xdr:rowOff>122465</xdr:rowOff>
    </xdr:to>
    <xdr:graphicFrame macro="">
      <xdr:nvGraphicFramePr>
        <xdr:cNvPr id="6601883" name="1 Gráfico">
          <a:extLst>
            <a:ext uri="{FF2B5EF4-FFF2-40B4-BE49-F238E27FC236}">
              <a16:creationId xmlns:a16="http://schemas.microsoft.com/office/drawing/2014/main" id="{00000000-0008-0000-0900-00009BBC6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714327</xdr:colOff>
      <xdr:row>40</xdr:row>
      <xdr:rowOff>119064</xdr:rowOff>
    </xdr:from>
    <xdr:to>
      <xdr:col>18</xdr:col>
      <xdr:colOff>542878</xdr:colOff>
      <xdr:row>43</xdr:row>
      <xdr:rowOff>35720</xdr:rowOff>
    </xdr:to>
    <xdr:sp macro="" textlink="">
      <xdr:nvSpPr>
        <xdr:cNvPr id="15" name="5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 bwMode="auto">
        <a:xfrm flipH="1">
          <a:off x="12620577" y="6774658"/>
          <a:ext cx="590551" cy="416718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2</xdr:col>
      <xdr:colOff>726282</xdr:colOff>
      <xdr:row>40</xdr:row>
      <xdr:rowOff>142877</xdr:rowOff>
    </xdr:from>
    <xdr:to>
      <xdr:col>3</xdr:col>
      <xdr:colOff>554833</xdr:colOff>
      <xdr:row>43</xdr:row>
      <xdr:rowOff>59532</xdr:rowOff>
    </xdr:to>
    <xdr:sp macro="" textlink="">
      <xdr:nvSpPr>
        <xdr:cNvPr id="16" name="5 Flecha izquierd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 bwMode="auto">
        <a:xfrm>
          <a:off x="1202532" y="6798471"/>
          <a:ext cx="590551" cy="416717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3</xdr:col>
      <xdr:colOff>95249</xdr:colOff>
      <xdr:row>3</xdr:row>
      <xdr:rowOff>119062</xdr:rowOff>
    </xdr:from>
    <xdr:to>
      <xdr:col>3</xdr:col>
      <xdr:colOff>693642</xdr:colOff>
      <xdr:row>9</xdr:row>
      <xdr:rowOff>92677</xdr:rowOff>
    </xdr:to>
    <xdr:grpSp>
      <xdr:nvGrpSpPr>
        <xdr:cNvPr id="17" name="Grupo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GrpSpPr/>
      </xdr:nvGrpSpPr>
      <xdr:grpSpPr>
        <a:xfrm>
          <a:off x="1319892" y="595312"/>
          <a:ext cx="598393" cy="994151"/>
          <a:chOff x="201707" y="190269"/>
          <a:chExt cx="598393" cy="973740"/>
        </a:xfrm>
      </xdr:grpSpPr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00000000-0008-0000-09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20" name="CuadroTexto 19">
            <a:extLst>
              <a:ext uri="{FF2B5EF4-FFF2-40B4-BE49-F238E27FC236}">
                <a16:creationId xmlns:a16="http://schemas.microsoft.com/office/drawing/2014/main" id="{00000000-0008-0000-0900-000014000000}"/>
              </a:ext>
            </a:extLst>
          </xdr:cNvPr>
          <xdr:cNvSpPr txBox="1"/>
        </xdr:nvSpPr>
        <xdr:spPr>
          <a:xfrm>
            <a:off x="213806" y="789932"/>
            <a:ext cx="547181" cy="3740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81867</xdr:colOff>
      <xdr:row>11</xdr:row>
      <xdr:rowOff>46829</xdr:rowOff>
    </xdr:from>
    <xdr:to>
      <xdr:col>12</xdr:col>
      <xdr:colOff>219983</xdr:colOff>
      <xdr:row>40</xdr:row>
      <xdr:rowOff>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105456</xdr:colOff>
      <xdr:row>40</xdr:row>
      <xdr:rowOff>66339</xdr:rowOff>
    </xdr:from>
    <xdr:to>
      <xdr:col>3</xdr:col>
      <xdr:colOff>696007</xdr:colOff>
      <xdr:row>42</xdr:row>
      <xdr:rowOff>129271</xdr:rowOff>
    </xdr:to>
    <xdr:sp macro="" textlink="">
      <xdr:nvSpPr>
        <xdr:cNvPr id="3" name="5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 bwMode="auto">
        <a:xfrm>
          <a:off x="1381806" y="6895764"/>
          <a:ext cx="590551" cy="405832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3</xdr:col>
      <xdr:colOff>122464</xdr:colOff>
      <xdr:row>4</xdr:row>
      <xdr:rowOff>13608</xdr:rowOff>
    </xdr:from>
    <xdr:to>
      <xdr:col>3</xdr:col>
      <xdr:colOff>720857</xdr:colOff>
      <xdr:row>9</xdr:row>
      <xdr:rowOff>130968</xdr:rowOff>
    </xdr:to>
    <xdr:grpSp>
      <xdr:nvGrpSpPr>
        <xdr:cNvPr id="4" name="Grup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pSpPr/>
      </xdr:nvGrpSpPr>
      <xdr:grpSpPr>
        <a:xfrm>
          <a:off x="1401535" y="680358"/>
          <a:ext cx="598393" cy="1001824"/>
          <a:chOff x="201707" y="190269"/>
          <a:chExt cx="598393" cy="1003377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SpPr txBox="1"/>
        </xdr:nvSpPr>
        <xdr:spPr>
          <a:xfrm>
            <a:off x="213806" y="789931"/>
            <a:ext cx="547181" cy="4037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22</xdr:col>
      <xdr:colOff>307863</xdr:colOff>
      <xdr:row>40</xdr:row>
      <xdr:rowOff>78244</xdr:rowOff>
    </xdr:from>
    <xdr:to>
      <xdr:col>23</xdr:col>
      <xdr:colOff>136414</xdr:colOff>
      <xdr:row>42</xdr:row>
      <xdr:rowOff>141176</xdr:rowOff>
    </xdr:to>
    <xdr:sp macro="" textlink="">
      <xdr:nvSpPr>
        <xdr:cNvPr id="7" name="5 Flecha izquierd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 bwMode="auto">
        <a:xfrm flipH="1">
          <a:off x="13585713" y="6907669"/>
          <a:ext cx="590551" cy="405832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20</xdr:col>
      <xdr:colOff>650875</xdr:colOff>
      <xdr:row>5</xdr:row>
      <xdr:rowOff>15875</xdr:rowOff>
    </xdr:from>
    <xdr:to>
      <xdr:col>22</xdr:col>
      <xdr:colOff>543719</xdr:colOff>
      <xdr:row>6</xdr:row>
      <xdr:rowOff>170656</xdr:rowOff>
    </xdr:to>
    <xdr:sp macro="" textlink="">
      <xdr:nvSpPr>
        <xdr:cNvPr id="8" name="Rectángulo redondead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 bwMode="auto">
        <a:xfrm>
          <a:off x="12398375" y="857250"/>
          <a:ext cx="1416844" cy="329406"/>
        </a:xfrm>
        <a:prstGeom prst="roundRect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2000" b="1">
              <a:solidFill>
                <a:schemeClr val="bg1"/>
              </a:solidFill>
              <a:latin typeface="Franklin Gothic Medium" panose="020B0603020102020204" pitchFamily="34" charset="0"/>
            </a:rPr>
            <a:t>Ver</a:t>
          </a:r>
          <a:r>
            <a:rPr lang="es-CO" sz="2000" b="1" baseline="0">
              <a:solidFill>
                <a:schemeClr val="bg1"/>
              </a:solidFill>
              <a:latin typeface="Franklin Gothic Medium" panose="020B0603020102020204" pitchFamily="34" charset="0"/>
            </a:rPr>
            <a:t> tabla</a:t>
          </a:r>
          <a:endParaRPr lang="es-CO" sz="2000" b="1">
            <a:solidFill>
              <a:schemeClr val="bg1"/>
            </a:solidFill>
            <a:latin typeface="Franklin Gothic Medium" panose="020B0603020102020204" pitchFamily="34" charset="0"/>
          </a:endParaRPr>
        </a:p>
      </xdr:txBody>
    </xdr:sp>
    <xdr:clientData/>
  </xdr:twoCellAnchor>
  <xdr:twoCellAnchor>
    <xdr:from>
      <xdr:col>12</xdr:col>
      <xdr:colOff>725716</xdr:colOff>
      <xdr:row>9</xdr:row>
      <xdr:rowOff>169407</xdr:rowOff>
    </xdr:from>
    <xdr:to>
      <xdr:col>23</xdr:col>
      <xdr:colOff>471716</xdr:colOff>
      <xdr:row>38</xdr:row>
      <xdr:rowOff>104321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323328</xdr:colOff>
      <xdr:row>8</xdr:row>
      <xdr:rowOff>182597</xdr:rowOff>
    </xdr:from>
    <xdr:to>
      <xdr:col>3</xdr:col>
      <xdr:colOff>151879</xdr:colOff>
      <xdr:row>11</xdr:row>
      <xdr:rowOff>39433</xdr:rowOff>
    </xdr:to>
    <xdr:sp macro="" textlink="">
      <xdr:nvSpPr>
        <xdr:cNvPr id="2" name="5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 bwMode="auto">
        <a:xfrm>
          <a:off x="1971153" y="1611347"/>
          <a:ext cx="590551" cy="409286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2</xdr:col>
      <xdr:colOff>352425</xdr:colOff>
      <xdr:row>3</xdr:row>
      <xdr:rowOff>13189</xdr:rowOff>
    </xdr:from>
    <xdr:to>
      <xdr:col>3</xdr:col>
      <xdr:colOff>188818</xdr:colOff>
      <xdr:row>8</xdr:row>
      <xdr:rowOff>85725</xdr:rowOff>
    </xdr:to>
    <xdr:grpSp>
      <xdr:nvGrpSpPr>
        <xdr:cNvPr id="3" name="Grup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1998889" y="516653"/>
          <a:ext cx="598393" cy="1242751"/>
          <a:chOff x="201707" y="190269"/>
          <a:chExt cx="598393" cy="1010143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 txBox="1"/>
        </xdr:nvSpPr>
        <xdr:spPr>
          <a:xfrm>
            <a:off x="213806" y="789932"/>
            <a:ext cx="547181" cy="4104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202968</xdr:colOff>
      <xdr:row>9</xdr:row>
      <xdr:rowOff>55223</xdr:rowOff>
    </xdr:from>
    <xdr:to>
      <xdr:col>19</xdr:col>
      <xdr:colOff>666749</xdr:colOff>
      <xdr:row>39</xdr:row>
      <xdr:rowOff>95250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95201</xdr:colOff>
      <xdr:row>40</xdr:row>
      <xdr:rowOff>154781</xdr:rowOff>
    </xdr:from>
    <xdr:to>
      <xdr:col>18</xdr:col>
      <xdr:colOff>685752</xdr:colOff>
      <xdr:row>43</xdr:row>
      <xdr:rowOff>71437</xdr:rowOff>
    </xdr:to>
    <xdr:sp macro="" textlink="">
      <xdr:nvSpPr>
        <xdr:cNvPr id="8" name="5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 bwMode="auto">
        <a:xfrm flipH="1">
          <a:off x="12882514" y="6810375"/>
          <a:ext cx="590551" cy="416718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3</xdr:col>
      <xdr:colOff>107156</xdr:colOff>
      <xdr:row>41</xdr:row>
      <xdr:rowOff>11907</xdr:rowOff>
    </xdr:from>
    <xdr:to>
      <xdr:col>3</xdr:col>
      <xdr:colOff>697707</xdr:colOff>
      <xdr:row>43</xdr:row>
      <xdr:rowOff>95250</xdr:rowOff>
    </xdr:to>
    <xdr:sp macro="" textlink="">
      <xdr:nvSpPr>
        <xdr:cNvPr id="9" name="5 Flecha izquierd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 bwMode="auto">
        <a:xfrm>
          <a:off x="1464469" y="6834188"/>
          <a:ext cx="590551" cy="416718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3</xdr:col>
      <xdr:colOff>47625</xdr:colOff>
      <xdr:row>3</xdr:row>
      <xdr:rowOff>83344</xdr:rowOff>
    </xdr:from>
    <xdr:to>
      <xdr:col>3</xdr:col>
      <xdr:colOff>646018</xdr:colOff>
      <xdr:row>9</xdr:row>
      <xdr:rowOff>56959</xdr:rowOff>
    </xdr:to>
    <xdr:grpSp>
      <xdr:nvGrpSpPr>
        <xdr:cNvPr id="11" name="Grupo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pSpPr/>
      </xdr:nvGrpSpPr>
      <xdr:grpSpPr>
        <a:xfrm>
          <a:off x="1285875" y="573201"/>
          <a:ext cx="598393" cy="1034972"/>
          <a:chOff x="201707" y="190269"/>
          <a:chExt cx="598393" cy="973740"/>
        </a:xfrm>
      </xdr:grpSpPr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00000000-0008-0000-0C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13" name="CuadroTexto 12">
            <a:extLst>
              <a:ext uri="{FF2B5EF4-FFF2-40B4-BE49-F238E27FC236}">
                <a16:creationId xmlns:a16="http://schemas.microsoft.com/office/drawing/2014/main" id="{00000000-0008-0000-0C00-00000D000000}"/>
              </a:ext>
            </a:extLst>
          </xdr:cNvPr>
          <xdr:cNvSpPr txBox="1"/>
        </xdr:nvSpPr>
        <xdr:spPr>
          <a:xfrm>
            <a:off x="213806" y="789932"/>
            <a:ext cx="547181" cy="3740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17</xdr:col>
      <xdr:colOff>107156</xdr:colOff>
      <xdr:row>5</xdr:row>
      <xdr:rowOff>47625</xdr:rowOff>
    </xdr:from>
    <xdr:to>
      <xdr:col>19</xdr:col>
      <xdr:colOff>0</xdr:colOff>
      <xdr:row>7</xdr:row>
      <xdr:rowOff>59531</xdr:rowOff>
    </xdr:to>
    <xdr:sp macro="" textlink="">
      <xdr:nvSpPr>
        <xdr:cNvPr id="19" name="Rectángulo redondeado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 bwMode="auto">
        <a:xfrm>
          <a:off x="12132469" y="869156"/>
          <a:ext cx="1416844" cy="345281"/>
        </a:xfrm>
        <a:prstGeom prst="roundRect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2000" b="1">
              <a:solidFill>
                <a:schemeClr val="bg1"/>
              </a:solidFill>
              <a:latin typeface="Franklin Gothic Medium" panose="020B0603020102020204" pitchFamily="34" charset="0"/>
            </a:rPr>
            <a:t>Ver</a:t>
          </a:r>
          <a:r>
            <a:rPr lang="es-CO" sz="2000" b="1" baseline="0">
              <a:solidFill>
                <a:schemeClr val="bg1"/>
              </a:solidFill>
              <a:latin typeface="Franklin Gothic Medium" panose="020B0603020102020204" pitchFamily="34" charset="0"/>
            </a:rPr>
            <a:t> tabla</a:t>
          </a:r>
          <a:endParaRPr lang="es-CO" sz="2000" b="1">
            <a:solidFill>
              <a:schemeClr val="bg1"/>
            </a:solidFill>
            <a:latin typeface="Franklin Gothic Medium" panose="020B060302010202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323328</xdr:colOff>
      <xdr:row>8</xdr:row>
      <xdr:rowOff>182597</xdr:rowOff>
    </xdr:from>
    <xdr:to>
      <xdr:col>3</xdr:col>
      <xdr:colOff>151879</xdr:colOff>
      <xdr:row>11</xdr:row>
      <xdr:rowOff>39433</xdr:rowOff>
    </xdr:to>
    <xdr:sp macro="" textlink="">
      <xdr:nvSpPr>
        <xdr:cNvPr id="18" name="5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/>
      </xdr:nvSpPr>
      <xdr:spPr bwMode="auto">
        <a:xfrm>
          <a:off x="1971153" y="1611347"/>
          <a:ext cx="590551" cy="409286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2</xdr:col>
      <xdr:colOff>352425</xdr:colOff>
      <xdr:row>3</xdr:row>
      <xdr:rowOff>13189</xdr:rowOff>
    </xdr:from>
    <xdr:to>
      <xdr:col>3</xdr:col>
      <xdr:colOff>188818</xdr:colOff>
      <xdr:row>8</xdr:row>
      <xdr:rowOff>85725</xdr:rowOff>
    </xdr:to>
    <xdr:grpSp>
      <xdr:nvGrpSpPr>
        <xdr:cNvPr id="7" name="Grup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pSpPr/>
      </xdr:nvGrpSpPr>
      <xdr:grpSpPr>
        <a:xfrm>
          <a:off x="2000250" y="518014"/>
          <a:ext cx="598393" cy="996461"/>
          <a:chOff x="201707" y="190269"/>
          <a:chExt cx="598393" cy="1010143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 txBox="1"/>
        </xdr:nvSpPr>
        <xdr:spPr>
          <a:xfrm>
            <a:off x="213806" y="789932"/>
            <a:ext cx="547181" cy="4104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644336</xdr:colOff>
      <xdr:row>9</xdr:row>
      <xdr:rowOff>162228</xdr:rowOff>
    </xdr:from>
    <xdr:to>
      <xdr:col>18</xdr:col>
      <xdr:colOff>590776</xdr:colOff>
      <xdr:row>39</xdr:row>
      <xdr:rowOff>92418</xdr:rowOff>
    </xdr:to>
    <xdr:graphicFrame macro="">
      <xdr:nvGraphicFramePr>
        <xdr:cNvPr id="6761741" name="1 Gráfico">
          <a:extLst>
            <a:ext uri="{FF2B5EF4-FFF2-40B4-BE49-F238E27FC236}">
              <a16:creationId xmlns:a16="http://schemas.microsoft.com/office/drawing/2014/main" id="{00000000-0008-0000-0F00-00000D2D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702469</xdr:colOff>
      <xdr:row>40</xdr:row>
      <xdr:rowOff>130970</xdr:rowOff>
    </xdr:from>
    <xdr:to>
      <xdr:col>3</xdr:col>
      <xdr:colOff>531020</xdr:colOff>
      <xdr:row>43</xdr:row>
      <xdr:rowOff>47626</xdr:rowOff>
    </xdr:to>
    <xdr:sp macro="" textlink="">
      <xdr:nvSpPr>
        <xdr:cNvPr id="7" name="5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 bwMode="auto">
        <a:xfrm>
          <a:off x="1190625" y="6786564"/>
          <a:ext cx="590551" cy="416718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2</xdr:col>
      <xdr:colOff>678656</xdr:colOff>
      <xdr:row>3</xdr:row>
      <xdr:rowOff>95250</xdr:rowOff>
    </xdr:from>
    <xdr:to>
      <xdr:col>3</xdr:col>
      <xdr:colOff>515049</xdr:colOff>
      <xdr:row>9</xdr:row>
      <xdr:rowOff>68865</xdr:rowOff>
    </xdr:to>
    <xdr:grpSp>
      <xdr:nvGrpSpPr>
        <xdr:cNvPr id="8" name="Grup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pSpPr/>
      </xdr:nvGrpSpPr>
      <xdr:grpSpPr>
        <a:xfrm>
          <a:off x="1168513" y="571500"/>
          <a:ext cx="598393" cy="1143829"/>
          <a:chOff x="201707" y="190269"/>
          <a:chExt cx="598393" cy="973740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0F00-00000A000000}"/>
              </a:ext>
            </a:extLst>
          </xdr:cNvPr>
          <xdr:cNvSpPr txBox="1"/>
        </xdr:nvSpPr>
        <xdr:spPr>
          <a:xfrm>
            <a:off x="213806" y="789932"/>
            <a:ext cx="547181" cy="3740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17</xdr:col>
      <xdr:colOff>95250</xdr:colOff>
      <xdr:row>4</xdr:row>
      <xdr:rowOff>130968</xdr:rowOff>
    </xdr:from>
    <xdr:to>
      <xdr:col>18</xdr:col>
      <xdr:colOff>750094</xdr:colOff>
      <xdr:row>6</xdr:row>
      <xdr:rowOff>142874</xdr:rowOff>
    </xdr:to>
    <xdr:sp macro="" textlink="">
      <xdr:nvSpPr>
        <xdr:cNvPr id="11" name="Rectángulo redondead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 bwMode="auto">
        <a:xfrm>
          <a:off x="12013406" y="785812"/>
          <a:ext cx="1416844" cy="345281"/>
        </a:xfrm>
        <a:prstGeom prst="roundRect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2000" b="1">
              <a:solidFill>
                <a:schemeClr val="bg1"/>
              </a:solidFill>
              <a:latin typeface="Franklin Gothic Medium" panose="020B0603020102020204" pitchFamily="34" charset="0"/>
            </a:rPr>
            <a:t>Ver</a:t>
          </a:r>
          <a:r>
            <a:rPr lang="es-CO" sz="2000" b="1" baseline="0">
              <a:solidFill>
                <a:schemeClr val="bg1"/>
              </a:solidFill>
              <a:latin typeface="Franklin Gothic Medium" panose="020B0603020102020204" pitchFamily="34" charset="0"/>
            </a:rPr>
            <a:t> tabla</a:t>
          </a:r>
          <a:endParaRPr lang="es-CO" sz="2000" b="1">
            <a:solidFill>
              <a:schemeClr val="bg1"/>
            </a:solidFill>
            <a:latin typeface="Franklin Gothic Medium" panose="020B0603020102020204" pitchFamily="34" charset="0"/>
          </a:endParaRPr>
        </a:p>
      </xdr:txBody>
    </xdr:sp>
    <xdr:clientData/>
  </xdr:twoCellAnchor>
  <xdr:twoCellAnchor>
    <xdr:from>
      <xdr:col>18</xdr:col>
      <xdr:colOff>119063</xdr:colOff>
      <xdr:row>40</xdr:row>
      <xdr:rowOff>130969</xdr:rowOff>
    </xdr:from>
    <xdr:to>
      <xdr:col>18</xdr:col>
      <xdr:colOff>709614</xdr:colOff>
      <xdr:row>43</xdr:row>
      <xdr:rowOff>47625</xdr:rowOff>
    </xdr:to>
    <xdr:sp macro="" textlink="">
      <xdr:nvSpPr>
        <xdr:cNvPr id="12" name="5 Flecha izquierd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/>
      </xdr:nvSpPr>
      <xdr:spPr bwMode="auto">
        <a:xfrm flipH="1">
          <a:off x="12799219" y="6786563"/>
          <a:ext cx="590551" cy="416718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3</xdr:row>
      <xdr:rowOff>0</xdr:rowOff>
    </xdr:from>
    <xdr:to>
      <xdr:col>2</xdr:col>
      <xdr:colOff>855568</xdr:colOff>
      <xdr:row>7</xdr:row>
      <xdr:rowOff>310661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pSpPr/>
      </xdr:nvGrpSpPr>
      <xdr:grpSpPr>
        <a:xfrm>
          <a:off x="2095500" y="485775"/>
          <a:ext cx="598393" cy="1101236"/>
          <a:chOff x="201707" y="190269"/>
          <a:chExt cx="598393" cy="1010143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1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1000-000007000000}"/>
              </a:ext>
            </a:extLst>
          </xdr:cNvPr>
          <xdr:cNvSpPr txBox="1"/>
        </xdr:nvSpPr>
        <xdr:spPr>
          <a:xfrm>
            <a:off x="213806" y="789932"/>
            <a:ext cx="547181" cy="4104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2</xdr:col>
      <xdr:colOff>276225</xdr:colOff>
      <xdr:row>7</xdr:row>
      <xdr:rowOff>352425</xdr:rowOff>
    </xdr:from>
    <xdr:to>
      <xdr:col>2</xdr:col>
      <xdr:colOff>866776</xdr:colOff>
      <xdr:row>10</xdr:row>
      <xdr:rowOff>161636</xdr:rowOff>
    </xdr:to>
    <xdr:sp macro="" textlink="">
      <xdr:nvSpPr>
        <xdr:cNvPr id="8" name="5 Flecha izquierd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/>
      </xdr:nvSpPr>
      <xdr:spPr bwMode="auto">
        <a:xfrm>
          <a:off x="2114550" y="1628775"/>
          <a:ext cx="590551" cy="580736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230282</xdr:colOff>
      <xdr:row>1</xdr:row>
      <xdr:rowOff>85494</xdr:rowOff>
    </xdr:from>
    <xdr:to>
      <xdr:col>0</xdr:col>
      <xdr:colOff>828675</xdr:colOff>
      <xdr:row>4</xdr:row>
      <xdr:rowOff>259134</xdr:rowOff>
    </xdr:to>
    <xdr:grpSp>
      <xdr:nvGrpSpPr>
        <xdr:cNvPr id="4" name="Grup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pSpPr/>
      </xdr:nvGrpSpPr>
      <xdr:grpSpPr>
        <a:xfrm>
          <a:off x="230282" y="233661"/>
          <a:ext cx="598393" cy="967390"/>
          <a:chOff x="201707" y="190269"/>
          <a:chExt cx="598393" cy="973740"/>
        </a:xfrm>
      </xdr:grpSpPr>
      <xdr:pic>
        <xdr:nvPicPr>
          <xdr:cNvPr id="2" name="Imagen 1">
            <a:extLst>
              <a:ext uri="{FF2B5EF4-FFF2-40B4-BE49-F238E27FC236}">
                <a16:creationId xmlns:a16="http://schemas.microsoft.com/office/drawing/2014/main" id="{00000000-0008-0000-0E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SpPr txBox="1"/>
        </xdr:nvSpPr>
        <xdr:spPr>
          <a:xfrm>
            <a:off x="213806" y="789932"/>
            <a:ext cx="547181" cy="3740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14</xdr:col>
      <xdr:colOff>257175</xdr:colOff>
      <xdr:row>1</xdr:row>
      <xdr:rowOff>238125</xdr:rowOff>
    </xdr:from>
    <xdr:to>
      <xdr:col>15</xdr:col>
      <xdr:colOff>304801</xdr:colOff>
      <xdr:row>3</xdr:row>
      <xdr:rowOff>121443</xdr:rowOff>
    </xdr:to>
    <xdr:sp macro="" textlink="">
      <xdr:nvSpPr>
        <xdr:cNvPr id="9" name="5 Flecha izquierd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 bwMode="auto">
        <a:xfrm flipH="1">
          <a:off x="10810875" y="390525"/>
          <a:ext cx="590551" cy="416718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264429</xdr:colOff>
      <xdr:row>9</xdr:row>
      <xdr:rowOff>155686</xdr:rowOff>
    </xdr:from>
    <xdr:to>
      <xdr:col>19</xdr:col>
      <xdr:colOff>70870</xdr:colOff>
      <xdr:row>39</xdr:row>
      <xdr:rowOff>17120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105456</xdr:colOff>
      <xdr:row>40</xdr:row>
      <xdr:rowOff>66339</xdr:rowOff>
    </xdr:from>
    <xdr:to>
      <xdr:col>3</xdr:col>
      <xdr:colOff>696007</xdr:colOff>
      <xdr:row>42</xdr:row>
      <xdr:rowOff>129271</xdr:rowOff>
    </xdr:to>
    <xdr:sp macro="" textlink="">
      <xdr:nvSpPr>
        <xdr:cNvPr id="3" name="5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 bwMode="auto">
        <a:xfrm>
          <a:off x="1381806" y="6895764"/>
          <a:ext cx="590551" cy="405832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3</xdr:col>
      <xdr:colOff>122464</xdr:colOff>
      <xdr:row>4</xdr:row>
      <xdr:rowOff>13608</xdr:rowOff>
    </xdr:from>
    <xdr:to>
      <xdr:col>3</xdr:col>
      <xdr:colOff>720857</xdr:colOff>
      <xdr:row>9</xdr:row>
      <xdr:rowOff>130968</xdr:rowOff>
    </xdr:to>
    <xdr:grpSp>
      <xdr:nvGrpSpPr>
        <xdr:cNvPr id="4" name="Grup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pSpPr/>
      </xdr:nvGrpSpPr>
      <xdr:grpSpPr>
        <a:xfrm>
          <a:off x="1401535" y="680358"/>
          <a:ext cx="598393" cy="1001824"/>
          <a:chOff x="201707" y="190269"/>
          <a:chExt cx="598393" cy="1003377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 txBox="1"/>
        </xdr:nvSpPr>
        <xdr:spPr>
          <a:xfrm>
            <a:off x="213806" y="789931"/>
            <a:ext cx="547181" cy="4037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18</xdr:col>
      <xdr:colOff>307863</xdr:colOff>
      <xdr:row>40</xdr:row>
      <xdr:rowOff>78244</xdr:rowOff>
    </xdr:from>
    <xdr:to>
      <xdr:col>19</xdr:col>
      <xdr:colOff>136414</xdr:colOff>
      <xdr:row>42</xdr:row>
      <xdr:rowOff>141176</xdr:rowOff>
    </xdr:to>
    <xdr:sp macro="" textlink="">
      <xdr:nvSpPr>
        <xdr:cNvPr id="7" name="5 Flecha izquierda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 bwMode="auto">
        <a:xfrm flipH="1">
          <a:off x="13014213" y="6907669"/>
          <a:ext cx="590551" cy="405832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641804</xdr:colOff>
      <xdr:row>9</xdr:row>
      <xdr:rowOff>158750</xdr:rowOff>
    </xdr:from>
    <xdr:to>
      <xdr:col>18</xdr:col>
      <xdr:colOff>739321</xdr:colOff>
      <xdr:row>39</xdr:row>
      <xdr:rowOff>138339</xdr:rowOff>
    </xdr:to>
    <xdr:graphicFrame macro="">
      <xdr:nvGraphicFramePr>
        <xdr:cNvPr id="8550437" name="1 Gráfico">
          <a:extLst>
            <a:ext uri="{FF2B5EF4-FFF2-40B4-BE49-F238E27FC236}">
              <a16:creationId xmlns:a16="http://schemas.microsoft.com/office/drawing/2014/main" id="{00000000-0008-0000-1200-000025788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61913</xdr:colOff>
      <xdr:row>3</xdr:row>
      <xdr:rowOff>47625</xdr:rowOff>
    </xdr:from>
    <xdr:to>
      <xdr:col>3</xdr:col>
      <xdr:colOff>660306</xdr:colOff>
      <xdr:row>9</xdr:row>
      <xdr:rowOff>21240</xdr:rowOff>
    </xdr:to>
    <xdr:grpSp>
      <xdr:nvGrpSpPr>
        <xdr:cNvPr id="11" name="Grup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GrpSpPr/>
      </xdr:nvGrpSpPr>
      <xdr:grpSpPr>
        <a:xfrm>
          <a:off x="1245734" y="537482"/>
          <a:ext cx="598393" cy="1034972"/>
          <a:chOff x="201707" y="190269"/>
          <a:chExt cx="598393" cy="973740"/>
        </a:xfrm>
      </xdr:grpSpPr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00000000-0008-0000-12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13" name="CuadroTexto 12">
            <a:extLst>
              <a:ext uri="{FF2B5EF4-FFF2-40B4-BE49-F238E27FC236}">
                <a16:creationId xmlns:a16="http://schemas.microsoft.com/office/drawing/2014/main" id="{00000000-0008-0000-1200-00000D000000}"/>
              </a:ext>
            </a:extLst>
          </xdr:cNvPr>
          <xdr:cNvSpPr txBox="1"/>
        </xdr:nvSpPr>
        <xdr:spPr>
          <a:xfrm>
            <a:off x="213806" y="789932"/>
            <a:ext cx="547181" cy="3740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18</xdr:col>
      <xdr:colOff>169068</xdr:colOff>
      <xdr:row>40</xdr:row>
      <xdr:rowOff>119061</xdr:rowOff>
    </xdr:from>
    <xdr:to>
      <xdr:col>18</xdr:col>
      <xdr:colOff>759620</xdr:colOff>
      <xdr:row>43</xdr:row>
      <xdr:rowOff>35717</xdr:rowOff>
    </xdr:to>
    <xdr:sp macro="" textlink="">
      <xdr:nvSpPr>
        <xdr:cNvPr id="14" name="5 Flecha izquierda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/>
      </xdr:nvSpPr>
      <xdr:spPr bwMode="auto">
        <a:xfrm flipH="1">
          <a:off x="12956381" y="6774655"/>
          <a:ext cx="590552" cy="416718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3</xdr:col>
      <xdr:colOff>47625</xdr:colOff>
      <xdr:row>40</xdr:row>
      <xdr:rowOff>92868</xdr:rowOff>
    </xdr:from>
    <xdr:to>
      <xdr:col>3</xdr:col>
      <xdr:colOff>638176</xdr:colOff>
      <xdr:row>43</xdr:row>
      <xdr:rowOff>9524</xdr:rowOff>
    </xdr:to>
    <xdr:sp macro="" textlink="">
      <xdr:nvSpPr>
        <xdr:cNvPr id="15" name="5 Flecha izquierd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/>
      </xdr:nvSpPr>
      <xdr:spPr bwMode="auto">
        <a:xfrm>
          <a:off x="1393031" y="6748462"/>
          <a:ext cx="590551" cy="416718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17</xdr:col>
      <xdr:colOff>206375</xdr:colOff>
      <xdr:row>4</xdr:row>
      <xdr:rowOff>127000</xdr:rowOff>
    </xdr:from>
    <xdr:to>
      <xdr:col>19</xdr:col>
      <xdr:colOff>67469</xdr:colOff>
      <xdr:row>6</xdr:row>
      <xdr:rowOff>116227</xdr:rowOff>
    </xdr:to>
    <xdr:sp macro="" textlink="">
      <xdr:nvSpPr>
        <xdr:cNvPr id="8" name="Rectángulo redondead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/>
      </xdr:nvSpPr>
      <xdr:spPr bwMode="auto">
        <a:xfrm>
          <a:off x="12271375" y="793750"/>
          <a:ext cx="1416844" cy="338477"/>
        </a:xfrm>
        <a:prstGeom prst="roundRect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2000" b="1">
              <a:solidFill>
                <a:schemeClr val="bg1"/>
              </a:solidFill>
              <a:latin typeface="Franklin Gothic Medium" panose="020B0603020102020204" pitchFamily="34" charset="0"/>
            </a:rPr>
            <a:t>Ver</a:t>
          </a:r>
          <a:r>
            <a:rPr lang="es-CO" sz="2000" b="1" baseline="0">
              <a:solidFill>
                <a:schemeClr val="bg1"/>
              </a:solidFill>
              <a:latin typeface="Franklin Gothic Medium" panose="020B0603020102020204" pitchFamily="34" charset="0"/>
            </a:rPr>
            <a:t> tabla</a:t>
          </a:r>
          <a:endParaRPr lang="es-CO" sz="2000" b="1">
            <a:solidFill>
              <a:schemeClr val="bg1"/>
            </a:solidFill>
            <a:latin typeface="Franklin Gothic Medium" panose="020B0603020102020204" pitchFamily="34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230282</xdr:colOff>
      <xdr:row>1</xdr:row>
      <xdr:rowOff>85494</xdr:rowOff>
    </xdr:from>
    <xdr:to>
      <xdr:col>0</xdr:col>
      <xdr:colOff>828675</xdr:colOff>
      <xdr:row>4</xdr:row>
      <xdr:rowOff>259134</xdr:rowOff>
    </xdr:to>
    <xdr:grpSp>
      <xdr:nvGrpSpPr>
        <xdr:cNvPr id="2" name="Grup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26FA9B-FA7A-429F-A2D8-96CA7CE2118B}"/>
            </a:ext>
          </a:extLst>
        </xdr:cNvPr>
        <xdr:cNvGrpSpPr/>
      </xdr:nvGrpSpPr>
      <xdr:grpSpPr>
        <a:xfrm>
          <a:off x="230282" y="237894"/>
          <a:ext cx="598393" cy="973740"/>
          <a:chOff x="201707" y="190269"/>
          <a:chExt cx="598393" cy="97374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93DD7992-3AA1-42D9-9815-83FC4D606A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55A2BEE6-0822-4722-BD07-BCF769693F42}"/>
              </a:ext>
            </a:extLst>
          </xdr:cNvPr>
          <xdr:cNvSpPr txBox="1"/>
        </xdr:nvSpPr>
        <xdr:spPr>
          <a:xfrm>
            <a:off x="213806" y="789932"/>
            <a:ext cx="547181" cy="3740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7</xdr:col>
      <xdr:colOff>338662</xdr:colOff>
      <xdr:row>3</xdr:row>
      <xdr:rowOff>211666</xdr:rowOff>
    </xdr:from>
    <xdr:to>
      <xdr:col>7</xdr:col>
      <xdr:colOff>929213</xdr:colOff>
      <xdr:row>5</xdr:row>
      <xdr:rowOff>99217</xdr:rowOff>
    </xdr:to>
    <xdr:sp macro="" textlink="">
      <xdr:nvSpPr>
        <xdr:cNvPr id="6" name="5 Flecha izquierd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8798902-BB8A-4008-A6AF-AFA8532D31B2}"/>
            </a:ext>
          </a:extLst>
        </xdr:cNvPr>
        <xdr:cNvSpPr/>
      </xdr:nvSpPr>
      <xdr:spPr bwMode="auto">
        <a:xfrm>
          <a:off x="9644587" y="897466"/>
          <a:ext cx="590551" cy="420951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669153</xdr:colOff>
      <xdr:row>9</xdr:row>
      <xdr:rowOff>37884</xdr:rowOff>
    </xdr:from>
    <xdr:to>
      <xdr:col>19</xdr:col>
      <xdr:colOff>71437</xdr:colOff>
      <xdr:row>39</xdr:row>
      <xdr:rowOff>39688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704850</xdr:colOff>
      <xdr:row>3</xdr:row>
      <xdr:rowOff>83344</xdr:rowOff>
    </xdr:from>
    <xdr:to>
      <xdr:col>3</xdr:col>
      <xdr:colOff>541243</xdr:colOff>
      <xdr:row>9</xdr:row>
      <xdr:rowOff>56959</xdr:rowOff>
    </xdr:to>
    <xdr:grpSp>
      <xdr:nvGrpSpPr>
        <xdr:cNvPr id="8" name="Grup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pSpPr/>
      </xdr:nvGrpSpPr>
      <xdr:grpSpPr>
        <a:xfrm>
          <a:off x="1262743" y="573201"/>
          <a:ext cx="598393" cy="1034972"/>
          <a:chOff x="201707" y="190269"/>
          <a:chExt cx="598393" cy="973740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1400-00000A000000}"/>
              </a:ext>
            </a:extLst>
          </xdr:cNvPr>
          <xdr:cNvSpPr txBox="1"/>
        </xdr:nvSpPr>
        <xdr:spPr>
          <a:xfrm>
            <a:off x="213806" y="789932"/>
            <a:ext cx="547181" cy="3740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18</xdr:col>
      <xdr:colOff>228599</xdr:colOff>
      <xdr:row>40</xdr:row>
      <xdr:rowOff>154780</xdr:rowOff>
    </xdr:from>
    <xdr:to>
      <xdr:col>19</xdr:col>
      <xdr:colOff>57151</xdr:colOff>
      <xdr:row>43</xdr:row>
      <xdr:rowOff>71436</xdr:rowOff>
    </xdr:to>
    <xdr:sp macro="" textlink="">
      <xdr:nvSpPr>
        <xdr:cNvPr id="11" name="5 Flecha izquierda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SpPr/>
      </xdr:nvSpPr>
      <xdr:spPr bwMode="auto">
        <a:xfrm flipH="1">
          <a:off x="12980193" y="6810374"/>
          <a:ext cx="590552" cy="416718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2</xdr:col>
      <xdr:colOff>690562</xdr:colOff>
      <xdr:row>40</xdr:row>
      <xdr:rowOff>128587</xdr:rowOff>
    </xdr:from>
    <xdr:to>
      <xdr:col>3</xdr:col>
      <xdr:colOff>519113</xdr:colOff>
      <xdr:row>43</xdr:row>
      <xdr:rowOff>45243</xdr:rowOff>
    </xdr:to>
    <xdr:sp macro="" textlink="">
      <xdr:nvSpPr>
        <xdr:cNvPr id="12" name="5 Flecha izquierd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/>
      </xdr:nvSpPr>
      <xdr:spPr bwMode="auto">
        <a:xfrm>
          <a:off x="1250156" y="6784181"/>
          <a:ext cx="590551" cy="416718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51085</xdr:colOff>
      <xdr:row>10</xdr:row>
      <xdr:rowOff>37274</xdr:rowOff>
    </xdr:from>
    <xdr:to>
      <xdr:col>19</xdr:col>
      <xdr:colOff>89647</xdr:colOff>
      <xdr:row>39</xdr:row>
      <xdr:rowOff>112059</xdr:rowOff>
    </xdr:to>
    <xdr:graphicFrame macro="">
      <xdr:nvGraphicFramePr>
        <xdr:cNvPr id="6851835" name="1 Gráfico">
          <a:extLst>
            <a:ext uri="{FF2B5EF4-FFF2-40B4-BE49-F238E27FC236}">
              <a16:creationId xmlns:a16="http://schemas.microsoft.com/office/drawing/2014/main" id="{00000000-0008-0000-1500-0000FB8C6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121445</xdr:colOff>
      <xdr:row>3</xdr:row>
      <xdr:rowOff>59531</xdr:rowOff>
    </xdr:from>
    <xdr:to>
      <xdr:col>3</xdr:col>
      <xdr:colOff>719838</xdr:colOff>
      <xdr:row>9</xdr:row>
      <xdr:rowOff>33146</xdr:rowOff>
    </xdr:to>
    <xdr:grpSp>
      <xdr:nvGrpSpPr>
        <xdr:cNvPr id="11" name="Grup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GrpSpPr/>
      </xdr:nvGrpSpPr>
      <xdr:grpSpPr>
        <a:xfrm>
          <a:off x="1359695" y="576602"/>
          <a:ext cx="598393" cy="1034973"/>
          <a:chOff x="201707" y="190269"/>
          <a:chExt cx="598393" cy="973740"/>
        </a:xfrm>
      </xdr:grpSpPr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00000000-0008-0000-15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13" name="CuadroTexto 12">
            <a:extLst>
              <a:ext uri="{FF2B5EF4-FFF2-40B4-BE49-F238E27FC236}">
                <a16:creationId xmlns:a16="http://schemas.microsoft.com/office/drawing/2014/main" id="{00000000-0008-0000-1500-00000D000000}"/>
              </a:ext>
            </a:extLst>
          </xdr:cNvPr>
          <xdr:cNvSpPr txBox="1"/>
        </xdr:nvSpPr>
        <xdr:spPr>
          <a:xfrm>
            <a:off x="213806" y="789932"/>
            <a:ext cx="547181" cy="3740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18</xdr:col>
      <xdr:colOff>228600</xdr:colOff>
      <xdr:row>40</xdr:row>
      <xdr:rowOff>130968</xdr:rowOff>
    </xdr:from>
    <xdr:to>
      <xdr:col>19</xdr:col>
      <xdr:colOff>45246</xdr:colOff>
      <xdr:row>43</xdr:row>
      <xdr:rowOff>47623</xdr:rowOff>
    </xdr:to>
    <xdr:sp macro="" textlink="">
      <xdr:nvSpPr>
        <xdr:cNvPr id="14" name="5 Flecha izquierda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SpPr/>
      </xdr:nvSpPr>
      <xdr:spPr bwMode="auto">
        <a:xfrm flipH="1">
          <a:off x="13087350" y="6798468"/>
          <a:ext cx="590552" cy="416718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3</xdr:col>
      <xdr:colOff>107157</xdr:colOff>
      <xdr:row>40</xdr:row>
      <xdr:rowOff>104775</xdr:rowOff>
    </xdr:from>
    <xdr:to>
      <xdr:col>3</xdr:col>
      <xdr:colOff>697708</xdr:colOff>
      <xdr:row>43</xdr:row>
      <xdr:rowOff>21430</xdr:rowOff>
    </xdr:to>
    <xdr:sp macro="" textlink="">
      <xdr:nvSpPr>
        <xdr:cNvPr id="15" name="5 Flecha izquierd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SpPr/>
      </xdr:nvSpPr>
      <xdr:spPr bwMode="auto">
        <a:xfrm>
          <a:off x="1357313" y="6772275"/>
          <a:ext cx="590551" cy="416718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17</xdr:col>
      <xdr:colOff>178593</xdr:colOff>
      <xdr:row>5</xdr:row>
      <xdr:rowOff>23812</xdr:rowOff>
    </xdr:from>
    <xdr:to>
      <xdr:col>19</xdr:col>
      <xdr:colOff>47625</xdr:colOff>
      <xdr:row>7</xdr:row>
      <xdr:rowOff>35718</xdr:rowOff>
    </xdr:to>
    <xdr:sp macro="" textlink="">
      <xdr:nvSpPr>
        <xdr:cNvPr id="16" name="Rectángulo redondeado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SpPr/>
      </xdr:nvSpPr>
      <xdr:spPr bwMode="auto">
        <a:xfrm>
          <a:off x="12263437" y="857250"/>
          <a:ext cx="1416844" cy="345281"/>
        </a:xfrm>
        <a:prstGeom prst="roundRect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2000" b="1">
              <a:solidFill>
                <a:schemeClr val="bg1"/>
              </a:solidFill>
              <a:latin typeface="Franklin Gothic Medium" panose="020B0603020102020204" pitchFamily="34" charset="0"/>
            </a:rPr>
            <a:t>Ver</a:t>
          </a:r>
          <a:r>
            <a:rPr lang="es-CO" sz="2000" b="1" baseline="0">
              <a:solidFill>
                <a:schemeClr val="bg1"/>
              </a:solidFill>
              <a:latin typeface="Franklin Gothic Medium" panose="020B0603020102020204" pitchFamily="34" charset="0"/>
            </a:rPr>
            <a:t> tabla</a:t>
          </a:r>
          <a:endParaRPr lang="es-CO" sz="2000" b="1">
            <a:solidFill>
              <a:schemeClr val="bg1"/>
            </a:solidFill>
            <a:latin typeface="Franklin Gothic Medium" panose="020B0603020102020204" pitchFamily="34" charset="0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317500</xdr:colOff>
      <xdr:row>11</xdr:row>
      <xdr:rowOff>81491</xdr:rowOff>
    </xdr:from>
    <xdr:to>
      <xdr:col>3</xdr:col>
      <xdr:colOff>146051</xdr:colOff>
      <xdr:row>13</xdr:row>
      <xdr:rowOff>167707</xdr:rowOff>
    </xdr:to>
    <xdr:sp macro="" textlink="">
      <xdr:nvSpPr>
        <xdr:cNvPr id="5" name="5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/>
      </xdr:nvSpPr>
      <xdr:spPr bwMode="auto">
        <a:xfrm>
          <a:off x="1799167" y="1944158"/>
          <a:ext cx="590551" cy="424882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2</xdr:col>
      <xdr:colOff>317500</xdr:colOff>
      <xdr:row>4</xdr:row>
      <xdr:rowOff>0</xdr:rowOff>
    </xdr:from>
    <xdr:to>
      <xdr:col>3</xdr:col>
      <xdr:colOff>153893</xdr:colOff>
      <xdr:row>9</xdr:row>
      <xdr:rowOff>151566</xdr:rowOff>
    </xdr:to>
    <xdr:grpSp>
      <xdr:nvGrpSpPr>
        <xdr:cNvPr id="6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GrpSpPr/>
      </xdr:nvGrpSpPr>
      <xdr:grpSpPr>
        <a:xfrm>
          <a:off x="1799167" y="677333"/>
          <a:ext cx="598393" cy="998233"/>
          <a:chOff x="201707" y="190269"/>
          <a:chExt cx="598393" cy="973740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00000000-0008-0000-16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1600-000009000000}"/>
              </a:ext>
            </a:extLst>
          </xdr:cNvPr>
          <xdr:cNvSpPr txBox="1"/>
        </xdr:nvSpPr>
        <xdr:spPr>
          <a:xfrm>
            <a:off x="213806" y="789932"/>
            <a:ext cx="547181" cy="3740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725371</xdr:colOff>
      <xdr:row>10</xdr:row>
      <xdr:rowOff>12812</xdr:rowOff>
    </xdr:from>
    <xdr:to>
      <xdr:col>18</xdr:col>
      <xdr:colOff>722312</xdr:colOff>
      <xdr:row>39</xdr:row>
      <xdr:rowOff>58396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105456</xdr:colOff>
      <xdr:row>40</xdr:row>
      <xdr:rowOff>66339</xdr:rowOff>
    </xdr:from>
    <xdr:to>
      <xdr:col>3</xdr:col>
      <xdr:colOff>696007</xdr:colOff>
      <xdr:row>42</xdr:row>
      <xdr:rowOff>129271</xdr:rowOff>
    </xdr:to>
    <xdr:sp macro="" textlink="">
      <xdr:nvSpPr>
        <xdr:cNvPr id="3" name="5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 bwMode="auto">
        <a:xfrm>
          <a:off x="1381806" y="6895764"/>
          <a:ext cx="590551" cy="405832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3</xdr:col>
      <xdr:colOff>122464</xdr:colOff>
      <xdr:row>4</xdr:row>
      <xdr:rowOff>13608</xdr:rowOff>
    </xdr:from>
    <xdr:to>
      <xdr:col>3</xdr:col>
      <xdr:colOff>720857</xdr:colOff>
      <xdr:row>9</xdr:row>
      <xdr:rowOff>130968</xdr:rowOff>
    </xdr:to>
    <xdr:grpSp>
      <xdr:nvGrpSpPr>
        <xdr:cNvPr id="4" name="Grup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pSpPr/>
      </xdr:nvGrpSpPr>
      <xdr:grpSpPr>
        <a:xfrm>
          <a:off x="1392464" y="680358"/>
          <a:ext cx="598393" cy="990485"/>
          <a:chOff x="201707" y="190269"/>
          <a:chExt cx="598393" cy="1003377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SpPr txBox="1"/>
        </xdr:nvSpPr>
        <xdr:spPr>
          <a:xfrm>
            <a:off x="213806" y="789931"/>
            <a:ext cx="547181" cy="4037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18</xdr:col>
      <xdr:colOff>307863</xdr:colOff>
      <xdr:row>40</xdr:row>
      <xdr:rowOff>78244</xdr:rowOff>
    </xdr:from>
    <xdr:to>
      <xdr:col>19</xdr:col>
      <xdr:colOff>136414</xdr:colOff>
      <xdr:row>42</xdr:row>
      <xdr:rowOff>141176</xdr:rowOff>
    </xdr:to>
    <xdr:sp macro="" textlink="">
      <xdr:nvSpPr>
        <xdr:cNvPr id="7" name="5 Flecha izquierda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SpPr/>
      </xdr:nvSpPr>
      <xdr:spPr bwMode="auto">
        <a:xfrm flipH="1">
          <a:off x="13014213" y="6907669"/>
          <a:ext cx="590551" cy="405832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142874</xdr:colOff>
      <xdr:row>9</xdr:row>
      <xdr:rowOff>119855</xdr:rowOff>
    </xdr:from>
    <xdr:to>
      <xdr:col>19</xdr:col>
      <xdr:colOff>309561</xdr:colOff>
      <xdr:row>39</xdr:row>
      <xdr:rowOff>75406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109538</xdr:colOff>
      <xdr:row>3</xdr:row>
      <xdr:rowOff>47625</xdr:rowOff>
    </xdr:from>
    <xdr:to>
      <xdr:col>3</xdr:col>
      <xdr:colOff>707931</xdr:colOff>
      <xdr:row>9</xdr:row>
      <xdr:rowOff>21240</xdr:rowOff>
    </xdr:to>
    <xdr:grpSp>
      <xdr:nvGrpSpPr>
        <xdr:cNvPr id="8" name="Grup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GrpSpPr/>
      </xdr:nvGrpSpPr>
      <xdr:grpSpPr>
        <a:xfrm>
          <a:off x="1388609" y="537482"/>
          <a:ext cx="598393" cy="1034972"/>
          <a:chOff x="201707" y="190269"/>
          <a:chExt cx="598393" cy="973740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00000000-0008-0000-18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1800-00000A000000}"/>
              </a:ext>
            </a:extLst>
          </xdr:cNvPr>
          <xdr:cNvSpPr txBox="1"/>
        </xdr:nvSpPr>
        <xdr:spPr>
          <a:xfrm>
            <a:off x="213806" y="789932"/>
            <a:ext cx="547181" cy="3740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18</xdr:col>
      <xdr:colOff>395287</xdr:colOff>
      <xdr:row>40</xdr:row>
      <xdr:rowOff>119061</xdr:rowOff>
    </xdr:from>
    <xdr:to>
      <xdr:col>19</xdr:col>
      <xdr:colOff>223839</xdr:colOff>
      <xdr:row>43</xdr:row>
      <xdr:rowOff>35717</xdr:rowOff>
    </xdr:to>
    <xdr:sp macro="" textlink="">
      <xdr:nvSpPr>
        <xdr:cNvPr id="11" name="5 Flecha izquierda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/>
      </xdr:nvSpPr>
      <xdr:spPr bwMode="auto">
        <a:xfrm flipH="1">
          <a:off x="13087350" y="6774655"/>
          <a:ext cx="590552" cy="416718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3</xdr:col>
      <xdr:colOff>95250</xdr:colOff>
      <xdr:row>40</xdr:row>
      <xdr:rowOff>92868</xdr:rowOff>
    </xdr:from>
    <xdr:to>
      <xdr:col>3</xdr:col>
      <xdr:colOff>685801</xdr:colOff>
      <xdr:row>43</xdr:row>
      <xdr:rowOff>9524</xdr:rowOff>
    </xdr:to>
    <xdr:sp macro="" textlink="">
      <xdr:nvSpPr>
        <xdr:cNvPr id="12" name="5 Flecha izquierd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SpPr/>
      </xdr:nvSpPr>
      <xdr:spPr bwMode="auto">
        <a:xfrm>
          <a:off x="1357313" y="6748462"/>
          <a:ext cx="590551" cy="416718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658813</xdr:colOff>
      <xdr:row>10</xdr:row>
      <xdr:rowOff>9525</xdr:rowOff>
    </xdr:from>
    <xdr:to>
      <xdr:col>19</xdr:col>
      <xdr:colOff>47625</xdr:colOff>
      <xdr:row>40</xdr:row>
      <xdr:rowOff>35717</xdr:rowOff>
    </xdr:to>
    <xdr:graphicFrame macro="">
      <xdr:nvGraphicFramePr>
        <xdr:cNvPr id="6945003" name="1 Gráfico">
          <a:extLst>
            <a:ext uri="{FF2B5EF4-FFF2-40B4-BE49-F238E27FC236}">
              <a16:creationId xmlns:a16="http://schemas.microsoft.com/office/drawing/2014/main" id="{00000000-0008-0000-1B00-0000EBF86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14288</xdr:colOff>
      <xdr:row>3</xdr:row>
      <xdr:rowOff>119062</xdr:rowOff>
    </xdr:from>
    <xdr:to>
      <xdr:col>3</xdr:col>
      <xdr:colOff>612681</xdr:colOff>
      <xdr:row>9</xdr:row>
      <xdr:rowOff>92677</xdr:rowOff>
    </xdr:to>
    <xdr:grpSp>
      <xdr:nvGrpSpPr>
        <xdr:cNvPr id="6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GrpSpPr/>
      </xdr:nvGrpSpPr>
      <xdr:grpSpPr>
        <a:xfrm>
          <a:off x="1143681" y="595312"/>
          <a:ext cx="598393" cy="953329"/>
          <a:chOff x="201707" y="190269"/>
          <a:chExt cx="598393" cy="97374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1B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1B00-000008000000}"/>
              </a:ext>
            </a:extLst>
          </xdr:cNvPr>
          <xdr:cNvSpPr txBox="1"/>
        </xdr:nvSpPr>
        <xdr:spPr>
          <a:xfrm>
            <a:off x="213806" y="789932"/>
            <a:ext cx="547181" cy="3740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18</xdr:col>
      <xdr:colOff>300037</xdr:colOff>
      <xdr:row>41</xdr:row>
      <xdr:rowOff>23811</xdr:rowOff>
    </xdr:from>
    <xdr:to>
      <xdr:col>19</xdr:col>
      <xdr:colOff>128589</xdr:colOff>
      <xdr:row>43</xdr:row>
      <xdr:rowOff>107154</xdr:rowOff>
    </xdr:to>
    <xdr:sp macro="" textlink="">
      <xdr:nvSpPr>
        <xdr:cNvPr id="9" name="5 Flecha izquierda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/>
      </xdr:nvSpPr>
      <xdr:spPr bwMode="auto">
        <a:xfrm flipH="1">
          <a:off x="12861131" y="6846092"/>
          <a:ext cx="590552" cy="416718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3</xdr:col>
      <xdr:colOff>0</xdr:colOff>
      <xdr:row>40</xdr:row>
      <xdr:rowOff>164305</xdr:rowOff>
    </xdr:from>
    <xdr:to>
      <xdr:col>3</xdr:col>
      <xdr:colOff>590551</xdr:colOff>
      <xdr:row>43</xdr:row>
      <xdr:rowOff>80961</xdr:rowOff>
    </xdr:to>
    <xdr:sp macro="" textlink="">
      <xdr:nvSpPr>
        <xdr:cNvPr id="10" name="5 Flecha izquierd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/>
      </xdr:nvSpPr>
      <xdr:spPr bwMode="auto">
        <a:xfrm>
          <a:off x="1131094" y="6819899"/>
          <a:ext cx="590551" cy="416718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17</xdr:col>
      <xdr:colOff>154781</xdr:colOff>
      <xdr:row>5</xdr:row>
      <xdr:rowOff>0</xdr:rowOff>
    </xdr:from>
    <xdr:to>
      <xdr:col>19</xdr:col>
      <xdr:colOff>47625</xdr:colOff>
      <xdr:row>7</xdr:row>
      <xdr:rowOff>11906</xdr:rowOff>
    </xdr:to>
    <xdr:sp macro="" textlink="">
      <xdr:nvSpPr>
        <xdr:cNvPr id="11" name="Rectángulo redondeado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/>
      </xdr:nvSpPr>
      <xdr:spPr bwMode="auto">
        <a:xfrm>
          <a:off x="11953875" y="821531"/>
          <a:ext cx="1416844" cy="345281"/>
        </a:xfrm>
        <a:prstGeom prst="roundRect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2000" b="1">
              <a:solidFill>
                <a:schemeClr val="bg1"/>
              </a:solidFill>
              <a:latin typeface="Franklin Gothic Medium" panose="020B0603020102020204" pitchFamily="34" charset="0"/>
            </a:rPr>
            <a:t>Ver</a:t>
          </a:r>
          <a:r>
            <a:rPr lang="es-CO" sz="2000" b="1" baseline="0">
              <a:solidFill>
                <a:schemeClr val="bg1"/>
              </a:solidFill>
              <a:latin typeface="Franklin Gothic Medium" panose="020B0603020102020204" pitchFamily="34" charset="0"/>
            </a:rPr>
            <a:t> tabla</a:t>
          </a:r>
          <a:endParaRPr lang="es-CO" sz="2000" b="1">
            <a:solidFill>
              <a:schemeClr val="bg1"/>
            </a:solidFill>
            <a:latin typeface="Franklin Gothic Medium" panose="020B0603020102020204" pitchFamily="34" charset="0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11</xdr:row>
      <xdr:rowOff>119591</xdr:rowOff>
    </xdr:from>
    <xdr:to>
      <xdr:col>3</xdr:col>
      <xdr:colOff>209551</xdr:colOff>
      <xdr:row>13</xdr:row>
      <xdr:rowOff>76200</xdr:rowOff>
    </xdr:to>
    <xdr:sp macro="" textlink="">
      <xdr:nvSpPr>
        <xdr:cNvPr id="4" name="5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/>
      </xdr:nvSpPr>
      <xdr:spPr bwMode="auto">
        <a:xfrm>
          <a:off x="1457325" y="1996016"/>
          <a:ext cx="590551" cy="413809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2</xdr:col>
      <xdr:colOff>314325</xdr:colOff>
      <xdr:row>4</xdr:row>
      <xdr:rowOff>38100</xdr:rowOff>
    </xdr:from>
    <xdr:to>
      <xdr:col>3</xdr:col>
      <xdr:colOff>217393</xdr:colOff>
      <xdr:row>10</xdr:row>
      <xdr:rowOff>18216</xdr:rowOff>
    </xdr:to>
    <xdr:grpSp>
      <xdr:nvGrpSpPr>
        <xdr:cNvPr id="6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GrpSpPr/>
      </xdr:nvGrpSpPr>
      <xdr:grpSpPr>
        <a:xfrm>
          <a:off x="1457325" y="709863"/>
          <a:ext cx="594884" cy="1002800"/>
          <a:chOff x="201707" y="190269"/>
          <a:chExt cx="598393" cy="97374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1C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1C00-000008000000}"/>
              </a:ext>
            </a:extLst>
          </xdr:cNvPr>
          <xdr:cNvSpPr txBox="1"/>
        </xdr:nvSpPr>
        <xdr:spPr>
          <a:xfrm>
            <a:off x="213806" y="789932"/>
            <a:ext cx="547181" cy="3740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231544</xdr:colOff>
      <xdr:row>9</xdr:row>
      <xdr:rowOff>144346</xdr:rowOff>
    </xdr:from>
    <xdr:to>
      <xdr:col>13</xdr:col>
      <xdr:colOff>703035</xdr:colOff>
      <xdr:row>39</xdr:row>
      <xdr:rowOff>65767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105456</xdr:colOff>
      <xdr:row>40</xdr:row>
      <xdr:rowOff>66339</xdr:rowOff>
    </xdr:from>
    <xdr:to>
      <xdr:col>3</xdr:col>
      <xdr:colOff>696007</xdr:colOff>
      <xdr:row>42</xdr:row>
      <xdr:rowOff>129271</xdr:rowOff>
    </xdr:to>
    <xdr:sp macro="" textlink="">
      <xdr:nvSpPr>
        <xdr:cNvPr id="3" name="5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 bwMode="auto">
        <a:xfrm>
          <a:off x="1381806" y="6895764"/>
          <a:ext cx="590551" cy="405832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3</xdr:col>
      <xdr:colOff>122464</xdr:colOff>
      <xdr:row>4</xdr:row>
      <xdr:rowOff>13608</xdr:rowOff>
    </xdr:from>
    <xdr:to>
      <xdr:col>3</xdr:col>
      <xdr:colOff>720857</xdr:colOff>
      <xdr:row>9</xdr:row>
      <xdr:rowOff>130968</xdr:rowOff>
    </xdr:to>
    <xdr:grpSp>
      <xdr:nvGrpSpPr>
        <xdr:cNvPr id="4" name="Grup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pSpPr/>
      </xdr:nvGrpSpPr>
      <xdr:grpSpPr>
        <a:xfrm>
          <a:off x="1401535" y="680358"/>
          <a:ext cx="598393" cy="1001824"/>
          <a:chOff x="201707" y="190269"/>
          <a:chExt cx="598393" cy="1003377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1900-000006000000}"/>
              </a:ext>
            </a:extLst>
          </xdr:cNvPr>
          <xdr:cNvSpPr txBox="1"/>
        </xdr:nvSpPr>
        <xdr:spPr>
          <a:xfrm>
            <a:off x="213806" y="789931"/>
            <a:ext cx="547181" cy="4037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24</xdr:col>
      <xdr:colOff>307863</xdr:colOff>
      <xdr:row>40</xdr:row>
      <xdr:rowOff>78244</xdr:rowOff>
    </xdr:from>
    <xdr:to>
      <xdr:col>25</xdr:col>
      <xdr:colOff>136414</xdr:colOff>
      <xdr:row>42</xdr:row>
      <xdr:rowOff>141176</xdr:rowOff>
    </xdr:to>
    <xdr:sp macro="" textlink="">
      <xdr:nvSpPr>
        <xdr:cNvPr id="7" name="5 Flecha izquierd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/>
      </xdr:nvSpPr>
      <xdr:spPr bwMode="auto">
        <a:xfrm flipH="1">
          <a:off x="13585713" y="6907669"/>
          <a:ext cx="590551" cy="405832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22</xdr:col>
      <xdr:colOff>650875</xdr:colOff>
      <xdr:row>5</xdr:row>
      <xdr:rowOff>15875</xdr:rowOff>
    </xdr:from>
    <xdr:to>
      <xdr:col>24</xdr:col>
      <xdr:colOff>543719</xdr:colOff>
      <xdr:row>6</xdr:row>
      <xdr:rowOff>170656</xdr:rowOff>
    </xdr:to>
    <xdr:sp macro="" textlink="">
      <xdr:nvSpPr>
        <xdr:cNvPr id="8" name="Rectángulo redondead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/>
      </xdr:nvSpPr>
      <xdr:spPr bwMode="auto">
        <a:xfrm>
          <a:off x="12404725" y="844550"/>
          <a:ext cx="1416844" cy="326231"/>
        </a:xfrm>
        <a:prstGeom prst="roundRect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2000" b="1">
              <a:solidFill>
                <a:schemeClr val="bg1"/>
              </a:solidFill>
              <a:latin typeface="Franklin Gothic Medium" panose="020B0603020102020204" pitchFamily="34" charset="0"/>
            </a:rPr>
            <a:t>Ver</a:t>
          </a:r>
          <a:r>
            <a:rPr lang="es-CO" sz="2000" b="1" baseline="0">
              <a:solidFill>
                <a:schemeClr val="bg1"/>
              </a:solidFill>
              <a:latin typeface="Franklin Gothic Medium" panose="020B0603020102020204" pitchFamily="34" charset="0"/>
            </a:rPr>
            <a:t> tabla</a:t>
          </a:r>
          <a:endParaRPr lang="es-CO" sz="2000" b="1">
            <a:solidFill>
              <a:schemeClr val="bg1"/>
            </a:solidFill>
            <a:latin typeface="Franklin Gothic Medium" panose="020B0603020102020204" pitchFamily="34" charset="0"/>
          </a:endParaRPr>
        </a:p>
      </xdr:txBody>
    </xdr:sp>
    <xdr:clientData/>
  </xdr:twoCellAnchor>
  <xdr:twoCellAnchor>
    <xdr:from>
      <xdr:col>13</xdr:col>
      <xdr:colOff>730250</xdr:colOff>
      <xdr:row>9</xdr:row>
      <xdr:rowOff>144461</xdr:rowOff>
    </xdr:from>
    <xdr:to>
      <xdr:col>25</xdr:col>
      <xdr:colOff>619125</xdr:colOff>
      <xdr:row>39</xdr:row>
      <xdr:rowOff>47624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323328</xdr:colOff>
      <xdr:row>8</xdr:row>
      <xdr:rowOff>182597</xdr:rowOff>
    </xdr:from>
    <xdr:to>
      <xdr:col>3</xdr:col>
      <xdr:colOff>151879</xdr:colOff>
      <xdr:row>11</xdr:row>
      <xdr:rowOff>39433</xdr:rowOff>
    </xdr:to>
    <xdr:sp macro="" textlink="">
      <xdr:nvSpPr>
        <xdr:cNvPr id="2" name="5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 bwMode="auto">
        <a:xfrm>
          <a:off x="1971153" y="1858997"/>
          <a:ext cx="590551" cy="409286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2</xdr:col>
      <xdr:colOff>352425</xdr:colOff>
      <xdr:row>3</xdr:row>
      <xdr:rowOff>13189</xdr:rowOff>
    </xdr:from>
    <xdr:to>
      <xdr:col>3</xdr:col>
      <xdr:colOff>188818</xdr:colOff>
      <xdr:row>8</xdr:row>
      <xdr:rowOff>85725</xdr:rowOff>
    </xdr:to>
    <xdr:grpSp>
      <xdr:nvGrpSpPr>
        <xdr:cNvPr id="3" name="Grup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pSpPr/>
      </xdr:nvGrpSpPr>
      <xdr:grpSpPr>
        <a:xfrm>
          <a:off x="1992842" y="510606"/>
          <a:ext cx="598393" cy="1247286"/>
          <a:chOff x="201707" y="190269"/>
          <a:chExt cx="598393" cy="1010143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SpPr txBox="1"/>
        </xdr:nvSpPr>
        <xdr:spPr>
          <a:xfrm>
            <a:off x="213806" y="789932"/>
            <a:ext cx="547181" cy="4104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255927</xdr:colOff>
      <xdr:row>9</xdr:row>
      <xdr:rowOff>115093</xdr:rowOff>
    </xdr:from>
    <xdr:to>
      <xdr:col>18</xdr:col>
      <xdr:colOff>456406</xdr:colOff>
      <xdr:row>39</xdr:row>
      <xdr:rowOff>168389</xdr:rowOff>
    </xdr:to>
    <xdr:graphicFrame macro="">
      <xdr:nvGraphicFramePr>
        <xdr:cNvPr id="7109843" name="2 Gráfico">
          <a:extLst>
            <a:ext uri="{FF2B5EF4-FFF2-40B4-BE49-F238E27FC236}">
              <a16:creationId xmlns:a16="http://schemas.microsoft.com/office/drawing/2014/main" id="{00000000-0008-0000-1D00-0000D37C6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190501</xdr:colOff>
      <xdr:row>41</xdr:row>
      <xdr:rowOff>47628</xdr:rowOff>
    </xdr:from>
    <xdr:to>
      <xdr:col>4</xdr:col>
      <xdr:colOff>19052</xdr:colOff>
      <xdr:row>43</xdr:row>
      <xdr:rowOff>130971</xdr:rowOff>
    </xdr:to>
    <xdr:sp macro="" textlink="">
      <xdr:nvSpPr>
        <xdr:cNvPr id="12" name="5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D00-00000C000000}"/>
            </a:ext>
          </a:extLst>
        </xdr:cNvPr>
        <xdr:cNvSpPr/>
      </xdr:nvSpPr>
      <xdr:spPr bwMode="auto">
        <a:xfrm>
          <a:off x="1404939" y="6715128"/>
          <a:ext cx="590551" cy="416718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3</xdr:col>
      <xdr:colOff>166688</xdr:colOff>
      <xdr:row>3</xdr:row>
      <xdr:rowOff>83343</xdr:rowOff>
    </xdr:from>
    <xdr:to>
      <xdr:col>4</xdr:col>
      <xdr:colOff>3081</xdr:colOff>
      <xdr:row>9</xdr:row>
      <xdr:rowOff>56958</xdr:rowOff>
    </xdr:to>
    <xdr:grpSp>
      <xdr:nvGrpSpPr>
        <xdr:cNvPr id="13" name="Grupo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D00-00000D000000}"/>
            </a:ext>
          </a:extLst>
        </xdr:cNvPr>
        <xdr:cNvGrpSpPr/>
      </xdr:nvGrpSpPr>
      <xdr:grpSpPr>
        <a:xfrm>
          <a:off x="1377724" y="600414"/>
          <a:ext cx="598393" cy="1034973"/>
          <a:chOff x="201707" y="190269"/>
          <a:chExt cx="598393" cy="973740"/>
        </a:xfrm>
      </xdr:grpSpPr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00000000-0008-0000-1D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15" name="CuadroTexto 14">
            <a:extLst>
              <a:ext uri="{FF2B5EF4-FFF2-40B4-BE49-F238E27FC236}">
                <a16:creationId xmlns:a16="http://schemas.microsoft.com/office/drawing/2014/main" id="{00000000-0008-0000-1D00-00000F000000}"/>
              </a:ext>
            </a:extLst>
          </xdr:cNvPr>
          <xdr:cNvSpPr txBox="1"/>
        </xdr:nvSpPr>
        <xdr:spPr>
          <a:xfrm>
            <a:off x="213806" y="789932"/>
            <a:ext cx="547181" cy="3740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18</xdr:col>
      <xdr:colOff>369095</xdr:colOff>
      <xdr:row>41</xdr:row>
      <xdr:rowOff>47627</xdr:rowOff>
    </xdr:from>
    <xdr:to>
      <xdr:col>19</xdr:col>
      <xdr:colOff>197646</xdr:colOff>
      <xdr:row>43</xdr:row>
      <xdr:rowOff>130970</xdr:rowOff>
    </xdr:to>
    <xdr:sp macro="" textlink="">
      <xdr:nvSpPr>
        <xdr:cNvPr id="16" name="5 Flecha izquierd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D00-000010000000}"/>
            </a:ext>
          </a:extLst>
        </xdr:cNvPr>
        <xdr:cNvSpPr/>
      </xdr:nvSpPr>
      <xdr:spPr bwMode="auto">
        <a:xfrm flipH="1">
          <a:off x="13013533" y="6715127"/>
          <a:ext cx="590551" cy="416718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17</xdr:col>
      <xdr:colOff>416718</xdr:colOff>
      <xdr:row>4</xdr:row>
      <xdr:rowOff>130969</xdr:rowOff>
    </xdr:from>
    <xdr:to>
      <xdr:col>19</xdr:col>
      <xdr:colOff>309562</xdr:colOff>
      <xdr:row>6</xdr:row>
      <xdr:rowOff>142875</xdr:rowOff>
    </xdr:to>
    <xdr:sp macro="" textlink="">
      <xdr:nvSpPr>
        <xdr:cNvPr id="17" name="Rectángulo redondeado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D00-000011000000}"/>
            </a:ext>
          </a:extLst>
        </xdr:cNvPr>
        <xdr:cNvSpPr/>
      </xdr:nvSpPr>
      <xdr:spPr bwMode="auto">
        <a:xfrm>
          <a:off x="12299156" y="797719"/>
          <a:ext cx="1416844" cy="345281"/>
        </a:xfrm>
        <a:prstGeom prst="roundRect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2000" b="1">
              <a:solidFill>
                <a:schemeClr val="bg1"/>
              </a:solidFill>
              <a:latin typeface="Franklin Gothic Medium" panose="020B0603020102020204" pitchFamily="34" charset="0"/>
            </a:rPr>
            <a:t>Ver</a:t>
          </a:r>
          <a:r>
            <a:rPr lang="es-CO" sz="2000" b="1" baseline="0">
              <a:solidFill>
                <a:schemeClr val="bg1"/>
              </a:solidFill>
              <a:latin typeface="Franklin Gothic Medium" panose="020B0603020102020204" pitchFamily="34" charset="0"/>
            </a:rPr>
            <a:t> tabla</a:t>
          </a:r>
          <a:endParaRPr lang="es-CO" sz="2000" b="1">
            <a:solidFill>
              <a:schemeClr val="bg1"/>
            </a:solidFill>
            <a:latin typeface="Franklin Gothic Medium" panose="020B0603020102020204" pitchFamily="34" charset="0"/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6</xdr:col>
      <xdr:colOff>0</xdr:colOff>
      <xdr:row>1</xdr:row>
      <xdr:rowOff>0</xdr:rowOff>
    </xdr:to>
    <xdr:graphicFrame macro="">
      <xdr:nvGraphicFramePr>
        <xdr:cNvPr id="6464799" name="Chart 3">
          <a:extLst>
            <a:ext uri="{FF2B5EF4-FFF2-40B4-BE49-F238E27FC236}">
              <a16:creationId xmlns:a16="http://schemas.microsoft.com/office/drawing/2014/main" id="{00000000-0008-0000-1E00-00001FA56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219075</xdr:colOff>
      <xdr:row>2</xdr:row>
      <xdr:rowOff>123825</xdr:rowOff>
    </xdr:from>
    <xdr:to>
      <xdr:col>2</xdr:col>
      <xdr:colOff>817468</xdr:colOff>
      <xdr:row>7</xdr:row>
      <xdr:rowOff>263036</xdr:rowOff>
    </xdr:to>
    <xdr:grpSp>
      <xdr:nvGrpSpPr>
        <xdr:cNvPr id="6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pSpPr/>
      </xdr:nvGrpSpPr>
      <xdr:grpSpPr>
        <a:xfrm>
          <a:off x="2080780" y="461530"/>
          <a:ext cx="598393" cy="1005120"/>
          <a:chOff x="201707" y="190269"/>
          <a:chExt cx="598393" cy="1010143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1E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1E00-000008000000}"/>
              </a:ext>
            </a:extLst>
          </xdr:cNvPr>
          <xdr:cNvSpPr txBox="1"/>
        </xdr:nvSpPr>
        <xdr:spPr>
          <a:xfrm>
            <a:off x="213806" y="789932"/>
            <a:ext cx="547181" cy="4104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2</xdr:col>
      <xdr:colOff>200025</xdr:colOff>
      <xdr:row>8</xdr:row>
      <xdr:rowOff>19050</xdr:rowOff>
    </xdr:from>
    <xdr:to>
      <xdr:col>2</xdr:col>
      <xdr:colOff>790576</xdr:colOff>
      <xdr:row>10</xdr:row>
      <xdr:rowOff>0</xdr:rowOff>
    </xdr:to>
    <xdr:sp macro="" textlink="">
      <xdr:nvSpPr>
        <xdr:cNvPr id="9" name="5 Flecha izquierda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SpPr/>
      </xdr:nvSpPr>
      <xdr:spPr bwMode="auto">
        <a:xfrm>
          <a:off x="1590675" y="1609725"/>
          <a:ext cx="590551" cy="409286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93970</xdr:colOff>
      <xdr:row>9</xdr:row>
      <xdr:rowOff>93711</xdr:rowOff>
    </xdr:from>
    <xdr:to>
      <xdr:col>19</xdr:col>
      <xdr:colOff>5103</xdr:colOff>
      <xdr:row>39</xdr:row>
      <xdr:rowOff>20411</xdr:rowOff>
    </xdr:to>
    <xdr:graphicFrame macro="">
      <xdr:nvGraphicFramePr>
        <xdr:cNvPr id="4948495" name="1 Gráfico">
          <a:extLst>
            <a:ext uri="{FF2B5EF4-FFF2-40B4-BE49-F238E27FC236}">
              <a16:creationId xmlns:a16="http://schemas.microsoft.com/office/drawing/2014/main" id="{00000000-0008-0000-1F00-00000F824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107156</xdr:colOff>
      <xdr:row>40</xdr:row>
      <xdr:rowOff>23816</xdr:rowOff>
    </xdr:from>
    <xdr:to>
      <xdr:col>3</xdr:col>
      <xdr:colOff>697707</xdr:colOff>
      <xdr:row>42</xdr:row>
      <xdr:rowOff>107159</xdr:rowOff>
    </xdr:to>
    <xdr:sp macro="" textlink="">
      <xdr:nvSpPr>
        <xdr:cNvPr id="9" name="5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F00-000009000000}"/>
            </a:ext>
          </a:extLst>
        </xdr:cNvPr>
        <xdr:cNvSpPr/>
      </xdr:nvSpPr>
      <xdr:spPr bwMode="auto">
        <a:xfrm>
          <a:off x="1797844" y="6691316"/>
          <a:ext cx="590551" cy="416718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3</xdr:col>
      <xdr:colOff>83343</xdr:colOff>
      <xdr:row>3</xdr:row>
      <xdr:rowOff>83343</xdr:rowOff>
    </xdr:from>
    <xdr:to>
      <xdr:col>3</xdr:col>
      <xdr:colOff>681736</xdr:colOff>
      <xdr:row>9</xdr:row>
      <xdr:rowOff>56958</xdr:rowOff>
    </xdr:to>
    <xdr:grpSp>
      <xdr:nvGrpSpPr>
        <xdr:cNvPr id="10" name="Grupo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F00-00000A000000}"/>
            </a:ext>
          </a:extLst>
        </xdr:cNvPr>
        <xdr:cNvGrpSpPr/>
      </xdr:nvGrpSpPr>
      <xdr:grpSpPr>
        <a:xfrm>
          <a:off x="1525700" y="573200"/>
          <a:ext cx="598393" cy="953329"/>
          <a:chOff x="201707" y="190269"/>
          <a:chExt cx="598393" cy="973740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00000000-0008-0000-1F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1F00-00000C000000}"/>
              </a:ext>
            </a:extLst>
          </xdr:cNvPr>
          <xdr:cNvSpPr txBox="1"/>
        </xdr:nvSpPr>
        <xdr:spPr>
          <a:xfrm>
            <a:off x="213806" y="789932"/>
            <a:ext cx="547181" cy="3740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18</xdr:col>
      <xdr:colOff>226219</xdr:colOff>
      <xdr:row>40</xdr:row>
      <xdr:rowOff>23815</xdr:rowOff>
    </xdr:from>
    <xdr:to>
      <xdr:col>19</xdr:col>
      <xdr:colOff>54770</xdr:colOff>
      <xdr:row>42</xdr:row>
      <xdr:rowOff>107158</xdr:rowOff>
    </xdr:to>
    <xdr:sp macro="" textlink="">
      <xdr:nvSpPr>
        <xdr:cNvPr id="13" name="5 Flecha izquierd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F00-00000D000000}"/>
            </a:ext>
          </a:extLst>
        </xdr:cNvPr>
        <xdr:cNvSpPr/>
      </xdr:nvSpPr>
      <xdr:spPr bwMode="auto">
        <a:xfrm flipH="1">
          <a:off x="13180219" y="6691315"/>
          <a:ext cx="590551" cy="416718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0.23117</cdr:x>
      <cdr:y>0.34067</cdr:y>
    </cdr:from>
    <cdr:to>
      <cdr:x>0.36753</cdr:x>
      <cdr:y>0.39299</cdr:y>
    </cdr:to>
    <cdr:sp macro="" textlink="">
      <cdr:nvSpPr>
        <cdr:cNvPr id="6" name="5 CuadroTexto"/>
        <cdr:cNvSpPr txBox="1"/>
      </cdr:nvSpPr>
      <cdr:spPr>
        <a:xfrm xmlns:a="http://schemas.openxmlformats.org/drawingml/2006/main" rot="1484079">
          <a:off x="2543907" y="2372004"/>
          <a:ext cx="1500580" cy="3642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CO" sz="1800" b="1">
              <a:solidFill>
                <a:schemeClr val="bg1"/>
              </a:solidFill>
            </a:rPr>
            <a:t>18</a:t>
          </a:r>
          <a:r>
            <a:rPr lang="es-CO" sz="1800" b="1" baseline="0">
              <a:solidFill>
                <a:schemeClr val="bg1"/>
              </a:solidFill>
            </a:rPr>
            <a:t> años</a:t>
          </a:r>
          <a:endParaRPr lang="es-CO" sz="1800" b="1">
            <a:solidFill>
              <a:schemeClr val="bg1"/>
            </a:solidFill>
          </a:endParaRP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2</xdr:row>
      <xdr:rowOff>152400</xdr:rowOff>
    </xdr:from>
    <xdr:to>
      <xdr:col>2</xdr:col>
      <xdr:colOff>769843</xdr:colOff>
      <xdr:row>7</xdr:row>
      <xdr:rowOff>91586</xdr:rowOff>
    </xdr:to>
    <xdr:grpSp>
      <xdr:nvGrpSpPr>
        <xdr:cNvPr id="10" name="Grupo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GrpSpPr/>
      </xdr:nvGrpSpPr>
      <xdr:grpSpPr>
        <a:xfrm>
          <a:off x="2129367" y="459317"/>
          <a:ext cx="598393" cy="1008102"/>
          <a:chOff x="201707" y="190269"/>
          <a:chExt cx="598393" cy="1010143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00000000-0008-0000-2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2100-00000C000000}"/>
              </a:ext>
            </a:extLst>
          </xdr:cNvPr>
          <xdr:cNvSpPr txBox="1"/>
        </xdr:nvSpPr>
        <xdr:spPr>
          <a:xfrm>
            <a:off x="213806" y="789932"/>
            <a:ext cx="547181" cy="4104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2</xdr:col>
      <xdr:colOff>152400</xdr:colOff>
      <xdr:row>7</xdr:row>
      <xdr:rowOff>247650</xdr:rowOff>
    </xdr:from>
    <xdr:to>
      <xdr:col>2</xdr:col>
      <xdr:colOff>742951</xdr:colOff>
      <xdr:row>8</xdr:row>
      <xdr:rowOff>285461</xdr:rowOff>
    </xdr:to>
    <xdr:sp macro="" textlink="">
      <xdr:nvSpPr>
        <xdr:cNvPr id="13" name="5 Flecha izquierd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100-00000D000000}"/>
            </a:ext>
          </a:extLst>
        </xdr:cNvPr>
        <xdr:cNvSpPr/>
      </xdr:nvSpPr>
      <xdr:spPr bwMode="auto">
        <a:xfrm>
          <a:off x="2190750" y="1619250"/>
          <a:ext cx="590551" cy="409286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85043</xdr:colOff>
      <xdr:row>9</xdr:row>
      <xdr:rowOff>136072</xdr:rowOff>
    </xdr:from>
    <xdr:to>
      <xdr:col>19</xdr:col>
      <xdr:colOff>180295</xdr:colOff>
      <xdr:row>39</xdr:row>
      <xdr:rowOff>113960</xdr:rowOff>
    </xdr:to>
    <xdr:graphicFrame macro="">
      <xdr:nvGraphicFramePr>
        <xdr:cNvPr id="7208135" name="1 Gráfico">
          <a:extLst>
            <a:ext uri="{FF2B5EF4-FFF2-40B4-BE49-F238E27FC236}">
              <a16:creationId xmlns:a16="http://schemas.microsoft.com/office/drawing/2014/main" id="{00000000-0008-0000-2000-0000C7FC6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11907</xdr:colOff>
      <xdr:row>40</xdr:row>
      <xdr:rowOff>119065</xdr:rowOff>
    </xdr:from>
    <xdr:to>
      <xdr:col>3</xdr:col>
      <xdr:colOff>602458</xdr:colOff>
      <xdr:row>43</xdr:row>
      <xdr:rowOff>35721</xdr:rowOff>
    </xdr:to>
    <xdr:sp macro="" textlink="">
      <xdr:nvSpPr>
        <xdr:cNvPr id="6" name="5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 bwMode="auto">
        <a:xfrm>
          <a:off x="1262063" y="6774659"/>
          <a:ext cx="590551" cy="416718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2</xdr:col>
      <xdr:colOff>750094</xdr:colOff>
      <xdr:row>4</xdr:row>
      <xdr:rowOff>11905</xdr:rowOff>
    </xdr:from>
    <xdr:to>
      <xdr:col>3</xdr:col>
      <xdr:colOff>586487</xdr:colOff>
      <xdr:row>9</xdr:row>
      <xdr:rowOff>152208</xdr:rowOff>
    </xdr:to>
    <xdr:grpSp>
      <xdr:nvGrpSpPr>
        <xdr:cNvPr id="7" name="Grup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GrpSpPr/>
      </xdr:nvGrpSpPr>
      <xdr:grpSpPr>
        <a:xfrm>
          <a:off x="1239951" y="678655"/>
          <a:ext cx="598393" cy="1024767"/>
          <a:chOff x="201707" y="190269"/>
          <a:chExt cx="598393" cy="973740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00000000-0008-0000-2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2000-000009000000}"/>
              </a:ext>
            </a:extLst>
          </xdr:cNvPr>
          <xdr:cNvSpPr txBox="1"/>
        </xdr:nvSpPr>
        <xdr:spPr>
          <a:xfrm>
            <a:off x="213806" y="789932"/>
            <a:ext cx="547181" cy="3740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18</xdr:col>
      <xdr:colOff>214314</xdr:colOff>
      <xdr:row>40</xdr:row>
      <xdr:rowOff>130970</xdr:rowOff>
    </xdr:from>
    <xdr:to>
      <xdr:col>19</xdr:col>
      <xdr:colOff>42865</xdr:colOff>
      <xdr:row>43</xdr:row>
      <xdr:rowOff>47626</xdr:rowOff>
    </xdr:to>
    <xdr:sp macro="" textlink="">
      <xdr:nvSpPr>
        <xdr:cNvPr id="10" name="5 Flecha izquierd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000-00000A000000}"/>
            </a:ext>
          </a:extLst>
        </xdr:cNvPr>
        <xdr:cNvSpPr/>
      </xdr:nvSpPr>
      <xdr:spPr bwMode="auto">
        <a:xfrm flipH="1">
          <a:off x="12894470" y="6786564"/>
          <a:ext cx="590551" cy="416718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17</xdr:col>
      <xdr:colOff>178594</xdr:colOff>
      <xdr:row>4</xdr:row>
      <xdr:rowOff>142875</xdr:rowOff>
    </xdr:from>
    <xdr:to>
      <xdr:col>19</xdr:col>
      <xdr:colOff>71438</xdr:colOff>
      <xdr:row>6</xdr:row>
      <xdr:rowOff>154781</xdr:rowOff>
    </xdr:to>
    <xdr:sp macro="" textlink="">
      <xdr:nvSpPr>
        <xdr:cNvPr id="11" name="Rectángulo redondead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SpPr/>
      </xdr:nvSpPr>
      <xdr:spPr bwMode="auto">
        <a:xfrm>
          <a:off x="12096750" y="797719"/>
          <a:ext cx="1416844" cy="345281"/>
        </a:xfrm>
        <a:prstGeom prst="roundRect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2000" b="1">
              <a:solidFill>
                <a:schemeClr val="bg1"/>
              </a:solidFill>
              <a:latin typeface="Franklin Gothic Medium" panose="020B0603020102020204" pitchFamily="34" charset="0"/>
            </a:rPr>
            <a:t>Ver</a:t>
          </a:r>
          <a:r>
            <a:rPr lang="es-CO" sz="2000" b="1" baseline="0">
              <a:solidFill>
                <a:schemeClr val="bg1"/>
              </a:solidFill>
              <a:latin typeface="Franklin Gothic Medium" panose="020B0603020102020204" pitchFamily="34" charset="0"/>
            </a:rPr>
            <a:t> tabla</a:t>
          </a:r>
          <a:endParaRPr lang="es-CO" sz="2000" b="1">
            <a:solidFill>
              <a:schemeClr val="bg1"/>
            </a:solidFill>
            <a:latin typeface="Franklin Gothic Medium" panose="020B0603020102020204" pitchFamily="34" charset="0"/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75630</xdr:colOff>
      <xdr:row>10</xdr:row>
      <xdr:rowOff>79145</xdr:rowOff>
    </xdr:from>
    <xdr:to>
      <xdr:col>19</xdr:col>
      <xdr:colOff>72571</xdr:colOff>
      <xdr:row>39</xdr:row>
      <xdr:rowOff>124729</xdr:rowOff>
    </xdr:to>
    <xdr:graphicFrame macro="">
      <xdr:nvGraphicFramePr>
        <xdr:cNvPr id="5117525" name="Chart 6">
          <a:extLst>
            <a:ext uri="{FF2B5EF4-FFF2-40B4-BE49-F238E27FC236}">
              <a16:creationId xmlns:a16="http://schemas.microsoft.com/office/drawing/2014/main" id="{00000000-0008-0000-2200-000055164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105456</xdr:colOff>
      <xdr:row>40</xdr:row>
      <xdr:rowOff>66339</xdr:rowOff>
    </xdr:from>
    <xdr:to>
      <xdr:col>3</xdr:col>
      <xdr:colOff>696007</xdr:colOff>
      <xdr:row>42</xdr:row>
      <xdr:rowOff>129271</xdr:rowOff>
    </xdr:to>
    <xdr:sp macro="" textlink="">
      <xdr:nvSpPr>
        <xdr:cNvPr id="8" name="5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200-000008000000}"/>
            </a:ext>
          </a:extLst>
        </xdr:cNvPr>
        <xdr:cNvSpPr/>
      </xdr:nvSpPr>
      <xdr:spPr bwMode="auto">
        <a:xfrm>
          <a:off x="1602242" y="7101232"/>
          <a:ext cx="590551" cy="416718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3</xdr:col>
      <xdr:colOff>122464</xdr:colOff>
      <xdr:row>4</xdr:row>
      <xdr:rowOff>13608</xdr:rowOff>
    </xdr:from>
    <xdr:to>
      <xdr:col>3</xdr:col>
      <xdr:colOff>720857</xdr:colOff>
      <xdr:row>9</xdr:row>
      <xdr:rowOff>130968</xdr:rowOff>
    </xdr:to>
    <xdr:grpSp>
      <xdr:nvGrpSpPr>
        <xdr:cNvPr id="9" name="Grup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200-000009000000}"/>
            </a:ext>
          </a:extLst>
        </xdr:cNvPr>
        <xdr:cNvGrpSpPr/>
      </xdr:nvGrpSpPr>
      <xdr:grpSpPr>
        <a:xfrm>
          <a:off x="1401535" y="680358"/>
          <a:ext cx="598393" cy="1001824"/>
          <a:chOff x="201707" y="190269"/>
          <a:chExt cx="598393" cy="1003377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22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00000000-0008-0000-2200-00000B000000}"/>
              </a:ext>
            </a:extLst>
          </xdr:cNvPr>
          <xdr:cNvSpPr txBox="1"/>
        </xdr:nvSpPr>
        <xdr:spPr>
          <a:xfrm>
            <a:off x="213806" y="789931"/>
            <a:ext cx="547181" cy="4037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18</xdr:col>
      <xdr:colOff>307863</xdr:colOff>
      <xdr:row>40</xdr:row>
      <xdr:rowOff>78244</xdr:rowOff>
    </xdr:from>
    <xdr:to>
      <xdr:col>19</xdr:col>
      <xdr:colOff>136414</xdr:colOff>
      <xdr:row>42</xdr:row>
      <xdr:rowOff>141176</xdr:rowOff>
    </xdr:to>
    <xdr:sp macro="" textlink="">
      <xdr:nvSpPr>
        <xdr:cNvPr id="12" name="5 Flecha izquierda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0C000000}"/>
            </a:ext>
          </a:extLst>
        </xdr:cNvPr>
        <xdr:cNvSpPr/>
      </xdr:nvSpPr>
      <xdr:spPr bwMode="auto">
        <a:xfrm flipH="1">
          <a:off x="13234649" y="7113137"/>
          <a:ext cx="590551" cy="416718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18676</xdr:colOff>
      <xdr:row>10</xdr:row>
      <xdr:rowOff>67233</xdr:rowOff>
    </xdr:from>
    <xdr:to>
      <xdr:col>19</xdr:col>
      <xdr:colOff>11206</xdr:colOff>
      <xdr:row>39</xdr:row>
      <xdr:rowOff>78441</xdr:rowOff>
    </xdr:to>
    <xdr:graphicFrame macro="">
      <xdr:nvGraphicFramePr>
        <xdr:cNvPr id="7400625" name="1 Gráfico">
          <a:extLst>
            <a:ext uri="{FF2B5EF4-FFF2-40B4-BE49-F238E27FC236}">
              <a16:creationId xmlns:a16="http://schemas.microsoft.com/office/drawing/2014/main" id="{00000000-0008-0000-2300-0000B1EC7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40</xdr:row>
      <xdr:rowOff>40826</xdr:rowOff>
    </xdr:from>
    <xdr:to>
      <xdr:col>3</xdr:col>
      <xdr:colOff>590551</xdr:colOff>
      <xdr:row>42</xdr:row>
      <xdr:rowOff>103758</xdr:rowOff>
    </xdr:to>
    <xdr:sp macro="" textlink="">
      <xdr:nvSpPr>
        <xdr:cNvPr id="6" name="5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/>
      </xdr:nvSpPr>
      <xdr:spPr bwMode="auto">
        <a:xfrm>
          <a:off x="1262063" y="6708326"/>
          <a:ext cx="590551" cy="396307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3</xdr:col>
      <xdr:colOff>17008</xdr:colOff>
      <xdr:row>3</xdr:row>
      <xdr:rowOff>154782</xdr:rowOff>
    </xdr:from>
    <xdr:to>
      <xdr:col>3</xdr:col>
      <xdr:colOff>615401</xdr:colOff>
      <xdr:row>9</xdr:row>
      <xdr:rowOff>105454</xdr:rowOff>
    </xdr:to>
    <xdr:grpSp>
      <xdr:nvGrpSpPr>
        <xdr:cNvPr id="7" name="Grup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GrpSpPr/>
      </xdr:nvGrpSpPr>
      <xdr:grpSpPr>
        <a:xfrm>
          <a:off x="1282472" y="644639"/>
          <a:ext cx="598393" cy="930386"/>
          <a:chOff x="201707" y="190269"/>
          <a:chExt cx="598393" cy="1003377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00000000-0008-0000-23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2300-000009000000}"/>
              </a:ext>
            </a:extLst>
          </xdr:cNvPr>
          <xdr:cNvSpPr txBox="1"/>
        </xdr:nvSpPr>
        <xdr:spPr>
          <a:xfrm>
            <a:off x="213806" y="789931"/>
            <a:ext cx="547181" cy="4037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18</xdr:col>
      <xdr:colOff>202407</xdr:colOff>
      <xdr:row>40</xdr:row>
      <xdr:rowOff>52731</xdr:rowOff>
    </xdr:from>
    <xdr:to>
      <xdr:col>19</xdr:col>
      <xdr:colOff>30958</xdr:colOff>
      <xdr:row>42</xdr:row>
      <xdr:rowOff>115663</xdr:rowOff>
    </xdr:to>
    <xdr:sp macro="" textlink="">
      <xdr:nvSpPr>
        <xdr:cNvPr id="10" name="5 Flecha izquierd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300-00000A000000}"/>
            </a:ext>
          </a:extLst>
        </xdr:cNvPr>
        <xdr:cNvSpPr/>
      </xdr:nvSpPr>
      <xdr:spPr bwMode="auto">
        <a:xfrm flipH="1">
          <a:off x="12894470" y="6720231"/>
          <a:ext cx="590551" cy="396307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17</xdr:col>
      <xdr:colOff>83344</xdr:colOff>
      <xdr:row>4</xdr:row>
      <xdr:rowOff>142875</xdr:rowOff>
    </xdr:from>
    <xdr:to>
      <xdr:col>18</xdr:col>
      <xdr:colOff>738188</xdr:colOff>
      <xdr:row>6</xdr:row>
      <xdr:rowOff>154781</xdr:rowOff>
    </xdr:to>
    <xdr:sp macro="" textlink="">
      <xdr:nvSpPr>
        <xdr:cNvPr id="11" name="Rectángulo redondeado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300-00000B000000}"/>
            </a:ext>
          </a:extLst>
        </xdr:cNvPr>
        <xdr:cNvSpPr/>
      </xdr:nvSpPr>
      <xdr:spPr bwMode="auto">
        <a:xfrm>
          <a:off x="12013407" y="809625"/>
          <a:ext cx="1416844" cy="345281"/>
        </a:xfrm>
        <a:prstGeom prst="roundRect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2000" b="1">
              <a:solidFill>
                <a:schemeClr val="bg1"/>
              </a:solidFill>
              <a:latin typeface="Franklin Gothic Medium" panose="020B0603020102020204" pitchFamily="34" charset="0"/>
            </a:rPr>
            <a:t>Ver</a:t>
          </a:r>
          <a:r>
            <a:rPr lang="es-CO" sz="2000" b="1" baseline="0">
              <a:solidFill>
                <a:schemeClr val="bg1"/>
              </a:solidFill>
              <a:latin typeface="Franklin Gothic Medium" panose="020B0603020102020204" pitchFamily="34" charset="0"/>
            </a:rPr>
            <a:t> tabla</a:t>
          </a:r>
          <a:endParaRPr lang="es-CO" sz="2000" b="1">
            <a:solidFill>
              <a:schemeClr val="bg1"/>
            </a:solidFill>
            <a:latin typeface="Franklin Gothic Medium" panose="020B0603020102020204" pitchFamily="34" charset="0"/>
          </a:endParaRP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2</xdr:row>
      <xdr:rowOff>95250</xdr:rowOff>
    </xdr:from>
    <xdr:to>
      <xdr:col>2</xdr:col>
      <xdr:colOff>693643</xdr:colOff>
      <xdr:row>7</xdr:row>
      <xdr:rowOff>24911</xdr:rowOff>
    </xdr:to>
    <xdr:grpSp>
      <xdr:nvGrpSpPr>
        <xdr:cNvPr id="6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GrpSpPr/>
      </xdr:nvGrpSpPr>
      <xdr:grpSpPr>
        <a:xfrm>
          <a:off x="1397000" y="412750"/>
          <a:ext cx="598393" cy="977411"/>
          <a:chOff x="201707" y="190269"/>
          <a:chExt cx="598393" cy="1010143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24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2400-000008000000}"/>
              </a:ext>
            </a:extLst>
          </xdr:cNvPr>
          <xdr:cNvSpPr txBox="1"/>
        </xdr:nvSpPr>
        <xdr:spPr>
          <a:xfrm>
            <a:off x="213806" y="789932"/>
            <a:ext cx="547181" cy="4104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2</xdr:col>
      <xdr:colOff>76200</xdr:colOff>
      <xdr:row>7</xdr:row>
      <xdr:rowOff>180975</xdr:rowOff>
    </xdr:from>
    <xdr:to>
      <xdr:col>2</xdr:col>
      <xdr:colOff>666751</xdr:colOff>
      <xdr:row>8</xdr:row>
      <xdr:rowOff>152400</xdr:rowOff>
    </xdr:to>
    <xdr:sp macro="" textlink="">
      <xdr:nvSpPr>
        <xdr:cNvPr id="9" name="5 Flecha izquierd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400-000009000000}"/>
            </a:ext>
          </a:extLst>
        </xdr:cNvPr>
        <xdr:cNvSpPr/>
      </xdr:nvSpPr>
      <xdr:spPr bwMode="auto">
        <a:xfrm>
          <a:off x="1381125" y="1571625"/>
          <a:ext cx="590551" cy="342900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9</xdr:row>
      <xdr:rowOff>142874</xdr:rowOff>
    </xdr:from>
    <xdr:to>
      <xdr:col>18</xdr:col>
      <xdr:colOff>750093</xdr:colOff>
      <xdr:row>39</xdr:row>
      <xdr:rowOff>134938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2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702469</xdr:colOff>
      <xdr:row>40</xdr:row>
      <xdr:rowOff>64637</xdr:rowOff>
    </xdr:from>
    <xdr:to>
      <xdr:col>3</xdr:col>
      <xdr:colOff>531020</xdr:colOff>
      <xdr:row>42</xdr:row>
      <xdr:rowOff>127569</xdr:rowOff>
    </xdr:to>
    <xdr:sp macro="" textlink="">
      <xdr:nvSpPr>
        <xdr:cNvPr id="13" name="5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500-00000D000000}"/>
            </a:ext>
          </a:extLst>
        </xdr:cNvPr>
        <xdr:cNvSpPr/>
      </xdr:nvSpPr>
      <xdr:spPr bwMode="auto">
        <a:xfrm>
          <a:off x="1369219" y="6720231"/>
          <a:ext cx="590551" cy="396307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2</xdr:col>
      <xdr:colOff>719477</xdr:colOff>
      <xdr:row>4</xdr:row>
      <xdr:rowOff>11906</xdr:rowOff>
    </xdr:from>
    <xdr:to>
      <xdr:col>3</xdr:col>
      <xdr:colOff>555870</xdr:colOff>
      <xdr:row>9</xdr:row>
      <xdr:rowOff>129266</xdr:rowOff>
    </xdr:to>
    <xdr:grpSp>
      <xdr:nvGrpSpPr>
        <xdr:cNvPr id="14" name="Grupo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500-00000E000000}"/>
            </a:ext>
          </a:extLst>
        </xdr:cNvPr>
        <xdr:cNvGrpSpPr/>
      </xdr:nvGrpSpPr>
      <xdr:grpSpPr>
        <a:xfrm>
          <a:off x="1386227" y="678656"/>
          <a:ext cx="598393" cy="1001824"/>
          <a:chOff x="201707" y="190269"/>
          <a:chExt cx="598393" cy="1003377"/>
        </a:xfrm>
      </xdr:grpSpPr>
      <xdr:pic>
        <xdr:nvPicPr>
          <xdr:cNvPr id="15" name="Imagen 14">
            <a:extLst>
              <a:ext uri="{FF2B5EF4-FFF2-40B4-BE49-F238E27FC236}">
                <a16:creationId xmlns:a16="http://schemas.microsoft.com/office/drawing/2014/main" id="{00000000-0008-0000-25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16" name="CuadroTexto 15">
            <a:extLst>
              <a:ext uri="{FF2B5EF4-FFF2-40B4-BE49-F238E27FC236}">
                <a16:creationId xmlns:a16="http://schemas.microsoft.com/office/drawing/2014/main" id="{00000000-0008-0000-2500-000010000000}"/>
              </a:ext>
            </a:extLst>
          </xdr:cNvPr>
          <xdr:cNvSpPr txBox="1"/>
        </xdr:nvSpPr>
        <xdr:spPr>
          <a:xfrm>
            <a:off x="213806" y="789931"/>
            <a:ext cx="547181" cy="4037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18</xdr:col>
      <xdr:colOff>142876</xdr:colOff>
      <xdr:row>40</xdr:row>
      <xdr:rowOff>76542</xdr:rowOff>
    </xdr:from>
    <xdr:to>
      <xdr:col>18</xdr:col>
      <xdr:colOff>733427</xdr:colOff>
      <xdr:row>42</xdr:row>
      <xdr:rowOff>139474</xdr:rowOff>
    </xdr:to>
    <xdr:sp macro="" textlink="">
      <xdr:nvSpPr>
        <xdr:cNvPr id="17" name="5 Flecha izquierd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500-000011000000}"/>
            </a:ext>
          </a:extLst>
        </xdr:cNvPr>
        <xdr:cNvSpPr/>
      </xdr:nvSpPr>
      <xdr:spPr bwMode="auto">
        <a:xfrm flipH="1">
          <a:off x="13001626" y="6732136"/>
          <a:ext cx="590551" cy="396307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753717</xdr:colOff>
      <xdr:row>9</xdr:row>
      <xdr:rowOff>157369</xdr:rowOff>
    </xdr:from>
    <xdr:to>
      <xdr:col>19</xdr:col>
      <xdr:colOff>78441</xdr:colOff>
      <xdr:row>39</xdr:row>
      <xdr:rowOff>149678</xdr:rowOff>
    </xdr:to>
    <xdr:graphicFrame macro="">
      <xdr:nvGraphicFramePr>
        <xdr:cNvPr id="7517349" name="1 Gráfico">
          <a:extLst>
            <a:ext uri="{FF2B5EF4-FFF2-40B4-BE49-F238E27FC236}">
              <a16:creationId xmlns:a16="http://schemas.microsoft.com/office/drawing/2014/main" id="{00000000-0008-0000-2600-0000A5B47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40</xdr:row>
      <xdr:rowOff>147981</xdr:rowOff>
    </xdr:from>
    <xdr:to>
      <xdr:col>3</xdr:col>
      <xdr:colOff>638176</xdr:colOff>
      <xdr:row>43</xdr:row>
      <xdr:rowOff>8506</xdr:rowOff>
    </xdr:to>
    <xdr:sp macro="" textlink="">
      <xdr:nvSpPr>
        <xdr:cNvPr id="6" name="5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SpPr/>
      </xdr:nvSpPr>
      <xdr:spPr bwMode="auto">
        <a:xfrm>
          <a:off x="1285875" y="7256012"/>
          <a:ext cx="590551" cy="396307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3</xdr:col>
      <xdr:colOff>40820</xdr:colOff>
      <xdr:row>4</xdr:row>
      <xdr:rowOff>11907</xdr:rowOff>
    </xdr:from>
    <xdr:to>
      <xdr:col>3</xdr:col>
      <xdr:colOff>639213</xdr:colOff>
      <xdr:row>9</xdr:row>
      <xdr:rowOff>69735</xdr:rowOff>
    </xdr:to>
    <xdr:grpSp>
      <xdr:nvGrpSpPr>
        <xdr:cNvPr id="7" name="Grup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600-000007000000}"/>
            </a:ext>
          </a:extLst>
        </xdr:cNvPr>
        <xdr:cNvGrpSpPr/>
      </xdr:nvGrpSpPr>
      <xdr:grpSpPr>
        <a:xfrm>
          <a:off x="1294945" y="678657"/>
          <a:ext cx="598393" cy="930953"/>
          <a:chOff x="201707" y="190269"/>
          <a:chExt cx="598393" cy="1003377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00000000-0008-0000-26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2600-000009000000}"/>
              </a:ext>
            </a:extLst>
          </xdr:cNvPr>
          <xdr:cNvSpPr txBox="1"/>
        </xdr:nvSpPr>
        <xdr:spPr>
          <a:xfrm>
            <a:off x="213806" y="789931"/>
            <a:ext cx="547181" cy="4037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18</xdr:col>
      <xdr:colOff>250032</xdr:colOff>
      <xdr:row>40</xdr:row>
      <xdr:rowOff>159886</xdr:rowOff>
    </xdr:from>
    <xdr:to>
      <xdr:col>19</xdr:col>
      <xdr:colOff>78583</xdr:colOff>
      <xdr:row>43</xdr:row>
      <xdr:rowOff>20411</xdr:rowOff>
    </xdr:to>
    <xdr:sp macro="" textlink="">
      <xdr:nvSpPr>
        <xdr:cNvPr id="10" name="5 Flecha izquierd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600-00000A000000}"/>
            </a:ext>
          </a:extLst>
        </xdr:cNvPr>
        <xdr:cNvSpPr/>
      </xdr:nvSpPr>
      <xdr:spPr bwMode="auto">
        <a:xfrm flipH="1">
          <a:off x="12918282" y="7267917"/>
          <a:ext cx="590551" cy="396307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17</xdr:col>
      <xdr:colOff>107157</xdr:colOff>
      <xdr:row>4</xdr:row>
      <xdr:rowOff>166689</xdr:rowOff>
    </xdr:from>
    <xdr:to>
      <xdr:col>19</xdr:col>
      <xdr:colOff>1</xdr:colOff>
      <xdr:row>6</xdr:row>
      <xdr:rowOff>154782</xdr:rowOff>
    </xdr:to>
    <xdr:sp macro="" textlink="">
      <xdr:nvSpPr>
        <xdr:cNvPr id="11" name="Rectángulo redondeado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600-00000B000000}"/>
            </a:ext>
          </a:extLst>
        </xdr:cNvPr>
        <xdr:cNvSpPr/>
      </xdr:nvSpPr>
      <xdr:spPr bwMode="auto">
        <a:xfrm>
          <a:off x="12013407" y="845345"/>
          <a:ext cx="1416844" cy="345281"/>
        </a:xfrm>
        <a:prstGeom prst="roundRect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2000" b="1">
              <a:solidFill>
                <a:schemeClr val="bg1"/>
              </a:solidFill>
              <a:latin typeface="Franklin Gothic Medium" panose="020B0603020102020204" pitchFamily="34" charset="0"/>
            </a:rPr>
            <a:t>Ver</a:t>
          </a:r>
          <a:r>
            <a:rPr lang="es-CO" sz="2000" b="1" baseline="0">
              <a:solidFill>
                <a:schemeClr val="bg1"/>
              </a:solidFill>
              <a:latin typeface="Franklin Gothic Medium" panose="020B0603020102020204" pitchFamily="34" charset="0"/>
            </a:rPr>
            <a:t> tabla</a:t>
          </a:r>
          <a:endParaRPr lang="es-CO" sz="2000" b="1">
            <a:solidFill>
              <a:schemeClr val="bg1"/>
            </a:solidFill>
            <a:latin typeface="Franklin Gothic Medium" panose="020B0603020102020204" pitchFamily="34" charset="0"/>
          </a:endParaRP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2</xdr:row>
      <xdr:rowOff>123825</xdr:rowOff>
    </xdr:from>
    <xdr:to>
      <xdr:col>2</xdr:col>
      <xdr:colOff>798418</xdr:colOff>
      <xdr:row>8</xdr:row>
      <xdr:rowOff>148736</xdr:rowOff>
    </xdr:to>
    <xdr:grpSp>
      <xdr:nvGrpSpPr>
        <xdr:cNvPr id="6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GrpSpPr/>
      </xdr:nvGrpSpPr>
      <xdr:grpSpPr>
        <a:xfrm>
          <a:off x="2295525" y="441325"/>
          <a:ext cx="598393" cy="977411"/>
          <a:chOff x="201707" y="190269"/>
          <a:chExt cx="598393" cy="1010143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27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2700-000008000000}"/>
              </a:ext>
            </a:extLst>
          </xdr:cNvPr>
          <xdr:cNvSpPr txBox="1"/>
        </xdr:nvSpPr>
        <xdr:spPr>
          <a:xfrm>
            <a:off x="213806" y="789932"/>
            <a:ext cx="547181" cy="4104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2</xdr:col>
      <xdr:colOff>180975</xdr:colOff>
      <xdr:row>9</xdr:row>
      <xdr:rowOff>142875</xdr:rowOff>
    </xdr:from>
    <xdr:to>
      <xdr:col>2</xdr:col>
      <xdr:colOff>771526</xdr:colOff>
      <xdr:row>12</xdr:row>
      <xdr:rowOff>0</xdr:rowOff>
    </xdr:to>
    <xdr:sp macro="" textlink="">
      <xdr:nvSpPr>
        <xdr:cNvPr id="9" name="5 Flecha izquierd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700-000009000000}"/>
            </a:ext>
          </a:extLst>
        </xdr:cNvPr>
        <xdr:cNvSpPr/>
      </xdr:nvSpPr>
      <xdr:spPr bwMode="auto">
        <a:xfrm>
          <a:off x="1114425" y="1600200"/>
          <a:ext cx="590551" cy="342900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274634</xdr:colOff>
      <xdr:row>9</xdr:row>
      <xdr:rowOff>126204</xdr:rowOff>
    </xdr:from>
    <xdr:to>
      <xdr:col>12</xdr:col>
      <xdr:colOff>206375</xdr:colOff>
      <xdr:row>39</xdr:row>
      <xdr:rowOff>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105456</xdr:colOff>
      <xdr:row>40</xdr:row>
      <xdr:rowOff>66339</xdr:rowOff>
    </xdr:from>
    <xdr:to>
      <xdr:col>3</xdr:col>
      <xdr:colOff>696007</xdr:colOff>
      <xdr:row>42</xdr:row>
      <xdr:rowOff>129271</xdr:rowOff>
    </xdr:to>
    <xdr:sp macro="" textlink="">
      <xdr:nvSpPr>
        <xdr:cNvPr id="3" name="5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/>
      </xdr:nvSpPr>
      <xdr:spPr bwMode="auto">
        <a:xfrm>
          <a:off x="1381806" y="6895764"/>
          <a:ext cx="590551" cy="405832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3</xdr:col>
      <xdr:colOff>122464</xdr:colOff>
      <xdr:row>4</xdr:row>
      <xdr:rowOff>13608</xdr:rowOff>
    </xdr:from>
    <xdr:to>
      <xdr:col>3</xdr:col>
      <xdr:colOff>720857</xdr:colOff>
      <xdr:row>9</xdr:row>
      <xdr:rowOff>130968</xdr:rowOff>
    </xdr:to>
    <xdr:grpSp>
      <xdr:nvGrpSpPr>
        <xdr:cNvPr id="4" name="Grup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GrpSpPr/>
      </xdr:nvGrpSpPr>
      <xdr:grpSpPr>
        <a:xfrm>
          <a:off x="1392464" y="680358"/>
          <a:ext cx="598393" cy="990485"/>
          <a:chOff x="201707" y="190269"/>
          <a:chExt cx="598393" cy="1003377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2800-000006000000}"/>
              </a:ext>
            </a:extLst>
          </xdr:cNvPr>
          <xdr:cNvSpPr txBox="1"/>
        </xdr:nvSpPr>
        <xdr:spPr>
          <a:xfrm>
            <a:off x="213806" y="789931"/>
            <a:ext cx="547181" cy="4037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21</xdr:col>
      <xdr:colOff>307863</xdr:colOff>
      <xdr:row>40</xdr:row>
      <xdr:rowOff>78244</xdr:rowOff>
    </xdr:from>
    <xdr:to>
      <xdr:col>22</xdr:col>
      <xdr:colOff>136414</xdr:colOff>
      <xdr:row>42</xdr:row>
      <xdr:rowOff>141176</xdr:rowOff>
    </xdr:to>
    <xdr:sp macro="" textlink="">
      <xdr:nvSpPr>
        <xdr:cNvPr id="7" name="5 Flecha izquierd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800-000007000000}"/>
            </a:ext>
          </a:extLst>
        </xdr:cNvPr>
        <xdr:cNvSpPr/>
      </xdr:nvSpPr>
      <xdr:spPr bwMode="auto">
        <a:xfrm flipH="1">
          <a:off x="13585713" y="6907669"/>
          <a:ext cx="590551" cy="405832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19</xdr:col>
      <xdr:colOff>650875</xdr:colOff>
      <xdr:row>5</xdr:row>
      <xdr:rowOff>15875</xdr:rowOff>
    </xdr:from>
    <xdr:to>
      <xdr:col>21</xdr:col>
      <xdr:colOff>543719</xdr:colOff>
      <xdr:row>6</xdr:row>
      <xdr:rowOff>170656</xdr:rowOff>
    </xdr:to>
    <xdr:sp macro="" textlink="">
      <xdr:nvSpPr>
        <xdr:cNvPr id="8" name="Rectángulo redondead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800-000008000000}"/>
            </a:ext>
          </a:extLst>
        </xdr:cNvPr>
        <xdr:cNvSpPr/>
      </xdr:nvSpPr>
      <xdr:spPr bwMode="auto">
        <a:xfrm>
          <a:off x="12404725" y="844550"/>
          <a:ext cx="1416844" cy="326231"/>
        </a:xfrm>
        <a:prstGeom prst="roundRect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2000" b="1">
              <a:solidFill>
                <a:schemeClr val="bg1"/>
              </a:solidFill>
              <a:latin typeface="Franklin Gothic Medium" panose="020B0603020102020204" pitchFamily="34" charset="0"/>
            </a:rPr>
            <a:t>Ver</a:t>
          </a:r>
          <a:r>
            <a:rPr lang="es-CO" sz="2000" b="1" baseline="0">
              <a:solidFill>
                <a:schemeClr val="bg1"/>
              </a:solidFill>
              <a:latin typeface="Franklin Gothic Medium" panose="020B0603020102020204" pitchFamily="34" charset="0"/>
            </a:rPr>
            <a:t> tabla</a:t>
          </a:r>
          <a:endParaRPr lang="es-CO" sz="2000" b="1">
            <a:solidFill>
              <a:schemeClr val="bg1"/>
            </a:solidFill>
            <a:latin typeface="Franklin Gothic Medium" panose="020B0603020102020204" pitchFamily="34" charset="0"/>
          </a:endParaRPr>
        </a:p>
      </xdr:txBody>
    </xdr:sp>
    <xdr:clientData/>
  </xdr:twoCellAnchor>
  <xdr:twoCellAnchor>
    <xdr:from>
      <xdr:col>12</xdr:col>
      <xdr:colOff>349249</xdr:colOff>
      <xdr:row>9</xdr:row>
      <xdr:rowOff>160336</xdr:rowOff>
    </xdr:from>
    <xdr:to>
      <xdr:col>22</xdr:col>
      <xdr:colOff>15875</xdr:colOff>
      <xdr:row>38</xdr:row>
      <xdr:rowOff>158750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28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323328</xdr:colOff>
      <xdr:row>8</xdr:row>
      <xdr:rowOff>182597</xdr:rowOff>
    </xdr:from>
    <xdr:to>
      <xdr:col>3</xdr:col>
      <xdr:colOff>151879</xdr:colOff>
      <xdr:row>11</xdr:row>
      <xdr:rowOff>39433</xdr:rowOff>
    </xdr:to>
    <xdr:sp macro="" textlink="">
      <xdr:nvSpPr>
        <xdr:cNvPr id="2" name="5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 bwMode="auto">
        <a:xfrm>
          <a:off x="1971153" y="1858997"/>
          <a:ext cx="590551" cy="409286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2</xdr:col>
      <xdr:colOff>352425</xdr:colOff>
      <xdr:row>3</xdr:row>
      <xdr:rowOff>13189</xdr:rowOff>
    </xdr:from>
    <xdr:to>
      <xdr:col>3</xdr:col>
      <xdr:colOff>188818</xdr:colOff>
      <xdr:row>8</xdr:row>
      <xdr:rowOff>85725</xdr:rowOff>
    </xdr:to>
    <xdr:grpSp>
      <xdr:nvGrpSpPr>
        <xdr:cNvPr id="3" name="Grup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GrpSpPr/>
      </xdr:nvGrpSpPr>
      <xdr:grpSpPr>
        <a:xfrm>
          <a:off x="1998889" y="516653"/>
          <a:ext cx="598393" cy="1242751"/>
          <a:chOff x="201707" y="190269"/>
          <a:chExt cx="598393" cy="1010143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29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2900-000005000000}"/>
              </a:ext>
            </a:extLst>
          </xdr:cNvPr>
          <xdr:cNvSpPr txBox="1"/>
        </xdr:nvSpPr>
        <xdr:spPr>
          <a:xfrm>
            <a:off x="213806" y="789932"/>
            <a:ext cx="547181" cy="4104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446428</xdr:colOff>
      <xdr:row>10</xdr:row>
      <xdr:rowOff>47056</xdr:rowOff>
    </xdr:from>
    <xdr:to>
      <xdr:col>18</xdr:col>
      <xdr:colOff>721178</xdr:colOff>
      <xdr:row>42</xdr:row>
      <xdr:rowOff>27214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190501</xdr:colOff>
      <xdr:row>43</xdr:row>
      <xdr:rowOff>47628</xdr:rowOff>
    </xdr:from>
    <xdr:to>
      <xdr:col>4</xdr:col>
      <xdr:colOff>19052</xdr:colOff>
      <xdr:row>45</xdr:row>
      <xdr:rowOff>130971</xdr:rowOff>
    </xdr:to>
    <xdr:sp macro="" textlink="">
      <xdr:nvSpPr>
        <xdr:cNvPr id="3" name="5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/>
      </xdr:nvSpPr>
      <xdr:spPr bwMode="auto">
        <a:xfrm>
          <a:off x="1400176" y="6896103"/>
          <a:ext cx="590551" cy="426243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3</xdr:col>
      <xdr:colOff>166688</xdr:colOff>
      <xdr:row>3</xdr:row>
      <xdr:rowOff>83343</xdr:rowOff>
    </xdr:from>
    <xdr:to>
      <xdr:col>4</xdr:col>
      <xdr:colOff>3081</xdr:colOff>
      <xdr:row>9</xdr:row>
      <xdr:rowOff>56958</xdr:rowOff>
    </xdr:to>
    <xdr:grpSp>
      <xdr:nvGrpSpPr>
        <xdr:cNvPr id="4" name="Grup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GrpSpPr/>
      </xdr:nvGrpSpPr>
      <xdr:grpSpPr>
        <a:xfrm>
          <a:off x="1377724" y="600414"/>
          <a:ext cx="598393" cy="1034973"/>
          <a:chOff x="201707" y="190269"/>
          <a:chExt cx="598393" cy="97374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2A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2A00-000006000000}"/>
              </a:ext>
            </a:extLst>
          </xdr:cNvPr>
          <xdr:cNvSpPr txBox="1"/>
        </xdr:nvSpPr>
        <xdr:spPr>
          <a:xfrm>
            <a:off x="213806" y="789932"/>
            <a:ext cx="547181" cy="3740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18</xdr:col>
      <xdr:colOff>369095</xdr:colOff>
      <xdr:row>43</xdr:row>
      <xdr:rowOff>47627</xdr:rowOff>
    </xdr:from>
    <xdr:to>
      <xdr:col>19</xdr:col>
      <xdr:colOff>197646</xdr:colOff>
      <xdr:row>45</xdr:row>
      <xdr:rowOff>130970</xdr:rowOff>
    </xdr:to>
    <xdr:sp macro="" textlink="">
      <xdr:nvSpPr>
        <xdr:cNvPr id="7" name="5 Flecha izquierd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A00-000007000000}"/>
            </a:ext>
          </a:extLst>
        </xdr:cNvPr>
        <xdr:cNvSpPr/>
      </xdr:nvSpPr>
      <xdr:spPr bwMode="auto">
        <a:xfrm flipH="1">
          <a:off x="13208795" y="6896102"/>
          <a:ext cx="590551" cy="426243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17</xdr:col>
      <xdr:colOff>416718</xdr:colOff>
      <xdr:row>4</xdr:row>
      <xdr:rowOff>130969</xdr:rowOff>
    </xdr:from>
    <xdr:to>
      <xdr:col>19</xdr:col>
      <xdr:colOff>309562</xdr:colOff>
      <xdr:row>6</xdr:row>
      <xdr:rowOff>142875</xdr:rowOff>
    </xdr:to>
    <xdr:sp macro="" textlink="">
      <xdr:nvSpPr>
        <xdr:cNvPr id="8" name="Rectángulo redondeado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A00-000008000000}"/>
            </a:ext>
          </a:extLst>
        </xdr:cNvPr>
        <xdr:cNvSpPr/>
      </xdr:nvSpPr>
      <xdr:spPr bwMode="auto">
        <a:xfrm>
          <a:off x="12494418" y="807244"/>
          <a:ext cx="1416844" cy="354806"/>
        </a:xfrm>
        <a:prstGeom prst="roundRect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2000" b="1">
              <a:solidFill>
                <a:schemeClr val="bg1"/>
              </a:solidFill>
              <a:latin typeface="Franklin Gothic Medium" panose="020B0603020102020204" pitchFamily="34" charset="0"/>
            </a:rPr>
            <a:t>Ver</a:t>
          </a:r>
          <a:r>
            <a:rPr lang="es-CO" sz="2000" b="1" baseline="0">
              <a:solidFill>
                <a:schemeClr val="bg1"/>
              </a:solidFill>
              <a:latin typeface="Franklin Gothic Medium" panose="020B0603020102020204" pitchFamily="34" charset="0"/>
            </a:rPr>
            <a:t> tabla</a:t>
          </a:r>
          <a:endParaRPr lang="es-CO" sz="2000" b="1">
            <a:solidFill>
              <a:schemeClr val="bg1"/>
            </a:solidFill>
            <a:latin typeface="Franklin Gothic Medium" panose="020B0603020102020204" pitchFamily="34" charset="0"/>
          </a:endParaRP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6</xdr:col>
      <xdr:colOff>0</xdr:colOff>
      <xdr:row>1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219075</xdr:colOff>
      <xdr:row>2</xdr:row>
      <xdr:rowOff>123825</xdr:rowOff>
    </xdr:from>
    <xdr:to>
      <xdr:col>2</xdr:col>
      <xdr:colOff>817468</xdr:colOff>
      <xdr:row>7</xdr:row>
      <xdr:rowOff>263036</xdr:rowOff>
    </xdr:to>
    <xdr:grpSp>
      <xdr:nvGrpSpPr>
        <xdr:cNvPr id="3" name="Grup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GrpSpPr/>
      </xdr:nvGrpSpPr>
      <xdr:grpSpPr>
        <a:xfrm>
          <a:off x="2080780" y="461530"/>
          <a:ext cx="598393" cy="1005120"/>
          <a:chOff x="201707" y="190269"/>
          <a:chExt cx="598393" cy="1010143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2B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2B00-000005000000}"/>
              </a:ext>
            </a:extLst>
          </xdr:cNvPr>
          <xdr:cNvSpPr txBox="1"/>
        </xdr:nvSpPr>
        <xdr:spPr>
          <a:xfrm>
            <a:off x="213806" y="789932"/>
            <a:ext cx="547181" cy="4104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2</xdr:col>
      <xdr:colOff>200025</xdr:colOff>
      <xdr:row>8</xdr:row>
      <xdr:rowOff>19050</xdr:rowOff>
    </xdr:from>
    <xdr:to>
      <xdr:col>2</xdr:col>
      <xdr:colOff>790576</xdr:colOff>
      <xdr:row>10</xdr:row>
      <xdr:rowOff>104486</xdr:rowOff>
    </xdr:to>
    <xdr:sp macro="" textlink="">
      <xdr:nvSpPr>
        <xdr:cNvPr id="6" name="5 Flecha izquierda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B00-000006000000}"/>
            </a:ext>
          </a:extLst>
        </xdr:cNvPr>
        <xdr:cNvSpPr/>
      </xdr:nvSpPr>
      <xdr:spPr bwMode="auto">
        <a:xfrm>
          <a:off x="2057400" y="1609725"/>
          <a:ext cx="590551" cy="409286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365012</xdr:colOff>
      <xdr:row>9</xdr:row>
      <xdr:rowOff>136753</xdr:rowOff>
    </xdr:from>
    <xdr:to>
      <xdr:col>19</xdr:col>
      <xdr:colOff>367393</xdr:colOff>
      <xdr:row>39</xdr:row>
      <xdr:rowOff>170090</xdr:rowOff>
    </xdr:to>
    <xdr:graphicFrame macro="">
      <xdr:nvGraphicFramePr>
        <xdr:cNvPr id="7662743" name="1 Gráfico">
          <a:extLst>
            <a:ext uri="{FF2B5EF4-FFF2-40B4-BE49-F238E27FC236}">
              <a16:creationId xmlns:a16="http://schemas.microsoft.com/office/drawing/2014/main" id="{00000000-0008-0000-2C00-000097EC7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6805</xdr:colOff>
      <xdr:row>40</xdr:row>
      <xdr:rowOff>124168</xdr:rowOff>
    </xdr:from>
    <xdr:to>
      <xdr:col>3</xdr:col>
      <xdr:colOff>597356</xdr:colOff>
      <xdr:row>43</xdr:row>
      <xdr:rowOff>20412</xdr:rowOff>
    </xdr:to>
    <xdr:sp macro="" textlink="">
      <xdr:nvSpPr>
        <xdr:cNvPr id="6" name="5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SpPr/>
      </xdr:nvSpPr>
      <xdr:spPr bwMode="auto">
        <a:xfrm>
          <a:off x="1304586" y="6791668"/>
          <a:ext cx="590551" cy="396307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3</xdr:col>
      <xdr:colOff>47625</xdr:colOff>
      <xdr:row>3</xdr:row>
      <xdr:rowOff>71438</xdr:rowOff>
    </xdr:from>
    <xdr:to>
      <xdr:col>3</xdr:col>
      <xdr:colOff>646018</xdr:colOff>
      <xdr:row>9</xdr:row>
      <xdr:rowOff>22110</xdr:rowOff>
    </xdr:to>
    <xdr:grpSp>
      <xdr:nvGrpSpPr>
        <xdr:cNvPr id="7" name="Grup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GrpSpPr/>
      </xdr:nvGrpSpPr>
      <xdr:grpSpPr>
        <a:xfrm>
          <a:off x="1353911" y="588509"/>
          <a:ext cx="598393" cy="1012030"/>
          <a:chOff x="201707" y="190269"/>
          <a:chExt cx="598393" cy="1003377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00000000-0008-0000-2C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2C00-000009000000}"/>
              </a:ext>
            </a:extLst>
          </xdr:cNvPr>
          <xdr:cNvSpPr txBox="1"/>
        </xdr:nvSpPr>
        <xdr:spPr>
          <a:xfrm>
            <a:off x="213806" y="789931"/>
            <a:ext cx="547181" cy="4037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18</xdr:col>
      <xdr:colOff>209212</xdr:colOff>
      <xdr:row>40</xdr:row>
      <xdr:rowOff>136073</xdr:rowOff>
    </xdr:from>
    <xdr:to>
      <xdr:col>19</xdr:col>
      <xdr:colOff>37763</xdr:colOff>
      <xdr:row>43</xdr:row>
      <xdr:rowOff>32317</xdr:rowOff>
    </xdr:to>
    <xdr:sp macro="" textlink="">
      <xdr:nvSpPr>
        <xdr:cNvPr id="10" name="5 Flecha izquierd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C00-00000A000000}"/>
            </a:ext>
          </a:extLst>
        </xdr:cNvPr>
        <xdr:cNvSpPr/>
      </xdr:nvSpPr>
      <xdr:spPr bwMode="auto">
        <a:xfrm flipH="1">
          <a:off x="12936993" y="6803573"/>
          <a:ext cx="590551" cy="396307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17</xdr:col>
      <xdr:colOff>35719</xdr:colOff>
      <xdr:row>4</xdr:row>
      <xdr:rowOff>142875</xdr:rowOff>
    </xdr:from>
    <xdr:to>
      <xdr:col>18</xdr:col>
      <xdr:colOff>690563</xdr:colOff>
      <xdr:row>6</xdr:row>
      <xdr:rowOff>154781</xdr:rowOff>
    </xdr:to>
    <xdr:sp macro="" textlink="">
      <xdr:nvSpPr>
        <xdr:cNvPr id="11" name="Rectángulo redondead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C00-00000B000000}"/>
            </a:ext>
          </a:extLst>
        </xdr:cNvPr>
        <xdr:cNvSpPr/>
      </xdr:nvSpPr>
      <xdr:spPr bwMode="auto">
        <a:xfrm>
          <a:off x="12001500" y="809625"/>
          <a:ext cx="1416844" cy="345281"/>
        </a:xfrm>
        <a:prstGeom prst="roundRect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2000" b="1">
              <a:solidFill>
                <a:schemeClr val="bg1"/>
              </a:solidFill>
              <a:latin typeface="Franklin Gothic Medium" panose="020B0603020102020204" pitchFamily="34" charset="0"/>
            </a:rPr>
            <a:t>Ver</a:t>
          </a:r>
          <a:r>
            <a:rPr lang="es-CO" sz="2000" b="1" baseline="0">
              <a:solidFill>
                <a:schemeClr val="bg1"/>
              </a:solidFill>
              <a:latin typeface="Franklin Gothic Medium" panose="020B0603020102020204" pitchFamily="34" charset="0"/>
            </a:rPr>
            <a:t> tabla</a:t>
          </a:r>
          <a:endParaRPr lang="es-CO" sz="2000" b="1">
            <a:solidFill>
              <a:schemeClr val="bg1"/>
            </a:solidFill>
            <a:latin typeface="Franklin Gothic Medium" panose="020B0603020102020204" pitchFamily="34" charset="0"/>
          </a:endParaRP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3</xdr:row>
      <xdr:rowOff>9525</xdr:rowOff>
    </xdr:from>
    <xdr:to>
      <xdr:col>2</xdr:col>
      <xdr:colOff>836518</xdr:colOff>
      <xdr:row>8</xdr:row>
      <xdr:rowOff>43961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GrpSpPr/>
      </xdr:nvGrpSpPr>
      <xdr:grpSpPr>
        <a:xfrm>
          <a:off x="1264708" y="464608"/>
          <a:ext cx="598393" cy="997520"/>
          <a:chOff x="201707" y="190269"/>
          <a:chExt cx="598393" cy="1010143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2D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2D00-000007000000}"/>
              </a:ext>
            </a:extLst>
          </xdr:cNvPr>
          <xdr:cNvSpPr txBox="1"/>
        </xdr:nvSpPr>
        <xdr:spPr>
          <a:xfrm>
            <a:off x="213806" y="789932"/>
            <a:ext cx="547181" cy="4104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2</xdr:col>
      <xdr:colOff>219075</xdr:colOff>
      <xdr:row>9</xdr:row>
      <xdr:rowOff>19050</xdr:rowOff>
    </xdr:from>
    <xdr:to>
      <xdr:col>2</xdr:col>
      <xdr:colOff>809626</xdr:colOff>
      <xdr:row>9</xdr:row>
      <xdr:rowOff>428625</xdr:rowOff>
    </xdr:to>
    <xdr:sp macro="" textlink="">
      <xdr:nvSpPr>
        <xdr:cNvPr id="8" name="5 Flecha izquierd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D00-000008000000}"/>
            </a:ext>
          </a:extLst>
        </xdr:cNvPr>
        <xdr:cNvSpPr/>
      </xdr:nvSpPr>
      <xdr:spPr bwMode="auto">
        <a:xfrm>
          <a:off x="1247775" y="1695450"/>
          <a:ext cx="590551" cy="409575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215428</xdr:colOff>
      <xdr:row>9</xdr:row>
      <xdr:rowOff>163715</xdr:rowOff>
    </xdr:from>
    <xdr:to>
      <xdr:col>18</xdr:col>
      <xdr:colOff>755131</xdr:colOff>
      <xdr:row>39</xdr:row>
      <xdr:rowOff>93486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8</xdr:row>
      <xdr:rowOff>47625</xdr:rowOff>
    </xdr:from>
    <xdr:ext cx="184731" cy="264560"/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SpPr txBox="1"/>
      </xdr:nvSpPr>
      <xdr:spPr>
        <a:xfrm>
          <a:off x="762000" y="16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3</xdr:col>
      <xdr:colOff>1</xdr:colOff>
      <xdr:row>40</xdr:row>
      <xdr:rowOff>124166</xdr:rowOff>
    </xdr:from>
    <xdr:to>
      <xdr:col>3</xdr:col>
      <xdr:colOff>590552</xdr:colOff>
      <xdr:row>42</xdr:row>
      <xdr:rowOff>163286</xdr:rowOff>
    </xdr:to>
    <xdr:sp macro="" textlink="">
      <xdr:nvSpPr>
        <xdr:cNvPr id="4" name="5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SpPr/>
      </xdr:nvSpPr>
      <xdr:spPr bwMode="auto">
        <a:xfrm>
          <a:off x="1369220" y="7256010"/>
          <a:ext cx="590551" cy="396307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3</xdr:col>
      <xdr:colOff>17008</xdr:colOff>
      <xdr:row>4</xdr:row>
      <xdr:rowOff>47624</xdr:rowOff>
    </xdr:from>
    <xdr:to>
      <xdr:col>3</xdr:col>
      <xdr:colOff>615401</xdr:colOff>
      <xdr:row>9</xdr:row>
      <xdr:rowOff>105452</xdr:rowOff>
    </xdr:to>
    <xdr:grpSp>
      <xdr:nvGrpSpPr>
        <xdr:cNvPr id="5" name="Grup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GrpSpPr/>
      </xdr:nvGrpSpPr>
      <xdr:grpSpPr>
        <a:xfrm>
          <a:off x="1377722" y="741588"/>
          <a:ext cx="598393" cy="942293"/>
          <a:chOff x="201707" y="190269"/>
          <a:chExt cx="598393" cy="1003377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2E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2E00-000007000000}"/>
              </a:ext>
            </a:extLst>
          </xdr:cNvPr>
          <xdr:cNvSpPr txBox="1"/>
        </xdr:nvSpPr>
        <xdr:spPr>
          <a:xfrm>
            <a:off x="213806" y="789931"/>
            <a:ext cx="547181" cy="4037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18</xdr:col>
      <xdr:colOff>202408</xdr:colOff>
      <xdr:row>40</xdr:row>
      <xdr:rowOff>136071</xdr:rowOff>
    </xdr:from>
    <xdr:to>
      <xdr:col>19</xdr:col>
      <xdr:colOff>30959</xdr:colOff>
      <xdr:row>42</xdr:row>
      <xdr:rowOff>175191</xdr:rowOff>
    </xdr:to>
    <xdr:sp macro="" textlink="">
      <xdr:nvSpPr>
        <xdr:cNvPr id="8" name="5 Flecha izquierda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E00-000008000000}"/>
            </a:ext>
          </a:extLst>
        </xdr:cNvPr>
        <xdr:cNvSpPr/>
      </xdr:nvSpPr>
      <xdr:spPr bwMode="auto">
        <a:xfrm flipH="1">
          <a:off x="13001627" y="7267915"/>
          <a:ext cx="590551" cy="396307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125037</xdr:colOff>
      <xdr:row>9</xdr:row>
      <xdr:rowOff>159131</xdr:rowOff>
    </xdr:from>
    <xdr:to>
      <xdr:col>18</xdr:col>
      <xdr:colOff>587944</xdr:colOff>
      <xdr:row>39</xdr:row>
      <xdr:rowOff>116796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0</xdr:colOff>
      <xdr:row>8</xdr:row>
      <xdr:rowOff>47625</xdr:rowOff>
    </xdr:from>
    <xdr:ext cx="184731" cy="264560"/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SpPr txBox="1"/>
      </xdr:nvSpPr>
      <xdr:spPr>
        <a:xfrm>
          <a:off x="762000" y="16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3</xdr:col>
      <xdr:colOff>35718</xdr:colOff>
      <xdr:row>40</xdr:row>
      <xdr:rowOff>147979</xdr:rowOff>
    </xdr:from>
    <xdr:to>
      <xdr:col>3</xdr:col>
      <xdr:colOff>626269</xdr:colOff>
      <xdr:row>43</xdr:row>
      <xdr:rowOff>44223</xdr:rowOff>
    </xdr:to>
    <xdr:sp macro="" textlink="">
      <xdr:nvSpPr>
        <xdr:cNvPr id="9" name="5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F00-000009000000}"/>
            </a:ext>
          </a:extLst>
        </xdr:cNvPr>
        <xdr:cNvSpPr/>
      </xdr:nvSpPr>
      <xdr:spPr bwMode="auto">
        <a:xfrm>
          <a:off x="1404937" y="6815479"/>
          <a:ext cx="590551" cy="396307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3</xdr:col>
      <xdr:colOff>76537</xdr:colOff>
      <xdr:row>4</xdr:row>
      <xdr:rowOff>11906</xdr:rowOff>
    </xdr:from>
    <xdr:to>
      <xdr:col>3</xdr:col>
      <xdr:colOff>674930</xdr:colOff>
      <xdr:row>9</xdr:row>
      <xdr:rowOff>129265</xdr:rowOff>
    </xdr:to>
    <xdr:grpSp>
      <xdr:nvGrpSpPr>
        <xdr:cNvPr id="10" name="Grupo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F00-00000A000000}"/>
            </a:ext>
          </a:extLst>
        </xdr:cNvPr>
        <xdr:cNvGrpSpPr/>
      </xdr:nvGrpSpPr>
      <xdr:grpSpPr>
        <a:xfrm>
          <a:off x="1450858" y="665049"/>
          <a:ext cx="598393" cy="933787"/>
          <a:chOff x="201707" y="190269"/>
          <a:chExt cx="598393" cy="1003377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00000000-0008-0000-2F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2F00-00000C000000}"/>
              </a:ext>
            </a:extLst>
          </xdr:cNvPr>
          <xdr:cNvSpPr txBox="1"/>
        </xdr:nvSpPr>
        <xdr:spPr>
          <a:xfrm>
            <a:off x="213806" y="789931"/>
            <a:ext cx="547181" cy="4037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18</xdr:col>
      <xdr:colOff>238125</xdr:colOff>
      <xdr:row>40</xdr:row>
      <xdr:rowOff>159884</xdr:rowOff>
    </xdr:from>
    <xdr:to>
      <xdr:col>19</xdr:col>
      <xdr:colOff>66676</xdr:colOff>
      <xdr:row>43</xdr:row>
      <xdr:rowOff>56128</xdr:rowOff>
    </xdr:to>
    <xdr:sp macro="" textlink="">
      <xdr:nvSpPr>
        <xdr:cNvPr id="13" name="5 Flecha izquierd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F00-00000D000000}"/>
            </a:ext>
          </a:extLst>
        </xdr:cNvPr>
        <xdr:cNvSpPr/>
      </xdr:nvSpPr>
      <xdr:spPr bwMode="auto">
        <a:xfrm flipH="1">
          <a:off x="13037344" y="6827384"/>
          <a:ext cx="590551" cy="396307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3</xdr:row>
      <xdr:rowOff>104774</xdr:rowOff>
    </xdr:from>
    <xdr:to>
      <xdr:col>2</xdr:col>
      <xdr:colOff>731743</xdr:colOff>
      <xdr:row>6</xdr:row>
      <xdr:rowOff>186835</xdr:rowOff>
    </xdr:to>
    <xdr:grpSp>
      <xdr:nvGrpSpPr>
        <xdr:cNvPr id="2" name="Grup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pSpPr/>
      </xdr:nvGrpSpPr>
      <xdr:grpSpPr>
        <a:xfrm>
          <a:off x="2085975" y="590549"/>
          <a:ext cx="598393" cy="958361"/>
          <a:chOff x="201707" y="190269"/>
          <a:chExt cx="598393" cy="1010143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3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3000-000004000000}"/>
              </a:ext>
            </a:extLst>
          </xdr:cNvPr>
          <xdr:cNvSpPr txBox="1"/>
        </xdr:nvSpPr>
        <xdr:spPr>
          <a:xfrm>
            <a:off x="213806" y="789932"/>
            <a:ext cx="547181" cy="4104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2</xdr:col>
      <xdr:colOff>114300</xdr:colOff>
      <xdr:row>8</xdr:row>
      <xdr:rowOff>28575</xdr:rowOff>
    </xdr:from>
    <xdr:to>
      <xdr:col>2</xdr:col>
      <xdr:colOff>704851</xdr:colOff>
      <xdr:row>10</xdr:row>
      <xdr:rowOff>57150</xdr:rowOff>
    </xdr:to>
    <xdr:sp macro="" textlink="">
      <xdr:nvSpPr>
        <xdr:cNvPr id="5" name="5 Flecha izquierd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SpPr/>
      </xdr:nvSpPr>
      <xdr:spPr bwMode="auto">
        <a:xfrm>
          <a:off x="2228850" y="1628775"/>
          <a:ext cx="590551" cy="409575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7</xdr:col>
      <xdr:colOff>200025</xdr:colOff>
      <xdr:row>8</xdr:row>
      <xdr:rowOff>57150</xdr:rowOff>
    </xdr:from>
    <xdr:to>
      <xdr:col>7</xdr:col>
      <xdr:colOff>790576</xdr:colOff>
      <xdr:row>10</xdr:row>
      <xdr:rowOff>85725</xdr:rowOff>
    </xdr:to>
    <xdr:sp macro="" textlink="">
      <xdr:nvSpPr>
        <xdr:cNvPr id="6" name="5 Flecha izquierda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3000-000006000000}"/>
            </a:ext>
          </a:extLst>
        </xdr:cNvPr>
        <xdr:cNvSpPr/>
      </xdr:nvSpPr>
      <xdr:spPr bwMode="auto">
        <a:xfrm flipH="1">
          <a:off x="8477250" y="1800225"/>
          <a:ext cx="590551" cy="409575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104775</xdr:rowOff>
    </xdr:from>
    <xdr:to>
      <xdr:col>2</xdr:col>
      <xdr:colOff>779368</xdr:colOff>
      <xdr:row>6</xdr:row>
      <xdr:rowOff>167786</xdr:rowOff>
    </xdr:to>
    <xdr:grpSp>
      <xdr:nvGrpSpPr>
        <xdr:cNvPr id="2" name="Grup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pSpPr/>
      </xdr:nvGrpSpPr>
      <xdr:grpSpPr>
        <a:xfrm>
          <a:off x="1831975" y="422275"/>
          <a:ext cx="598393" cy="1057844"/>
          <a:chOff x="201707" y="190269"/>
          <a:chExt cx="598393" cy="1010143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3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3100-000004000000}"/>
              </a:ext>
            </a:extLst>
          </xdr:cNvPr>
          <xdr:cNvSpPr txBox="1"/>
        </xdr:nvSpPr>
        <xdr:spPr>
          <a:xfrm>
            <a:off x="213806" y="789932"/>
            <a:ext cx="547181" cy="4104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2</xdr:col>
      <xdr:colOff>161925</xdr:colOff>
      <xdr:row>8</xdr:row>
      <xdr:rowOff>9526</xdr:rowOff>
    </xdr:from>
    <xdr:to>
      <xdr:col>2</xdr:col>
      <xdr:colOff>752476</xdr:colOff>
      <xdr:row>10</xdr:row>
      <xdr:rowOff>38101</xdr:rowOff>
    </xdr:to>
    <xdr:sp macro="" textlink="">
      <xdr:nvSpPr>
        <xdr:cNvPr id="5" name="5 Flecha izquierd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SpPr/>
      </xdr:nvSpPr>
      <xdr:spPr bwMode="auto">
        <a:xfrm>
          <a:off x="1809750" y="1609726"/>
          <a:ext cx="590551" cy="409575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7</xdr:col>
      <xdr:colOff>200025</xdr:colOff>
      <xdr:row>8</xdr:row>
      <xdr:rowOff>28576</xdr:rowOff>
    </xdr:from>
    <xdr:to>
      <xdr:col>7</xdr:col>
      <xdr:colOff>790576</xdr:colOff>
      <xdr:row>10</xdr:row>
      <xdr:rowOff>57151</xdr:rowOff>
    </xdr:to>
    <xdr:sp macro="" textlink="">
      <xdr:nvSpPr>
        <xdr:cNvPr id="6" name="5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6000000}"/>
            </a:ext>
          </a:extLst>
        </xdr:cNvPr>
        <xdr:cNvSpPr/>
      </xdr:nvSpPr>
      <xdr:spPr bwMode="auto">
        <a:xfrm flipH="1">
          <a:off x="9010650" y="1628776"/>
          <a:ext cx="590551" cy="409575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306916</xdr:colOff>
      <xdr:row>13</xdr:row>
      <xdr:rowOff>42333</xdr:rowOff>
    </xdr:from>
    <xdr:to>
      <xdr:col>2</xdr:col>
      <xdr:colOff>897467</xdr:colOff>
      <xdr:row>16</xdr:row>
      <xdr:rowOff>2078</xdr:rowOff>
    </xdr:to>
    <xdr:sp macro="" textlink="">
      <xdr:nvSpPr>
        <xdr:cNvPr id="2" name="5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/>
      </xdr:nvSpPr>
      <xdr:spPr bwMode="auto">
        <a:xfrm>
          <a:off x="611716" y="5271558"/>
          <a:ext cx="590551" cy="474095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5</xdr:col>
      <xdr:colOff>319882</xdr:colOff>
      <xdr:row>13</xdr:row>
      <xdr:rowOff>64821</xdr:rowOff>
    </xdr:from>
    <xdr:to>
      <xdr:col>5</xdr:col>
      <xdr:colOff>900908</xdr:colOff>
      <xdr:row>16</xdr:row>
      <xdr:rowOff>15041</xdr:rowOff>
    </xdr:to>
    <xdr:sp macro="" textlink="">
      <xdr:nvSpPr>
        <xdr:cNvPr id="3" name="5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/>
      </xdr:nvSpPr>
      <xdr:spPr bwMode="auto">
        <a:xfrm flipH="1">
          <a:off x="10730707" y="5294046"/>
          <a:ext cx="581026" cy="464570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2</xdr:col>
      <xdr:colOff>381000</xdr:colOff>
      <xdr:row>3</xdr:row>
      <xdr:rowOff>0</xdr:rowOff>
    </xdr:from>
    <xdr:to>
      <xdr:col>2</xdr:col>
      <xdr:colOff>979393</xdr:colOff>
      <xdr:row>8</xdr:row>
      <xdr:rowOff>47625</xdr:rowOff>
    </xdr:to>
    <xdr:grpSp>
      <xdr:nvGrpSpPr>
        <xdr:cNvPr id="4" name="Grup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GrpSpPr/>
      </xdr:nvGrpSpPr>
      <xdr:grpSpPr>
        <a:xfrm>
          <a:off x="687917" y="486833"/>
          <a:ext cx="598393" cy="873125"/>
          <a:chOff x="201707" y="190269"/>
          <a:chExt cx="598393" cy="1003377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32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3200-000006000000}"/>
              </a:ext>
            </a:extLst>
          </xdr:cNvPr>
          <xdr:cNvSpPr txBox="1"/>
        </xdr:nvSpPr>
        <xdr:spPr>
          <a:xfrm>
            <a:off x="213806" y="789931"/>
            <a:ext cx="547181" cy="4037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597013</xdr:colOff>
      <xdr:row>11</xdr:row>
      <xdr:rowOff>48308</xdr:rowOff>
    </xdr:from>
    <xdr:to>
      <xdr:col>19</xdr:col>
      <xdr:colOff>82663</xdr:colOff>
      <xdr:row>42</xdr:row>
      <xdr:rowOff>10205</xdr:rowOff>
    </xdr:to>
    <xdr:graphicFrame macro="">
      <xdr:nvGraphicFramePr>
        <xdr:cNvPr id="8324189" name="1 Gráfico">
          <a:extLst>
            <a:ext uri="{FF2B5EF4-FFF2-40B4-BE49-F238E27FC236}">
              <a16:creationId xmlns:a16="http://schemas.microsoft.com/office/drawing/2014/main" id="{00000000-0008-0000-3300-00005D047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</xdr:colOff>
      <xdr:row>42</xdr:row>
      <xdr:rowOff>124166</xdr:rowOff>
    </xdr:from>
    <xdr:to>
      <xdr:col>3</xdr:col>
      <xdr:colOff>590552</xdr:colOff>
      <xdr:row>44</xdr:row>
      <xdr:rowOff>163286</xdr:rowOff>
    </xdr:to>
    <xdr:sp macro="" textlink="">
      <xdr:nvSpPr>
        <xdr:cNvPr id="5" name="5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SpPr/>
      </xdr:nvSpPr>
      <xdr:spPr bwMode="auto">
        <a:xfrm>
          <a:off x="1362076" y="7344116"/>
          <a:ext cx="590551" cy="401070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18</xdr:col>
      <xdr:colOff>202408</xdr:colOff>
      <xdr:row>42</xdr:row>
      <xdr:rowOff>136071</xdr:rowOff>
    </xdr:from>
    <xdr:to>
      <xdr:col>19</xdr:col>
      <xdr:colOff>30959</xdr:colOff>
      <xdr:row>44</xdr:row>
      <xdr:rowOff>175191</xdr:rowOff>
    </xdr:to>
    <xdr:sp macro="" textlink="">
      <xdr:nvSpPr>
        <xdr:cNvPr id="6" name="5 Flecha izquierd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SpPr/>
      </xdr:nvSpPr>
      <xdr:spPr bwMode="auto">
        <a:xfrm flipH="1">
          <a:off x="12994483" y="7356021"/>
          <a:ext cx="590551" cy="401070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3</xdr:col>
      <xdr:colOff>47625</xdr:colOff>
      <xdr:row>3</xdr:row>
      <xdr:rowOff>238125</xdr:rowOff>
    </xdr:from>
    <xdr:to>
      <xdr:col>3</xdr:col>
      <xdr:colOff>646018</xdr:colOff>
      <xdr:row>8</xdr:row>
      <xdr:rowOff>93547</xdr:rowOff>
    </xdr:to>
    <xdr:grpSp>
      <xdr:nvGrpSpPr>
        <xdr:cNvPr id="7" name="Grup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3300-000007000000}"/>
            </a:ext>
          </a:extLst>
        </xdr:cNvPr>
        <xdr:cNvGrpSpPr/>
      </xdr:nvGrpSpPr>
      <xdr:grpSpPr>
        <a:xfrm>
          <a:off x="1435554" y="850446"/>
          <a:ext cx="598393" cy="943994"/>
          <a:chOff x="201707" y="190269"/>
          <a:chExt cx="598393" cy="1003377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00000000-0008-0000-33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3300-000009000000}"/>
              </a:ext>
            </a:extLst>
          </xdr:cNvPr>
          <xdr:cNvSpPr txBox="1"/>
        </xdr:nvSpPr>
        <xdr:spPr>
          <a:xfrm>
            <a:off x="213806" y="789931"/>
            <a:ext cx="547181" cy="4037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306916</xdr:colOff>
      <xdr:row>24</xdr:row>
      <xdr:rowOff>42333</xdr:rowOff>
    </xdr:from>
    <xdr:to>
      <xdr:col>2</xdr:col>
      <xdr:colOff>897467</xdr:colOff>
      <xdr:row>27</xdr:row>
      <xdr:rowOff>2078</xdr:rowOff>
    </xdr:to>
    <xdr:sp macro="" textlink="">
      <xdr:nvSpPr>
        <xdr:cNvPr id="5" name="5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5000000}"/>
            </a:ext>
          </a:extLst>
        </xdr:cNvPr>
        <xdr:cNvSpPr/>
      </xdr:nvSpPr>
      <xdr:spPr bwMode="auto">
        <a:xfrm>
          <a:off x="910166" y="5196416"/>
          <a:ext cx="590551" cy="467745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10</xdr:col>
      <xdr:colOff>319882</xdr:colOff>
      <xdr:row>24</xdr:row>
      <xdr:rowOff>64821</xdr:rowOff>
    </xdr:from>
    <xdr:to>
      <xdr:col>10</xdr:col>
      <xdr:colOff>900908</xdr:colOff>
      <xdr:row>27</xdr:row>
      <xdr:rowOff>15041</xdr:rowOff>
    </xdr:to>
    <xdr:sp macro="" textlink="">
      <xdr:nvSpPr>
        <xdr:cNvPr id="7" name="5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400-000007000000}"/>
            </a:ext>
          </a:extLst>
        </xdr:cNvPr>
        <xdr:cNvSpPr/>
      </xdr:nvSpPr>
      <xdr:spPr bwMode="auto">
        <a:xfrm flipH="1">
          <a:off x="10730707" y="5294046"/>
          <a:ext cx="581026" cy="464570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2</xdr:col>
      <xdr:colOff>381000</xdr:colOff>
      <xdr:row>3</xdr:row>
      <xdr:rowOff>148167</xdr:rowOff>
    </xdr:from>
    <xdr:to>
      <xdr:col>2</xdr:col>
      <xdr:colOff>979393</xdr:colOff>
      <xdr:row>7</xdr:row>
      <xdr:rowOff>30047</xdr:rowOff>
    </xdr:to>
    <xdr:grpSp>
      <xdr:nvGrpSpPr>
        <xdr:cNvPr id="8" name="Grup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3400-000008000000}"/>
            </a:ext>
          </a:extLst>
        </xdr:cNvPr>
        <xdr:cNvGrpSpPr/>
      </xdr:nvGrpSpPr>
      <xdr:grpSpPr>
        <a:xfrm>
          <a:off x="685800" y="643467"/>
          <a:ext cx="598393" cy="958205"/>
          <a:chOff x="201707" y="190269"/>
          <a:chExt cx="598393" cy="1003377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00000000-0008-0000-34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3400-00000A000000}"/>
              </a:ext>
            </a:extLst>
          </xdr:cNvPr>
          <xdr:cNvSpPr txBox="1"/>
        </xdr:nvSpPr>
        <xdr:spPr>
          <a:xfrm>
            <a:off x="213806" y="789931"/>
            <a:ext cx="547181" cy="4037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190500</xdr:rowOff>
    </xdr:from>
    <xdr:to>
      <xdr:col>3</xdr:col>
      <xdr:colOff>636493</xdr:colOff>
      <xdr:row>6</xdr:row>
      <xdr:rowOff>17347</xdr:rowOff>
    </xdr:to>
    <xdr:grpSp>
      <xdr:nvGrpSpPr>
        <xdr:cNvPr id="2" name="Grup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pSpPr/>
      </xdr:nvGrpSpPr>
      <xdr:grpSpPr>
        <a:xfrm>
          <a:off x="1126671" y="503464"/>
          <a:ext cx="598393" cy="942633"/>
          <a:chOff x="201707" y="190269"/>
          <a:chExt cx="598393" cy="1003377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35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707" y="190269"/>
            <a:ext cx="598393" cy="574620"/>
          </a:xfrm>
          <a:prstGeom prst="rect">
            <a:avLst/>
          </a:prstGeom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3500-000004000000}"/>
              </a:ext>
            </a:extLst>
          </xdr:cNvPr>
          <xdr:cNvSpPr txBox="1"/>
        </xdr:nvSpPr>
        <xdr:spPr>
          <a:xfrm>
            <a:off x="213806" y="789931"/>
            <a:ext cx="547181" cy="4037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CO" sz="900" b="1"/>
              <a:t>Volver a inicio</a:t>
            </a:r>
          </a:p>
        </xdr:txBody>
      </xdr:sp>
    </xdr:grpSp>
    <xdr:clientData/>
  </xdr:twoCellAnchor>
  <xdr:twoCellAnchor>
    <xdr:from>
      <xdr:col>3</xdr:col>
      <xdr:colOff>0</xdr:colOff>
      <xdr:row>6</xdr:row>
      <xdr:rowOff>154119</xdr:rowOff>
    </xdr:from>
    <xdr:to>
      <xdr:col>3</xdr:col>
      <xdr:colOff>590551</xdr:colOff>
      <xdr:row>9</xdr:row>
      <xdr:rowOff>136089</xdr:rowOff>
    </xdr:to>
    <xdr:sp macro="" textlink="">
      <xdr:nvSpPr>
        <xdr:cNvPr id="5" name="5 Flecha izquierd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3500-000005000000}"/>
            </a:ext>
          </a:extLst>
        </xdr:cNvPr>
        <xdr:cNvSpPr/>
      </xdr:nvSpPr>
      <xdr:spPr bwMode="auto">
        <a:xfrm>
          <a:off x="1924050" y="1592394"/>
          <a:ext cx="590551" cy="467745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  <xdr:twoCellAnchor>
    <xdr:from>
      <xdr:col>10</xdr:col>
      <xdr:colOff>255324</xdr:colOff>
      <xdr:row>6</xdr:row>
      <xdr:rowOff>158881</xdr:rowOff>
    </xdr:from>
    <xdr:to>
      <xdr:col>10</xdr:col>
      <xdr:colOff>845875</xdr:colOff>
      <xdr:row>9</xdr:row>
      <xdr:rowOff>131326</xdr:rowOff>
    </xdr:to>
    <xdr:sp macro="" textlink="">
      <xdr:nvSpPr>
        <xdr:cNvPr id="6" name="5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6000000}"/>
            </a:ext>
          </a:extLst>
        </xdr:cNvPr>
        <xdr:cNvSpPr/>
      </xdr:nvSpPr>
      <xdr:spPr bwMode="auto">
        <a:xfrm flipH="1">
          <a:off x="10866174" y="1597156"/>
          <a:ext cx="590551" cy="458220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endParaRPr lang="es-CO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ln>
          <a:headEnd type="none" w="med" len="med"/>
          <a:tailEnd type="none" w="med" len="med"/>
        </a:ln>
      </a:spPr>
      <a:bodyPr vertOverflow="clip" wrap="square" lIns="18288" tIns="0" rIns="0" bIns="0" rtlCol="0" anchor="ctr" upright="1"/>
      <a:lstStyle>
        <a:defPPr>
          <a:defRPr/>
        </a:defPPr>
      </a:lstStyle>
      <a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3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4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JUA2002"/>
  <sheetViews>
    <sheetView tabSelected="1" zoomScale="70" zoomScaleNormal="70" workbookViewId="0">
      <selection activeCell="Y24" sqref="Y24"/>
    </sheetView>
  </sheetViews>
  <sheetFormatPr baseColWidth="10" defaultColWidth="11.42578125" defaultRowHeight="12.75" x14ac:dyDescent="0.2"/>
  <cols>
    <col min="1" max="1" width="5.7109375" style="14" customWidth="1"/>
    <col min="2" max="2" width="2.140625" style="14" customWidth="1"/>
    <col min="3" max="3" width="1.85546875" style="14" customWidth="1"/>
    <col min="4" max="4" width="11.42578125" style="14" hidden="1" customWidth="1"/>
    <col min="5" max="18" width="11.42578125" style="14" customWidth="1"/>
    <col min="19" max="19" width="9.7109375" style="14" customWidth="1"/>
    <col min="20" max="20" width="11.42578125" style="14" hidden="1" customWidth="1"/>
    <col min="21" max="21" width="2.140625" style="14" customWidth="1"/>
    <col min="22" max="16384" width="11.42578125" style="14"/>
  </cols>
  <sheetData>
    <row r="2" spans="2:21" ht="11.25" customHeight="1" x14ac:dyDescent="0.5">
      <c r="B2" s="201"/>
      <c r="C2" s="201"/>
      <c r="D2" s="201"/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1"/>
      <c r="S2" s="201"/>
      <c r="T2" s="201"/>
      <c r="U2" s="201"/>
    </row>
    <row r="3" spans="2:21" ht="12.75" customHeight="1" x14ac:dyDescent="0.2">
      <c r="B3" s="201"/>
      <c r="C3" s="40"/>
      <c r="D3" s="40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0"/>
      <c r="T3" s="40"/>
      <c r="U3" s="201"/>
    </row>
    <row r="4" spans="2:21" ht="12.75" customHeight="1" x14ac:dyDescent="0.2">
      <c r="B4" s="201"/>
      <c r="C4" s="40"/>
      <c r="D4" s="40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0"/>
      <c r="T4" s="40"/>
      <c r="U4" s="201"/>
    </row>
    <row r="5" spans="2:21" ht="12.75" customHeight="1" x14ac:dyDescent="0.2">
      <c r="B5" s="201"/>
      <c r="C5" s="40"/>
      <c r="D5" s="40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0"/>
      <c r="T5" s="40"/>
      <c r="U5" s="201"/>
    </row>
    <row r="6" spans="2:21" ht="12.75" customHeight="1" x14ac:dyDescent="0.2">
      <c r="B6" s="201"/>
      <c r="C6" s="40"/>
      <c r="D6" s="40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0"/>
      <c r="T6" s="40"/>
      <c r="U6" s="201"/>
    </row>
    <row r="7" spans="2:21" ht="12.75" customHeight="1" x14ac:dyDescent="0.2">
      <c r="B7" s="201"/>
      <c r="C7" s="40"/>
      <c r="D7" s="40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0"/>
      <c r="T7" s="40"/>
      <c r="U7" s="201"/>
    </row>
    <row r="8" spans="2:21" ht="12.75" customHeight="1" x14ac:dyDescent="0.2">
      <c r="B8" s="201"/>
      <c r="C8" s="40"/>
      <c r="D8" s="40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0"/>
      <c r="T8" s="40"/>
      <c r="U8" s="201"/>
    </row>
    <row r="9" spans="2:21" ht="12.75" customHeight="1" x14ac:dyDescent="0.2">
      <c r="B9" s="201"/>
      <c r="C9" s="40"/>
      <c r="D9" s="40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0"/>
      <c r="T9" s="40"/>
      <c r="U9" s="201"/>
    </row>
    <row r="10" spans="2:21" ht="12.75" customHeight="1" x14ac:dyDescent="0.2">
      <c r="B10" s="201"/>
      <c r="C10" s="40"/>
      <c r="D10" s="40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0"/>
      <c r="T10" s="40"/>
      <c r="U10" s="201"/>
    </row>
    <row r="11" spans="2:21" ht="12.75" customHeight="1" x14ac:dyDescent="0.2">
      <c r="B11" s="201"/>
      <c r="C11" s="40"/>
      <c r="D11" s="40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0"/>
      <c r="T11" s="40"/>
      <c r="U11" s="201"/>
    </row>
    <row r="12" spans="2:21" ht="12.75" customHeight="1" x14ac:dyDescent="0.2">
      <c r="B12" s="201"/>
      <c r="C12" s="40"/>
      <c r="D12" s="40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0"/>
      <c r="T12" s="40"/>
      <c r="U12" s="201"/>
    </row>
    <row r="13" spans="2:21" x14ac:dyDescent="0.2">
      <c r="B13" s="201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201"/>
    </row>
    <row r="14" spans="2:21" x14ac:dyDescent="0.2">
      <c r="B14" s="201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201"/>
    </row>
    <row r="15" spans="2:21" x14ac:dyDescent="0.2">
      <c r="B15" s="201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201"/>
    </row>
    <row r="16" spans="2:21" x14ac:dyDescent="0.2">
      <c r="B16" s="201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201"/>
    </row>
    <row r="17" spans="2:21" x14ac:dyDescent="0.2">
      <c r="B17" s="201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201"/>
    </row>
    <row r="18" spans="2:21" x14ac:dyDescent="0.2">
      <c r="B18" s="201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201"/>
    </row>
    <row r="19" spans="2:21" x14ac:dyDescent="0.2">
      <c r="B19" s="201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201"/>
    </row>
    <row r="20" spans="2:21" x14ac:dyDescent="0.2">
      <c r="B20" s="201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201"/>
    </row>
    <row r="21" spans="2:21" ht="12.75" customHeight="1" x14ac:dyDescent="0.2">
      <c r="B21" s="201"/>
      <c r="C21" s="366" t="s">
        <v>0</v>
      </c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201"/>
    </row>
    <row r="22" spans="2:21" ht="12.75" customHeight="1" x14ac:dyDescent="0.2">
      <c r="B22" s="201"/>
      <c r="C22" s="366"/>
      <c r="D22" s="366"/>
      <c r="E22" s="366"/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201"/>
    </row>
    <row r="23" spans="2:21" ht="12.75" customHeight="1" x14ac:dyDescent="0.2">
      <c r="B23" s="201"/>
      <c r="C23" s="366"/>
      <c r="D23" s="366"/>
      <c r="E23" s="366"/>
      <c r="F23" s="366"/>
      <c r="G23" s="366"/>
      <c r="H23" s="366"/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201"/>
    </row>
    <row r="24" spans="2:21" ht="12.75" customHeight="1" x14ac:dyDescent="0.2">
      <c r="B24" s="201"/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201"/>
    </row>
    <row r="25" spans="2:21" ht="12.75" customHeight="1" x14ac:dyDescent="0.2">
      <c r="B25" s="201"/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  <c r="N25" s="366"/>
      <c r="O25" s="366"/>
      <c r="P25" s="366"/>
      <c r="Q25" s="366"/>
      <c r="R25" s="366"/>
      <c r="S25" s="366"/>
      <c r="T25" s="366"/>
      <c r="U25" s="201"/>
    </row>
    <row r="26" spans="2:21" ht="12.75" customHeight="1" x14ac:dyDescent="0.2">
      <c r="B26" s="201"/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201"/>
    </row>
    <row r="27" spans="2:21" ht="12.75" customHeight="1" x14ac:dyDescent="0.2">
      <c r="B27" s="201"/>
      <c r="C27" s="366"/>
      <c r="D27" s="366"/>
      <c r="E27" s="366"/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201"/>
    </row>
    <row r="28" spans="2:21" ht="12.75" customHeight="1" x14ac:dyDescent="0.2">
      <c r="B28" s="201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201"/>
    </row>
    <row r="29" spans="2:21" ht="12.75" customHeight="1" x14ac:dyDescent="0.2">
      <c r="B29" s="201"/>
      <c r="C29" s="366"/>
      <c r="D29" s="366"/>
      <c r="E29" s="366"/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366"/>
      <c r="Q29" s="366"/>
      <c r="R29" s="366"/>
      <c r="S29" s="366"/>
      <c r="T29" s="366"/>
      <c r="U29" s="201"/>
    </row>
    <row r="30" spans="2:21" ht="12.75" customHeight="1" x14ac:dyDescent="0.2">
      <c r="B30" s="201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201"/>
    </row>
    <row r="31" spans="2:21" ht="12.75" customHeight="1" x14ac:dyDescent="0.2">
      <c r="B31" s="201"/>
      <c r="C31" s="366"/>
      <c r="D31" s="366"/>
      <c r="E31" s="366"/>
      <c r="F31" s="366"/>
      <c r="G31" s="366"/>
      <c r="H31" s="366"/>
      <c r="I31" s="366"/>
      <c r="J31" s="366"/>
      <c r="K31" s="366"/>
      <c r="L31" s="366"/>
      <c r="M31" s="366"/>
      <c r="N31" s="366"/>
      <c r="O31" s="366"/>
      <c r="P31" s="366"/>
      <c r="Q31" s="366"/>
      <c r="R31" s="366"/>
      <c r="S31" s="366"/>
      <c r="T31" s="366"/>
      <c r="U31" s="201"/>
    </row>
    <row r="32" spans="2:21" ht="12.75" customHeight="1" x14ac:dyDescent="0.2">
      <c r="B32" s="201"/>
      <c r="C32" s="366"/>
      <c r="D32" s="366"/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S32" s="366"/>
      <c r="T32" s="366"/>
      <c r="U32" s="201"/>
    </row>
    <row r="33" spans="2:21" x14ac:dyDescent="0.2">
      <c r="B33" s="20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201"/>
    </row>
    <row r="34" spans="2:21" x14ac:dyDescent="0.2">
      <c r="B34" s="20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201"/>
    </row>
    <row r="35" spans="2:21" x14ac:dyDescent="0.2">
      <c r="B35" s="20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201"/>
    </row>
    <row r="36" spans="2:21" x14ac:dyDescent="0.2">
      <c r="B36" s="20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201"/>
    </row>
    <row r="37" spans="2:21" x14ac:dyDescent="0.2">
      <c r="B37" s="20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201"/>
    </row>
    <row r="38" spans="2:21" x14ac:dyDescent="0.2">
      <c r="B38" s="20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201"/>
    </row>
    <row r="39" spans="2:21" x14ac:dyDescent="0.2">
      <c r="B39" s="20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201"/>
    </row>
    <row r="40" spans="2:21" x14ac:dyDescent="0.2">
      <c r="B40" s="20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201"/>
    </row>
    <row r="41" spans="2:21" x14ac:dyDescent="0.2">
      <c r="B41" s="20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201"/>
    </row>
    <row r="42" spans="2:21" x14ac:dyDescent="0.2">
      <c r="B42" s="20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201"/>
    </row>
    <row r="43" spans="2:21" ht="12.75" customHeight="1" x14ac:dyDescent="0.2">
      <c r="B43" s="201"/>
      <c r="C43" s="40"/>
      <c r="D43" s="40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0"/>
      <c r="T43" s="40"/>
      <c r="U43" s="201"/>
    </row>
    <row r="44" spans="2:21" ht="12.75" customHeight="1" x14ac:dyDescent="0.2">
      <c r="B44" s="201"/>
      <c r="C44" s="40"/>
      <c r="D44" s="40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0"/>
      <c r="S44" s="40"/>
      <c r="T44" s="40"/>
      <c r="U44" s="201"/>
    </row>
    <row r="45" spans="2:21" ht="12.75" customHeight="1" x14ac:dyDescent="0.2">
      <c r="B45" s="201"/>
      <c r="C45" s="40"/>
      <c r="D45" s="40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0"/>
      <c r="T45" s="40"/>
      <c r="U45" s="201"/>
    </row>
    <row r="46" spans="2:21" ht="12.75" customHeight="1" x14ac:dyDescent="0.2">
      <c r="B46" s="201"/>
      <c r="C46" s="40"/>
      <c r="D46" s="40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0"/>
      <c r="T46" s="40"/>
      <c r="U46" s="201"/>
    </row>
    <row r="47" spans="2:21" ht="12.75" customHeight="1" x14ac:dyDescent="0.2">
      <c r="B47" s="201"/>
      <c r="C47" s="367"/>
      <c r="D47" s="367"/>
      <c r="E47" s="367"/>
      <c r="F47" s="367"/>
      <c r="G47" s="367"/>
      <c r="H47" s="367"/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201"/>
    </row>
    <row r="48" spans="2:21" ht="12.75" customHeight="1" x14ac:dyDescent="0.2">
      <c r="B48" s="201"/>
      <c r="C48" s="367"/>
      <c r="D48" s="367"/>
      <c r="E48" s="367"/>
      <c r="F48" s="367"/>
      <c r="G48" s="367"/>
      <c r="H48" s="367"/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201"/>
    </row>
    <row r="49" spans="2:21" ht="12.75" customHeight="1" x14ac:dyDescent="0.2">
      <c r="B49" s="201"/>
      <c r="C49" s="367"/>
      <c r="D49" s="367"/>
      <c r="E49" s="367"/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201"/>
    </row>
    <row r="50" spans="2:21" ht="11.25" customHeight="1" x14ac:dyDescent="0.2">
      <c r="B50" s="201"/>
      <c r="C50" s="201"/>
      <c r="D50" s="201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1"/>
      <c r="S50" s="201"/>
      <c r="T50" s="186"/>
      <c r="U50" s="201"/>
    </row>
    <row r="52" spans="2:21" x14ac:dyDescent="0.2">
      <c r="C52" s="26"/>
    </row>
    <row r="53" spans="2:21" x14ac:dyDescent="0.2">
      <c r="I53" s="42"/>
    </row>
    <row r="2002" spans="7307:7307" x14ac:dyDescent="0.2">
      <c r="JUA2002" s="25" t="s">
        <v>1</v>
      </c>
    </row>
  </sheetData>
  <mergeCells count="2">
    <mergeCell ref="C21:T32"/>
    <mergeCell ref="C47:T49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UF1999"/>
  <sheetViews>
    <sheetView zoomScale="90" zoomScaleNormal="90" workbookViewId="0">
      <pane xSplit="1" ySplit="8" topLeftCell="BX47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baseColWidth="10" defaultColWidth="11.42578125" defaultRowHeight="44.25" customHeight="1" x14ac:dyDescent="0.2"/>
  <cols>
    <col min="1" max="1" width="52.42578125" style="26" customWidth="1"/>
    <col min="2" max="25" width="8.140625" style="26" customWidth="1"/>
    <col min="26" max="41" width="8.140625" style="28" customWidth="1"/>
    <col min="42" max="42" width="7.140625" style="28" customWidth="1"/>
    <col min="43" max="43" width="6.140625" style="28" bestFit="1" customWidth="1"/>
    <col min="44" max="45" width="8.140625" style="28" customWidth="1"/>
    <col min="46" max="46" width="7.140625" style="28" customWidth="1"/>
    <col min="47" max="47" width="6.140625" style="28" bestFit="1" customWidth="1"/>
    <col min="48" max="49" width="8.140625" style="28" customWidth="1"/>
    <col min="50" max="50" width="7.140625" style="28" customWidth="1"/>
    <col min="51" max="51" width="6.140625" style="28" bestFit="1" customWidth="1"/>
    <col min="52" max="53" width="8.140625" style="28" customWidth="1"/>
    <col min="54" max="54" width="7.140625" style="28" customWidth="1"/>
    <col min="55" max="55" width="6.140625" style="28" bestFit="1" customWidth="1"/>
    <col min="56" max="57" width="8.140625" style="28" customWidth="1"/>
    <col min="58" max="58" width="7.140625" style="28" customWidth="1"/>
    <col min="59" max="59" width="6.140625" style="28" bestFit="1" customWidth="1"/>
    <col min="60" max="61" width="8.140625" style="28" customWidth="1"/>
    <col min="62" max="62" width="7.140625" style="28" customWidth="1"/>
    <col min="63" max="63" width="6.140625" style="28" bestFit="1" customWidth="1"/>
    <col min="64" max="65" width="8.140625" style="28" customWidth="1"/>
    <col min="66" max="66" width="7.140625" style="28" customWidth="1"/>
    <col min="67" max="67" width="6.140625" style="28" bestFit="1" customWidth="1"/>
    <col min="68" max="69" width="8.140625" style="28" customWidth="1"/>
    <col min="70" max="71" width="6.140625" style="28" bestFit="1" customWidth="1"/>
    <col min="72" max="72" width="7.5703125" style="28" bestFit="1" customWidth="1"/>
    <col min="73" max="73" width="11.42578125" style="28"/>
    <col min="74" max="75" width="6.140625" style="28" bestFit="1" customWidth="1"/>
    <col min="76" max="76" width="7.5703125" style="28" bestFit="1" customWidth="1"/>
    <col min="77" max="186" width="11.42578125" style="28"/>
    <col min="187" max="187" width="47.7109375" style="28" customWidth="1"/>
    <col min="188" max="217" width="7.85546875" style="28" customWidth="1"/>
    <col min="218" max="442" width="11.42578125" style="28"/>
    <col min="443" max="443" width="47.7109375" style="28" customWidth="1"/>
    <col min="444" max="473" width="7.85546875" style="28" customWidth="1"/>
    <col min="474" max="698" width="11.42578125" style="28"/>
    <col min="699" max="699" width="47.7109375" style="28" customWidth="1"/>
    <col min="700" max="729" width="7.85546875" style="28" customWidth="1"/>
    <col min="730" max="954" width="11.42578125" style="28"/>
    <col min="955" max="955" width="47.7109375" style="28" customWidth="1"/>
    <col min="956" max="985" width="7.85546875" style="28" customWidth="1"/>
    <col min="986" max="1210" width="11.42578125" style="28"/>
    <col min="1211" max="1211" width="47.7109375" style="28" customWidth="1"/>
    <col min="1212" max="1241" width="7.85546875" style="28" customWidth="1"/>
    <col min="1242" max="1466" width="11.42578125" style="28"/>
    <col min="1467" max="1467" width="47.7109375" style="28" customWidth="1"/>
    <col min="1468" max="1497" width="7.85546875" style="28" customWidth="1"/>
    <col min="1498" max="1722" width="11.42578125" style="28"/>
    <col min="1723" max="1723" width="47.7109375" style="28" customWidth="1"/>
    <col min="1724" max="1753" width="7.85546875" style="28" customWidth="1"/>
    <col min="1754" max="1978" width="11.42578125" style="28"/>
    <col min="1979" max="1979" width="47.7109375" style="28" customWidth="1"/>
    <col min="1980" max="2009" width="7.85546875" style="28" customWidth="1"/>
    <col min="2010" max="2234" width="11.42578125" style="28"/>
    <col min="2235" max="2235" width="47.7109375" style="28" customWidth="1"/>
    <col min="2236" max="2265" width="7.85546875" style="28" customWidth="1"/>
    <col min="2266" max="2490" width="11.42578125" style="28"/>
    <col min="2491" max="2491" width="47.7109375" style="28" customWidth="1"/>
    <col min="2492" max="2521" width="7.85546875" style="28" customWidth="1"/>
    <col min="2522" max="2746" width="11.42578125" style="28"/>
    <col min="2747" max="2747" width="47.7109375" style="28" customWidth="1"/>
    <col min="2748" max="2777" width="7.85546875" style="28" customWidth="1"/>
    <col min="2778" max="3002" width="11.42578125" style="28"/>
    <col min="3003" max="3003" width="47.7109375" style="28" customWidth="1"/>
    <col min="3004" max="3033" width="7.85546875" style="28" customWidth="1"/>
    <col min="3034" max="3258" width="11.42578125" style="28"/>
    <col min="3259" max="3259" width="47.7109375" style="28" customWidth="1"/>
    <col min="3260" max="3289" width="7.85546875" style="28" customWidth="1"/>
    <col min="3290" max="3514" width="11.42578125" style="28"/>
    <col min="3515" max="3515" width="47.7109375" style="28" customWidth="1"/>
    <col min="3516" max="3545" width="7.85546875" style="28" customWidth="1"/>
    <col min="3546" max="3770" width="11.42578125" style="28"/>
    <col min="3771" max="3771" width="47.7109375" style="28" customWidth="1"/>
    <col min="3772" max="3801" width="7.85546875" style="28" customWidth="1"/>
    <col min="3802" max="4026" width="11.42578125" style="28"/>
    <col min="4027" max="4027" width="47.7109375" style="28" customWidth="1"/>
    <col min="4028" max="4057" width="7.85546875" style="28" customWidth="1"/>
    <col min="4058" max="4282" width="11.42578125" style="28"/>
    <col min="4283" max="4283" width="47.7109375" style="28" customWidth="1"/>
    <col min="4284" max="4313" width="7.85546875" style="28" customWidth="1"/>
    <col min="4314" max="4538" width="11.42578125" style="28"/>
    <col min="4539" max="4539" width="47.7109375" style="28" customWidth="1"/>
    <col min="4540" max="4569" width="7.85546875" style="28" customWidth="1"/>
    <col min="4570" max="4794" width="11.42578125" style="28"/>
    <col min="4795" max="4795" width="47.7109375" style="28" customWidth="1"/>
    <col min="4796" max="4825" width="7.85546875" style="28" customWidth="1"/>
    <col min="4826" max="5050" width="11.42578125" style="28"/>
    <col min="5051" max="5051" width="47.7109375" style="28" customWidth="1"/>
    <col min="5052" max="5081" width="7.85546875" style="28" customWidth="1"/>
    <col min="5082" max="5306" width="11.42578125" style="28"/>
    <col min="5307" max="5307" width="47.7109375" style="28" customWidth="1"/>
    <col min="5308" max="5337" width="7.85546875" style="28" customWidth="1"/>
    <col min="5338" max="5562" width="11.42578125" style="28"/>
    <col min="5563" max="5563" width="47.7109375" style="28" customWidth="1"/>
    <col min="5564" max="5593" width="7.85546875" style="28" customWidth="1"/>
    <col min="5594" max="5818" width="11.42578125" style="28"/>
    <col min="5819" max="5819" width="47.7109375" style="28" customWidth="1"/>
    <col min="5820" max="5849" width="7.85546875" style="28" customWidth="1"/>
    <col min="5850" max="6074" width="11.42578125" style="28"/>
    <col min="6075" max="6075" width="47.7109375" style="28" customWidth="1"/>
    <col min="6076" max="6105" width="7.85546875" style="28" customWidth="1"/>
    <col min="6106" max="6330" width="11.42578125" style="28"/>
    <col min="6331" max="6331" width="47.7109375" style="28" customWidth="1"/>
    <col min="6332" max="6361" width="7.85546875" style="28" customWidth="1"/>
    <col min="6362" max="6586" width="11.42578125" style="28"/>
    <col min="6587" max="6587" width="47.7109375" style="28" customWidth="1"/>
    <col min="6588" max="6617" width="7.85546875" style="28" customWidth="1"/>
    <col min="6618" max="6842" width="11.42578125" style="28"/>
    <col min="6843" max="6843" width="47.7109375" style="28" customWidth="1"/>
    <col min="6844" max="6873" width="7.85546875" style="28" customWidth="1"/>
    <col min="6874" max="7098" width="11.42578125" style="28"/>
    <col min="7099" max="7099" width="47.7109375" style="28" customWidth="1"/>
    <col min="7100" max="7129" width="7.85546875" style="28" customWidth="1"/>
    <col min="7130" max="7354" width="11.42578125" style="28"/>
    <col min="7355" max="7355" width="47.7109375" style="28" customWidth="1"/>
    <col min="7356" max="7385" width="7.85546875" style="28" customWidth="1"/>
    <col min="7386" max="7610" width="11.42578125" style="28"/>
    <col min="7611" max="7611" width="47.7109375" style="28" customWidth="1"/>
    <col min="7612" max="7641" width="7.85546875" style="28" customWidth="1"/>
    <col min="7642" max="7866" width="11.42578125" style="28"/>
    <col min="7867" max="7867" width="47.7109375" style="28" customWidth="1"/>
    <col min="7868" max="7897" width="7.85546875" style="28" customWidth="1"/>
    <col min="7898" max="8122" width="11.42578125" style="28"/>
    <col min="8123" max="8123" width="47.7109375" style="28" customWidth="1"/>
    <col min="8124" max="8153" width="7.85546875" style="28" customWidth="1"/>
    <col min="8154" max="8378" width="11.42578125" style="28"/>
    <col min="8379" max="8379" width="47.7109375" style="28" customWidth="1"/>
    <col min="8380" max="8409" width="7.85546875" style="28" customWidth="1"/>
    <col min="8410" max="8634" width="11.42578125" style="28"/>
    <col min="8635" max="8635" width="47.7109375" style="28" customWidth="1"/>
    <col min="8636" max="8665" width="7.85546875" style="28" customWidth="1"/>
    <col min="8666" max="8890" width="11.42578125" style="28"/>
    <col min="8891" max="8891" width="47.7109375" style="28" customWidth="1"/>
    <col min="8892" max="8921" width="7.85546875" style="28" customWidth="1"/>
    <col min="8922" max="9146" width="11.42578125" style="28"/>
    <col min="9147" max="9147" width="47.7109375" style="28" customWidth="1"/>
    <col min="9148" max="9177" width="7.85546875" style="28" customWidth="1"/>
    <col min="9178" max="9402" width="11.42578125" style="28"/>
    <col min="9403" max="9403" width="47.7109375" style="28" customWidth="1"/>
    <col min="9404" max="9433" width="7.85546875" style="28" customWidth="1"/>
    <col min="9434" max="9658" width="11.42578125" style="28"/>
    <col min="9659" max="9659" width="47.7109375" style="28" customWidth="1"/>
    <col min="9660" max="9689" width="7.85546875" style="28" customWidth="1"/>
    <col min="9690" max="9914" width="11.42578125" style="28"/>
    <col min="9915" max="9915" width="47.7109375" style="28" customWidth="1"/>
    <col min="9916" max="9945" width="7.85546875" style="28" customWidth="1"/>
    <col min="9946" max="10170" width="11.42578125" style="28"/>
    <col min="10171" max="10171" width="47.7109375" style="28" customWidth="1"/>
    <col min="10172" max="10201" width="7.85546875" style="28" customWidth="1"/>
    <col min="10202" max="10426" width="11.42578125" style="28"/>
    <col min="10427" max="10427" width="47.7109375" style="28" customWidth="1"/>
    <col min="10428" max="10457" width="7.85546875" style="28" customWidth="1"/>
    <col min="10458" max="10682" width="11.42578125" style="28"/>
    <col min="10683" max="10683" width="47.7109375" style="28" customWidth="1"/>
    <col min="10684" max="10713" width="7.85546875" style="28" customWidth="1"/>
    <col min="10714" max="10938" width="11.42578125" style="28"/>
    <col min="10939" max="10939" width="47.7109375" style="28" customWidth="1"/>
    <col min="10940" max="10969" width="7.85546875" style="28" customWidth="1"/>
    <col min="10970" max="11194" width="11.42578125" style="28"/>
    <col min="11195" max="11195" width="47.7109375" style="28" customWidth="1"/>
    <col min="11196" max="11225" width="7.85546875" style="28" customWidth="1"/>
    <col min="11226" max="11450" width="11.42578125" style="28"/>
    <col min="11451" max="11451" width="47.7109375" style="28" customWidth="1"/>
    <col min="11452" max="11481" width="7.85546875" style="28" customWidth="1"/>
    <col min="11482" max="11706" width="11.42578125" style="28"/>
    <col min="11707" max="11707" width="47.7109375" style="28" customWidth="1"/>
    <col min="11708" max="11737" width="7.85546875" style="28" customWidth="1"/>
    <col min="11738" max="11962" width="11.42578125" style="28"/>
    <col min="11963" max="11963" width="47.7109375" style="28" customWidth="1"/>
    <col min="11964" max="11993" width="7.85546875" style="28" customWidth="1"/>
    <col min="11994" max="12218" width="11.42578125" style="28"/>
    <col min="12219" max="12219" width="47.7109375" style="28" customWidth="1"/>
    <col min="12220" max="12249" width="7.85546875" style="28" customWidth="1"/>
    <col min="12250" max="12474" width="11.42578125" style="28"/>
    <col min="12475" max="12475" width="47.7109375" style="28" customWidth="1"/>
    <col min="12476" max="12505" width="7.85546875" style="28" customWidth="1"/>
    <col min="12506" max="12730" width="11.42578125" style="28"/>
    <col min="12731" max="12731" width="47.7109375" style="28" customWidth="1"/>
    <col min="12732" max="12761" width="7.85546875" style="28" customWidth="1"/>
    <col min="12762" max="12986" width="11.42578125" style="28"/>
    <col min="12987" max="12987" width="47.7109375" style="28" customWidth="1"/>
    <col min="12988" max="13017" width="7.85546875" style="28" customWidth="1"/>
    <col min="13018" max="13242" width="11.42578125" style="28"/>
    <col min="13243" max="13243" width="47.7109375" style="28" customWidth="1"/>
    <col min="13244" max="13273" width="7.85546875" style="28" customWidth="1"/>
    <col min="13274" max="13498" width="11.42578125" style="28"/>
    <col min="13499" max="13499" width="47.7109375" style="28" customWidth="1"/>
    <col min="13500" max="13529" width="7.85546875" style="28" customWidth="1"/>
    <col min="13530" max="13754" width="11.42578125" style="28"/>
    <col min="13755" max="13755" width="47.7109375" style="28" customWidth="1"/>
    <col min="13756" max="13785" width="7.85546875" style="28" customWidth="1"/>
    <col min="13786" max="14010" width="11.42578125" style="28"/>
    <col min="14011" max="14011" width="47.7109375" style="28" customWidth="1"/>
    <col min="14012" max="14041" width="7.85546875" style="28" customWidth="1"/>
    <col min="14042" max="14266" width="11.42578125" style="28"/>
    <col min="14267" max="14267" width="47.7109375" style="28" customWidth="1"/>
    <col min="14268" max="14297" width="7.85546875" style="28" customWidth="1"/>
    <col min="14298" max="14522" width="11.42578125" style="28"/>
    <col min="14523" max="14523" width="47.7109375" style="28" customWidth="1"/>
    <col min="14524" max="14553" width="7.85546875" style="28" customWidth="1"/>
    <col min="14554" max="14778" width="11.42578125" style="28"/>
    <col min="14779" max="14779" width="47.7109375" style="28" customWidth="1"/>
    <col min="14780" max="14809" width="7.85546875" style="28" customWidth="1"/>
    <col min="14810" max="15034" width="11.42578125" style="28"/>
    <col min="15035" max="15035" width="47.7109375" style="28" customWidth="1"/>
    <col min="15036" max="15065" width="7.85546875" style="28" customWidth="1"/>
    <col min="15066" max="15290" width="11.42578125" style="28"/>
    <col min="15291" max="15291" width="47.7109375" style="28" customWidth="1"/>
    <col min="15292" max="15321" width="7.85546875" style="28" customWidth="1"/>
    <col min="15322" max="15546" width="11.42578125" style="28"/>
    <col min="15547" max="15547" width="47.7109375" style="28" customWidth="1"/>
    <col min="15548" max="15577" width="7.85546875" style="28" customWidth="1"/>
    <col min="15578" max="15802" width="11.42578125" style="28"/>
    <col min="15803" max="15803" width="47.7109375" style="28" customWidth="1"/>
    <col min="15804" max="15833" width="7.85546875" style="28" customWidth="1"/>
    <col min="15834" max="16058" width="11.42578125" style="28"/>
    <col min="16059" max="16059" width="47.7109375" style="28" customWidth="1"/>
    <col min="16060" max="16089" width="7.85546875" style="28" customWidth="1"/>
    <col min="16090" max="16384" width="11.42578125" style="28"/>
  </cols>
  <sheetData>
    <row r="1" spans="1:81" ht="12" x14ac:dyDescent="0.2"/>
    <row r="2" spans="1:81" ht="21" customHeight="1" x14ac:dyDescent="0.2">
      <c r="A2" s="45" t="s">
        <v>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spans="1:81" ht="21" customHeight="1" x14ac:dyDescent="0.2">
      <c r="A3" s="45" t="s">
        <v>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81" ht="21" customHeight="1" x14ac:dyDescent="0.2">
      <c r="A4" s="45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</row>
    <row r="5" spans="1:81" ht="21" customHeight="1" x14ac:dyDescent="0.2">
      <c r="A5" s="45" t="s">
        <v>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</row>
    <row r="6" spans="1:81" ht="19.5" customHeight="1" x14ac:dyDescent="0.2">
      <c r="A6" s="27"/>
    </row>
    <row r="7" spans="1:81" ht="21.75" customHeight="1" x14ac:dyDescent="0.2">
      <c r="A7" s="372" t="s">
        <v>6</v>
      </c>
      <c r="B7" s="368" t="s">
        <v>7</v>
      </c>
      <c r="C7" s="368"/>
      <c r="D7" s="368"/>
      <c r="E7" s="368"/>
      <c r="F7" s="368" t="s">
        <v>8</v>
      </c>
      <c r="G7" s="368"/>
      <c r="H7" s="368"/>
      <c r="I7" s="368"/>
      <c r="J7" s="368" t="s">
        <v>9</v>
      </c>
      <c r="K7" s="368"/>
      <c r="L7" s="368"/>
      <c r="M7" s="368"/>
      <c r="N7" s="368" t="s">
        <v>10</v>
      </c>
      <c r="O7" s="368"/>
      <c r="P7" s="368"/>
      <c r="Q7" s="368"/>
      <c r="R7" s="368" t="s">
        <v>11</v>
      </c>
      <c r="S7" s="368"/>
      <c r="T7" s="368"/>
      <c r="U7" s="368"/>
      <c r="V7" s="369" t="s">
        <v>12</v>
      </c>
      <c r="W7" s="370"/>
      <c r="X7" s="370"/>
      <c r="Y7" s="371"/>
      <c r="Z7" s="368" t="s">
        <v>13</v>
      </c>
      <c r="AA7" s="368"/>
      <c r="AB7" s="368"/>
      <c r="AC7" s="368"/>
      <c r="AD7" s="368" t="s">
        <v>14</v>
      </c>
      <c r="AE7" s="368"/>
      <c r="AF7" s="368"/>
      <c r="AG7" s="368"/>
      <c r="AH7" s="368" t="s">
        <v>15</v>
      </c>
      <c r="AI7" s="368"/>
      <c r="AJ7" s="368"/>
      <c r="AK7" s="368"/>
      <c r="AL7" s="368" t="s">
        <v>16</v>
      </c>
      <c r="AM7" s="368"/>
      <c r="AN7" s="368"/>
      <c r="AO7" s="368"/>
      <c r="AP7" s="368" t="s">
        <v>17</v>
      </c>
      <c r="AQ7" s="368"/>
      <c r="AR7" s="368"/>
      <c r="AS7" s="368"/>
      <c r="AT7" s="368" t="s">
        <v>18</v>
      </c>
      <c r="AU7" s="368"/>
      <c r="AV7" s="368"/>
      <c r="AW7" s="368"/>
      <c r="AX7" s="368" t="s">
        <v>19</v>
      </c>
      <c r="AY7" s="368"/>
      <c r="AZ7" s="368"/>
      <c r="BA7" s="368"/>
      <c r="BB7" s="368" t="s">
        <v>20</v>
      </c>
      <c r="BC7" s="368"/>
      <c r="BD7" s="368"/>
      <c r="BE7" s="368"/>
      <c r="BF7" s="368" t="s">
        <v>21</v>
      </c>
      <c r="BG7" s="368"/>
      <c r="BH7" s="368"/>
      <c r="BI7" s="368"/>
      <c r="BJ7" s="368" t="s">
        <v>22</v>
      </c>
      <c r="BK7" s="368"/>
      <c r="BL7" s="368"/>
      <c r="BM7" s="368"/>
      <c r="BN7" s="368" t="s">
        <v>23</v>
      </c>
      <c r="BO7" s="368"/>
      <c r="BP7" s="368"/>
      <c r="BQ7" s="368"/>
      <c r="BR7" s="368" t="s">
        <v>24</v>
      </c>
      <c r="BS7" s="368"/>
      <c r="BT7" s="368"/>
      <c r="BU7" s="368"/>
      <c r="BV7" s="368" t="s">
        <v>25</v>
      </c>
      <c r="BW7" s="368"/>
      <c r="BX7" s="368"/>
      <c r="BY7" s="368"/>
      <c r="BZ7" s="368" t="s">
        <v>495</v>
      </c>
      <c r="CA7" s="368"/>
      <c r="CB7" s="368"/>
      <c r="CC7" s="368"/>
    </row>
    <row r="8" spans="1:81" ht="24" x14ac:dyDescent="0.2">
      <c r="A8" s="372"/>
      <c r="B8" s="206" t="s">
        <v>26</v>
      </c>
      <c r="C8" s="207" t="s">
        <v>27</v>
      </c>
      <c r="D8" s="207" t="s">
        <v>28</v>
      </c>
      <c r="E8" s="207" t="s">
        <v>29</v>
      </c>
      <c r="F8" s="206" t="s">
        <v>26</v>
      </c>
      <c r="G8" s="207" t="s">
        <v>27</v>
      </c>
      <c r="H8" s="207" t="s">
        <v>28</v>
      </c>
      <c r="I8" s="207" t="s">
        <v>29</v>
      </c>
      <c r="J8" s="206" t="s">
        <v>26</v>
      </c>
      <c r="K8" s="207" t="s">
        <v>27</v>
      </c>
      <c r="L8" s="207" t="s">
        <v>28</v>
      </c>
      <c r="M8" s="207" t="s">
        <v>29</v>
      </c>
      <c r="N8" s="206" t="s">
        <v>26</v>
      </c>
      <c r="O8" s="207" t="s">
        <v>27</v>
      </c>
      <c r="P8" s="207" t="s">
        <v>28</v>
      </c>
      <c r="Q8" s="207" t="s">
        <v>29</v>
      </c>
      <c r="R8" s="206" t="s">
        <v>26</v>
      </c>
      <c r="S8" s="207" t="s">
        <v>27</v>
      </c>
      <c r="T8" s="207" t="s">
        <v>28</v>
      </c>
      <c r="U8" s="207" t="s">
        <v>29</v>
      </c>
      <c r="V8" s="206" t="s">
        <v>26</v>
      </c>
      <c r="W8" s="207" t="s">
        <v>27</v>
      </c>
      <c r="X8" s="207" t="s">
        <v>28</v>
      </c>
      <c r="Y8" s="207" t="s">
        <v>29</v>
      </c>
      <c r="Z8" s="206" t="s">
        <v>26</v>
      </c>
      <c r="AA8" s="207" t="s">
        <v>27</v>
      </c>
      <c r="AB8" s="207" t="s">
        <v>28</v>
      </c>
      <c r="AC8" s="207" t="s">
        <v>29</v>
      </c>
      <c r="AD8" s="206" t="s">
        <v>26</v>
      </c>
      <c r="AE8" s="207" t="s">
        <v>27</v>
      </c>
      <c r="AF8" s="207" t="s">
        <v>28</v>
      </c>
      <c r="AG8" s="207" t="s">
        <v>29</v>
      </c>
      <c r="AH8" s="206" t="s">
        <v>26</v>
      </c>
      <c r="AI8" s="207" t="s">
        <v>27</v>
      </c>
      <c r="AJ8" s="207" t="s">
        <v>28</v>
      </c>
      <c r="AK8" s="207" t="s">
        <v>29</v>
      </c>
      <c r="AL8" s="206" t="s">
        <v>26</v>
      </c>
      <c r="AM8" s="207" t="s">
        <v>27</v>
      </c>
      <c r="AN8" s="207" t="s">
        <v>28</v>
      </c>
      <c r="AO8" s="207" t="s">
        <v>29</v>
      </c>
      <c r="AP8" s="206" t="s">
        <v>26</v>
      </c>
      <c r="AQ8" s="207" t="s">
        <v>27</v>
      </c>
      <c r="AR8" s="207" t="s">
        <v>28</v>
      </c>
      <c r="AS8" s="207" t="s">
        <v>29</v>
      </c>
      <c r="AT8" s="206" t="s">
        <v>26</v>
      </c>
      <c r="AU8" s="207" t="s">
        <v>27</v>
      </c>
      <c r="AV8" s="207" t="s">
        <v>28</v>
      </c>
      <c r="AW8" s="207" t="s">
        <v>29</v>
      </c>
      <c r="AX8" s="206" t="s">
        <v>26</v>
      </c>
      <c r="AY8" s="207" t="s">
        <v>27</v>
      </c>
      <c r="AZ8" s="207" t="s">
        <v>28</v>
      </c>
      <c r="BA8" s="207" t="s">
        <v>29</v>
      </c>
      <c r="BB8" s="206" t="s">
        <v>26</v>
      </c>
      <c r="BC8" s="207" t="s">
        <v>27</v>
      </c>
      <c r="BD8" s="207" t="s">
        <v>28</v>
      </c>
      <c r="BE8" s="207" t="s">
        <v>29</v>
      </c>
      <c r="BF8" s="206" t="s">
        <v>26</v>
      </c>
      <c r="BG8" s="207" t="s">
        <v>27</v>
      </c>
      <c r="BH8" s="207" t="s">
        <v>28</v>
      </c>
      <c r="BI8" s="207" t="s">
        <v>29</v>
      </c>
      <c r="BJ8" s="206" t="s">
        <v>26</v>
      </c>
      <c r="BK8" s="207" t="s">
        <v>27</v>
      </c>
      <c r="BL8" s="207" t="s">
        <v>28</v>
      </c>
      <c r="BM8" s="207" t="s">
        <v>29</v>
      </c>
      <c r="BN8" s="206" t="s">
        <v>26</v>
      </c>
      <c r="BO8" s="207" t="s">
        <v>27</v>
      </c>
      <c r="BP8" s="207" t="s">
        <v>28</v>
      </c>
      <c r="BQ8" s="207" t="s">
        <v>29</v>
      </c>
      <c r="BR8" s="206" t="s">
        <v>26</v>
      </c>
      <c r="BS8" s="207" t="s">
        <v>27</v>
      </c>
      <c r="BT8" s="207" t="s">
        <v>28</v>
      </c>
      <c r="BU8" s="207" t="s">
        <v>29</v>
      </c>
      <c r="BV8" s="206" t="s">
        <v>26</v>
      </c>
      <c r="BW8" s="207" t="s">
        <v>27</v>
      </c>
      <c r="BX8" s="207" t="s">
        <v>28</v>
      </c>
      <c r="BY8" s="207" t="s">
        <v>29</v>
      </c>
      <c r="BZ8" s="361" t="s">
        <v>26</v>
      </c>
      <c r="CA8" s="361" t="s">
        <v>27</v>
      </c>
      <c r="CB8" s="361" t="s">
        <v>28</v>
      </c>
      <c r="CC8" s="361" t="s">
        <v>496</v>
      </c>
    </row>
    <row r="9" spans="1:81" ht="17.25" customHeight="1" x14ac:dyDescent="0.2">
      <c r="A9" s="209" t="s">
        <v>30</v>
      </c>
      <c r="B9" s="210">
        <f>SUM(B10:B12)</f>
        <v>641</v>
      </c>
      <c r="C9" s="210">
        <f>SUM(C10:C12)</f>
        <v>509</v>
      </c>
      <c r="D9" s="210">
        <f t="shared" ref="D9:AK9" si="0">SUM(D10:D12)</f>
        <v>311</v>
      </c>
      <c r="E9" s="210">
        <f t="shared" si="0"/>
        <v>2064</v>
      </c>
      <c r="F9" s="210">
        <f t="shared" si="0"/>
        <v>323</v>
      </c>
      <c r="G9" s="210">
        <f t="shared" si="0"/>
        <v>292</v>
      </c>
      <c r="H9" s="210">
        <f t="shared" si="0"/>
        <v>222</v>
      </c>
      <c r="I9" s="210">
        <f t="shared" si="0"/>
        <v>2097</v>
      </c>
      <c r="J9" s="210">
        <f t="shared" si="0"/>
        <v>810</v>
      </c>
      <c r="K9" s="210">
        <f t="shared" si="0"/>
        <v>667</v>
      </c>
      <c r="L9" s="210">
        <f t="shared" si="0"/>
        <v>374</v>
      </c>
      <c r="M9" s="210">
        <f t="shared" si="0"/>
        <v>2306</v>
      </c>
      <c r="N9" s="210">
        <f t="shared" si="0"/>
        <v>284</v>
      </c>
      <c r="O9" s="210">
        <f t="shared" si="0"/>
        <v>256</v>
      </c>
      <c r="P9" s="210">
        <f t="shared" si="0"/>
        <v>183</v>
      </c>
      <c r="Q9" s="210">
        <f t="shared" si="0"/>
        <v>2282</v>
      </c>
      <c r="R9" s="210">
        <f t="shared" si="0"/>
        <v>860</v>
      </c>
      <c r="S9" s="210">
        <f t="shared" si="0"/>
        <v>692</v>
      </c>
      <c r="T9" s="210">
        <f t="shared" si="0"/>
        <v>426</v>
      </c>
      <c r="U9" s="210">
        <f t="shared" si="0"/>
        <v>2489</v>
      </c>
      <c r="V9" s="210">
        <f t="shared" si="0"/>
        <v>322</v>
      </c>
      <c r="W9" s="210">
        <f t="shared" si="0"/>
        <v>306</v>
      </c>
      <c r="X9" s="210">
        <f t="shared" si="0"/>
        <v>205</v>
      </c>
      <c r="Y9" s="210">
        <f t="shared" si="0"/>
        <v>2538</v>
      </c>
      <c r="Z9" s="210">
        <f t="shared" si="0"/>
        <v>935</v>
      </c>
      <c r="AA9" s="210">
        <f t="shared" si="0"/>
        <v>680</v>
      </c>
      <c r="AB9" s="210">
        <f t="shared" si="0"/>
        <v>315</v>
      </c>
      <c r="AC9" s="210">
        <f t="shared" si="0"/>
        <v>2627</v>
      </c>
      <c r="AD9" s="210">
        <f t="shared" si="0"/>
        <v>295</v>
      </c>
      <c r="AE9" s="210">
        <f>SUM(AE10:AE12)</f>
        <v>265</v>
      </c>
      <c r="AF9" s="210">
        <f t="shared" si="0"/>
        <v>177</v>
      </c>
      <c r="AG9" s="210">
        <f t="shared" si="0"/>
        <v>2656</v>
      </c>
      <c r="AH9" s="210">
        <f t="shared" si="0"/>
        <v>756</v>
      </c>
      <c r="AI9" s="210">
        <f>+SUM(AI10:AI12)</f>
        <v>604</v>
      </c>
      <c r="AJ9" s="210">
        <f t="shared" si="0"/>
        <v>293</v>
      </c>
      <c r="AK9" s="210">
        <f t="shared" si="0"/>
        <v>2684</v>
      </c>
      <c r="AL9" s="210">
        <f>SUM(AL10:AL12)</f>
        <v>371</v>
      </c>
      <c r="AM9" s="210">
        <f>+SUM(AM10:AM12)</f>
        <v>312</v>
      </c>
      <c r="AN9" s="210">
        <f t="shared" ref="AN9:AS9" si="1">SUM(AN10:AN12)</f>
        <v>195</v>
      </c>
      <c r="AO9" s="210">
        <f t="shared" si="1"/>
        <v>2648</v>
      </c>
      <c r="AP9" s="210">
        <f t="shared" si="1"/>
        <v>773</v>
      </c>
      <c r="AQ9" s="210">
        <f t="shared" si="1"/>
        <v>600</v>
      </c>
      <c r="AR9" s="210">
        <f t="shared" si="1"/>
        <v>247</v>
      </c>
      <c r="AS9" s="210">
        <f t="shared" si="1"/>
        <v>2535</v>
      </c>
      <c r="AT9" s="210">
        <f>SUM(AT10:AT12)</f>
        <v>310</v>
      </c>
      <c r="AU9" s="210">
        <f>SUM(AU10:AU12)</f>
        <v>271</v>
      </c>
      <c r="AV9" s="210">
        <f>SUM(AV10:AV12)</f>
        <v>173</v>
      </c>
      <c r="AW9" s="210">
        <f>SUM(AW10:AW12)</f>
        <v>2469</v>
      </c>
      <c r="AX9" s="210">
        <f t="shared" ref="AX9:BQ9" si="2">SUM(AX10:AX12)</f>
        <v>709</v>
      </c>
      <c r="AY9" s="210">
        <f t="shared" si="2"/>
        <v>564</v>
      </c>
      <c r="AZ9" s="210">
        <f t="shared" si="2"/>
        <v>231</v>
      </c>
      <c r="BA9" s="210">
        <f t="shared" si="2"/>
        <v>2334</v>
      </c>
      <c r="BB9" s="210">
        <f t="shared" si="2"/>
        <v>289</v>
      </c>
      <c r="BC9" s="210">
        <f t="shared" si="2"/>
        <v>284</v>
      </c>
      <c r="BD9" s="210">
        <f t="shared" si="2"/>
        <v>142</v>
      </c>
      <c r="BE9" s="210">
        <f t="shared" si="2"/>
        <v>2185</v>
      </c>
      <c r="BF9" s="210">
        <f t="shared" si="2"/>
        <v>605</v>
      </c>
      <c r="BG9" s="210">
        <f t="shared" si="2"/>
        <v>541</v>
      </c>
      <c r="BH9" s="210">
        <f t="shared" si="2"/>
        <v>227</v>
      </c>
      <c r="BI9" s="210">
        <f t="shared" si="2"/>
        <v>2185</v>
      </c>
      <c r="BJ9" s="210">
        <f t="shared" si="2"/>
        <v>239</v>
      </c>
      <c r="BK9" s="210">
        <f t="shared" si="2"/>
        <v>218</v>
      </c>
      <c r="BL9" s="210">
        <f t="shared" si="2"/>
        <v>135</v>
      </c>
      <c r="BM9" s="210">
        <f t="shared" si="2"/>
        <v>2079</v>
      </c>
      <c r="BN9" s="210">
        <f t="shared" si="2"/>
        <v>498</v>
      </c>
      <c r="BO9" s="210">
        <f t="shared" si="2"/>
        <v>429</v>
      </c>
      <c r="BP9" s="210">
        <f t="shared" si="2"/>
        <v>195</v>
      </c>
      <c r="BQ9" s="210">
        <f t="shared" si="2"/>
        <v>1919</v>
      </c>
      <c r="BR9" s="210">
        <f t="shared" ref="BR9:CC9" si="3">SUM(BR10:BR12)</f>
        <v>241</v>
      </c>
      <c r="BS9" s="210">
        <f t="shared" si="3"/>
        <v>223</v>
      </c>
      <c r="BT9" s="210">
        <f t="shared" si="3"/>
        <v>140</v>
      </c>
      <c r="BU9" s="210">
        <f t="shared" si="3"/>
        <v>1848</v>
      </c>
      <c r="BV9" s="210">
        <f t="shared" si="3"/>
        <v>443</v>
      </c>
      <c r="BW9" s="210">
        <f t="shared" si="3"/>
        <v>357</v>
      </c>
      <c r="BX9" s="210">
        <f t="shared" si="3"/>
        <v>160</v>
      </c>
      <c r="BY9" s="210">
        <f t="shared" si="3"/>
        <v>1731</v>
      </c>
      <c r="BZ9" s="210">
        <f t="shared" si="3"/>
        <v>232</v>
      </c>
      <c r="CA9" s="210">
        <f t="shared" si="3"/>
        <v>214</v>
      </c>
      <c r="CB9" s="210">
        <f t="shared" si="3"/>
        <v>157</v>
      </c>
      <c r="CC9" s="210">
        <f t="shared" si="3"/>
        <v>1678</v>
      </c>
    </row>
    <row r="10" spans="1:81" ht="17.25" customHeight="1" x14ac:dyDescent="0.2">
      <c r="A10" s="35" t="s">
        <v>31</v>
      </c>
      <c r="B10" s="36">
        <v>204</v>
      </c>
      <c r="C10" s="36">
        <v>202</v>
      </c>
      <c r="D10" s="36">
        <v>108</v>
      </c>
      <c r="E10" s="36">
        <v>1050</v>
      </c>
      <c r="F10" s="36">
        <v>149</v>
      </c>
      <c r="G10" s="36">
        <v>145</v>
      </c>
      <c r="H10" s="36">
        <v>115</v>
      </c>
      <c r="I10" s="36">
        <v>1064</v>
      </c>
      <c r="J10" s="36">
        <v>289</v>
      </c>
      <c r="K10" s="36">
        <v>285</v>
      </c>
      <c r="L10" s="36">
        <v>143</v>
      </c>
      <c r="M10" s="36">
        <v>1128</v>
      </c>
      <c r="N10" s="36">
        <v>146</v>
      </c>
      <c r="O10" s="36">
        <v>143</v>
      </c>
      <c r="P10" s="36">
        <v>102</v>
      </c>
      <c r="Q10" s="36">
        <v>1120</v>
      </c>
      <c r="R10" s="36">
        <v>321</v>
      </c>
      <c r="S10" s="36">
        <v>315</v>
      </c>
      <c r="T10" s="36">
        <v>190</v>
      </c>
      <c r="U10" s="36">
        <v>1191</v>
      </c>
      <c r="V10" s="36">
        <v>191</v>
      </c>
      <c r="W10" s="36">
        <v>191</v>
      </c>
      <c r="X10" s="36">
        <v>123</v>
      </c>
      <c r="Y10" s="36">
        <v>1229</v>
      </c>
      <c r="Z10" s="36">
        <v>313</v>
      </c>
      <c r="AA10" s="36">
        <v>295</v>
      </c>
      <c r="AB10" s="36">
        <v>131</v>
      </c>
      <c r="AC10" s="36">
        <v>1269</v>
      </c>
      <c r="AD10" s="36">
        <v>150</v>
      </c>
      <c r="AE10" s="36">
        <v>147</v>
      </c>
      <c r="AF10" s="36">
        <v>101</v>
      </c>
      <c r="AG10" s="36">
        <v>1300</v>
      </c>
      <c r="AH10" s="36">
        <v>263</v>
      </c>
      <c r="AI10" s="36">
        <v>253</v>
      </c>
      <c r="AJ10" s="36">
        <v>118</v>
      </c>
      <c r="AK10" s="36">
        <v>1325</v>
      </c>
      <c r="AL10" s="36">
        <v>183</v>
      </c>
      <c r="AM10" s="36">
        <v>171</v>
      </c>
      <c r="AN10" s="36">
        <v>106</v>
      </c>
      <c r="AO10" s="36">
        <v>1292</v>
      </c>
      <c r="AP10" s="36">
        <v>270</v>
      </c>
      <c r="AQ10" s="36">
        <v>245</v>
      </c>
      <c r="AR10" s="36">
        <v>94</v>
      </c>
      <c r="AS10" s="36">
        <v>1261</v>
      </c>
      <c r="AT10" s="36">
        <v>146</v>
      </c>
      <c r="AU10" s="36">
        <v>140</v>
      </c>
      <c r="AV10" s="36">
        <v>93</v>
      </c>
      <c r="AW10" s="36">
        <v>1246</v>
      </c>
      <c r="AX10" s="36">
        <v>245</v>
      </c>
      <c r="AY10" s="36">
        <v>226</v>
      </c>
      <c r="AZ10" s="36">
        <v>78</v>
      </c>
      <c r="BA10" s="36">
        <v>1179</v>
      </c>
      <c r="BB10" s="36">
        <v>134</v>
      </c>
      <c r="BC10" s="36">
        <v>133</v>
      </c>
      <c r="BD10" s="36">
        <v>72</v>
      </c>
      <c r="BE10" s="36">
        <v>1097</v>
      </c>
      <c r="BF10" s="36">
        <v>225</v>
      </c>
      <c r="BG10" s="36">
        <v>223</v>
      </c>
      <c r="BH10" s="36">
        <v>85</v>
      </c>
      <c r="BI10" s="36">
        <v>1087</v>
      </c>
      <c r="BJ10" s="36">
        <v>108</v>
      </c>
      <c r="BK10" s="36">
        <v>105</v>
      </c>
      <c r="BL10" s="36">
        <v>62</v>
      </c>
      <c r="BM10" s="36">
        <v>1002</v>
      </c>
      <c r="BN10" s="36">
        <v>197</v>
      </c>
      <c r="BO10" s="36">
        <v>193</v>
      </c>
      <c r="BP10" s="36">
        <v>75</v>
      </c>
      <c r="BQ10" s="36">
        <v>917</v>
      </c>
      <c r="BR10" s="36">
        <v>100</v>
      </c>
      <c r="BS10" s="36">
        <v>100</v>
      </c>
      <c r="BT10" s="36">
        <v>65</v>
      </c>
      <c r="BU10" s="36">
        <v>868</v>
      </c>
      <c r="BV10" s="36">
        <v>137</v>
      </c>
      <c r="BW10" s="36">
        <v>135</v>
      </c>
      <c r="BX10" s="36">
        <v>59</v>
      </c>
      <c r="BY10" s="36">
        <v>800</v>
      </c>
      <c r="BZ10" s="36">
        <v>88</v>
      </c>
      <c r="CA10" s="36">
        <v>88</v>
      </c>
      <c r="CB10" s="36">
        <v>61</v>
      </c>
      <c r="CC10" s="36">
        <v>747</v>
      </c>
    </row>
    <row r="11" spans="1:81" ht="17.25" customHeight="1" x14ac:dyDescent="0.2">
      <c r="A11" s="46" t="s">
        <v>32</v>
      </c>
      <c r="B11" s="47">
        <v>287</v>
      </c>
      <c r="C11" s="47">
        <v>159</v>
      </c>
      <c r="D11" s="47">
        <v>137</v>
      </c>
      <c r="E11" s="47">
        <v>857</v>
      </c>
      <c r="F11" s="47">
        <v>108</v>
      </c>
      <c r="G11" s="47">
        <v>84</v>
      </c>
      <c r="H11" s="47">
        <v>76</v>
      </c>
      <c r="I11" s="47">
        <v>864</v>
      </c>
      <c r="J11" s="47">
        <v>327</v>
      </c>
      <c r="K11" s="47">
        <v>190</v>
      </c>
      <c r="L11" s="47">
        <v>132</v>
      </c>
      <c r="M11" s="47">
        <v>916</v>
      </c>
      <c r="N11" s="47">
        <v>92</v>
      </c>
      <c r="O11" s="47">
        <v>71</v>
      </c>
      <c r="P11" s="47">
        <v>60</v>
      </c>
      <c r="Q11" s="47">
        <v>878</v>
      </c>
      <c r="R11" s="47">
        <v>306</v>
      </c>
      <c r="S11" s="47">
        <v>159</v>
      </c>
      <c r="T11" s="47">
        <v>113</v>
      </c>
      <c r="U11" s="47">
        <v>899</v>
      </c>
      <c r="V11" s="47">
        <v>83</v>
      </c>
      <c r="W11" s="47">
        <v>67</v>
      </c>
      <c r="X11" s="47">
        <v>59</v>
      </c>
      <c r="Y11" s="47">
        <v>889</v>
      </c>
      <c r="Z11" s="47">
        <v>389</v>
      </c>
      <c r="AA11" s="47">
        <v>153</v>
      </c>
      <c r="AB11" s="47">
        <v>113</v>
      </c>
      <c r="AC11" s="47">
        <v>892</v>
      </c>
      <c r="AD11" s="47">
        <v>95</v>
      </c>
      <c r="AE11" s="47">
        <v>70</v>
      </c>
      <c r="AF11" s="47">
        <v>58</v>
      </c>
      <c r="AG11" s="47">
        <v>885</v>
      </c>
      <c r="AH11" s="47">
        <v>294</v>
      </c>
      <c r="AI11" s="47">
        <v>154</v>
      </c>
      <c r="AJ11" s="47">
        <v>105</v>
      </c>
      <c r="AK11" s="47">
        <v>867</v>
      </c>
      <c r="AL11" s="47">
        <v>105</v>
      </c>
      <c r="AM11" s="47">
        <v>61</v>
      </c>
      <c r="AN11" s="47">
        <v>46</v>
      </c>
      <c r="AO11" s="47">
        <v>840</v>
      </c>
      <c r="AP11" s="47">
        <v>316</v>
      </c>
      <c r="AQ11" s="47">
        <v>171</v>
      </c>
      <c r="AR11" s="47">
        <v>98</v>
      </c>
      <c r="AS11" s="47">
        <v>802</v>
      </c>
      <c r="AT11" s="47">
        <v>95</v>
      </c>
      <c r="AU11" s="47">
        <v>65</v>
      </c>
      <c r="AV11" s="47">
        <v>48</v>
      </c>
      <c r="AW11" s="47">
        <v>766</v>
      </c>
      <c r="AX11" s="47">
        <v>280</v>
      </c>
      <c r="AY11" s="47">
        <v>158</v>
      </c>
      <c r="AZ11" s="47">
        <v>113</v>
      </c>
      <c r="BA11" s="47">
        <v>754</v>
      </c>
      <c r="BB11" s="47">
        <v>92</v>
      </c>
      <c r="BC11" s="47">
        <v>88</v>
      </c>
      <c r="BD11" s="47">
        <v>54</v>
      </c>
      <c r="BE11" s="47">
        <v>738</v>
      </c>
      <c r="BF11" s="47">
        <v>260</v>
      </c>
      <c r="BG11" s="47">
        <v>198</v>
      </c>
      <c r="BH11" s="47">
        <v>92</v>
      </c>
      <c r="BI11" s="47">
        <v>734</v>
      </c>
      <c r="BJ11" s="47">
        <v>92</v>
      </c>
      <c r="BK11" s="47">
        <v>77</v>
      </c>
      <c r="BL11" s="47">
        <v>58</v>
      </c>
      <c r="BM11" s="47">
        <v>737</v>
      </c>
      <c r="BN11" s="47">
        <v>203</v>
      </c>
      <c r="BO11" s="47">
        <v>139</v>
      </c>
      <c r="BP11" s="47">
        <v>76</v>
      </c>
      <c r="BQ11" s="47">
        <v>683</v>
      </c>
      <c r="BR11" s="47">
        <v>112</v>
      </c>
      <c r="BS11" s="47">
        <v>94</v>
      </c>
      <c r="BT11" s="47">
        <v>61</v>
      </c>
      <c r="BU11" s="47">
        <v>699</v>
      </c>
      <c r="BV11" s="47">
        <v>239</v>
      </c>
      <c r="BW11" s="47">
        <v>155</v>
      </c>
      <c r="BX11" s="47">
        <v>76</v>
      </c>
      <c r="BY11" s="47">
        <v>681</v>
      </c>
      <c r="BZ11" s="47">
        <v>126</v>
      </c>
      <c r="CA11" s="47">
        <v>108</v>
      </c>
      <c r="CB11" s="47">
        <v>84</v>
      </c>
      <c r="CC11" s="47">
        <v>701</v>
      </c>
    </row>
    <row r="12" spans="1:81" ht="17.25" customHeight="1" x14ac:dyDescent="0.2">
      <c r="A12" s="35" t="s">
        <v>33</v>
      </c>
      <c r="B12" s="36">
        <v>150</v>
      </c>
      <c r="C12" s="36">
        <v>148</v>
      </c>
      <c r="D12" s="36">
        <v>66</v>
      </c>
      <c r="E12" s="36">
        <v>157</v>
      </c>
      <c r="F12" s="36">
        <v>66</v>
      </c>
      <c r="G12" s="36">
        <v>63</v>
      </c>
      <c r="H12" s="36">
        <v>31</v>
      </c>
      <c r="I12" s="36">
        <v>169</v>
      </c>
      <c r="J12" s="36">
        <v>194</v>
      </c>
      <c r="K12" s="36">
        <v>192</v>
      </c>
      <c r="L12" s="36">
        <v>99</v>
      </c>
      <c r="M12" s="36">
        <v>262</v>
      </c>
      <c r="N12" s="36">
        <v>46</v>
      </c>
      <c r="O12" s="36">
        <v>42</v>
      </c>
      <c r="P12" s="36">
        <v>21</v>
      </c>
      <c r="Q12" s="36">
        <v>284</v>
      </c>
      <c r="R12" s="36">
        <v>233</v>
      </c>
      <c r="S12" s="36">
        <v>218</v>
      </c>
      <c r="T12" s="36">
        <v>123</v>
      </c>
      <c r="U12" s="36">
        <v>399</v>
      </c>
      <c r="V12" s="36">
        <v>48</v>
      </c>
      <c r="W12" s="36">
        <v>48</v>
      </c>
      <c r="X12" s="36">
        <v>23</v>
      </c>
      <c r="Y12" s="36">
        <v>420</v>
      </c>
      <c r="Z12" s="36">
        <v>233</v>
      </c>
      <c r="AA12" s="36">
        <v>232</v>
      </c>
      <c r="AB12" s="36">
        <v>71</v>
      </c>
      <c r="AC12" s="36">
        <v>466</v>
      </c>
      <c r="AD12" s="36">
        <v>50</v>
      </c>
      <c r="AE12" s="36">
        <v>48</v>
      </c>
      <c r="AF12" s="36">
        <v>18</v>
      </c>
      <c r="AG12" s="36">
        <v>471</v>
      </c>
      <c r="AH12" s="36">
        <v>199</v>
      </c>
      <c r="AI12" s="36">
        <v>197</v>
      </c>
      <c r="AJ12" s="36">
        <v>70</v>
      </c>
      <c r="AK12" s="36">
        <v>492</v>
      </c>
      <c r="AL12" s="36">
        <v>83</v>
      </c>
      <c r="AM12" s="36">
        <v>80</v>
      </c>
      <c r="AN12" s="36">
        <v>43</v>
      </c>
      <c r="AO12" s="36">
        <v>516</v>
      </c>
      <c r="AP12" s="36">
        <v>187</v>
      </c>
      <c r="AQ12" s="36">
        <v>184</v>
      </c>
      <c r="AR12" s="36">
        <v>55</v>
      </c>
      <c r="AS12" s="36">
        <v>472</v>
      </c>
      <c r="AT12" s="36">
        <v>69</v>
      </c>
      <c r="AU12" s="36">
        <v>66</v>
      </c>
      <c r="AV12" s="36">
        <v>32</v>
      </c>
      <c r="AW12" s="36">
        <v>457</v>
      </c>
      <c r="AX12" s="36">
        <v>184</v>
      </c>
      <c r="AY12" s="36">
        <v>180</v>
      </c>
      <c r="AZ12" s="36">
        <v>40</v>
      </c>
      <c r="BA12" s="36">
        <v>401</v>
      </c>
      <c r="BB12" s="36">
        <v>63</v>
      </c>
      <c r="BC12" s="36">
        <v>63</v>
      </c>
      <c r="BD12" s="36">
        <v>16</v>
      </c>
      <c r="BE12" s="36">
        <v>350</v>
      </c>
      <c r="BF12" s="36">
        <v>120</v>
      </c>
      <c r="BG12" s="36">
        <v>120</v>
      </c>
      <c r="BH12" s="36">
        <v>50</v>
      </c>
      <c r="BI12" s="36">
        <v>364</v>
      </c>
      <c r="BJ12" s="36">
        <v>39</v>
      </c>
      <c r="BK12" s="36">
        <v>36</v>
      </c>
      <c r="BL12" s="36">
        <v>15</v>
      </c>
      <c r="BM12" s="36">
        <v>340</v>
      </c>
      <c r="BN12" s="36">
        <v>98</v>
      </c>
      <c r="BO12" s="36">
        <v>97</v>
      </c>
      <c r="BP12" s="36">
        <v>44</v>
      </c>
      <c r="BQ12" s="36">
        <v>319</v>
      </c>
      <c r="BR12" s="36">
        <v>29</v>
      </c>
      <c r="BS12" s="36">
        <v>29</v>
      </c>
      <c r="BT12" s="36">
        <v>14</v>
      </c>
      <c r="BU12" s="36">
        <v>281</v>
      </c>
      <c r="BV12" s="36">
        <v>67</v>
      </c>
      <c r="BW12" s="36">
        <v>67</v>
      </c>
      <c r="BX12" s="36">
        <v>25</v>
      </c>
      <c r="BY12" s="36">
        <v>250</v>
      </c>
      <c r="BZ12" s="36">
        <v>18</v>
      </c>
      <c r="CA12" s="36">
        <v>18</v>
      </c>
      <c r="CB12" s="36">
        <v>12</v>
      </c>
      <c r="CC12" s="36">
        <v>230</v>
      </c>
    </row>
    <row r="13" spans="1:81" ht="17.25" customHeight="1" x14ac:dyDescent="0.2">
      <c r="A13" s="209" t="s">
        <v>34</v>
      </c>
      <c r="B13" s="210">
        <f>+SUM(B14:B16)</f>
        <v>461</v>
      </c>
      <c r="C13" s="210">
        <f>SUM(C14:C16)</f>
        <v>395</v>
      </c>
      <c r="D13" s="210">
        <f>+SUM(D14:D16)</f>
        <v>230</v>
      </c>
      <c r="E13" s="210">
        <f>+SUM(E14:E16)</f>
        <v>1432</v>
      </c>
      <c r="F13" s="210">
        <f>+SUM(F14:F16)</f>
        <v>153</v>
      </c>
      <c r="G13" s="210">
        <f>SUM(G14:G16)</f>
        <v>140</v>
      </c>
      <c r="H13" s="210">
        <f>+SUM(H14:H16)</f>
        <v>96</v>
      </c>
      <c r="I13" s="210">
        <f>+SUM(I14:I16)</f>
        <v>1375</v>
      </c>
      <c r="J13" s="210">
        <f>+SUM(J14:J16)</f>
        <v>635</v>
      </c>
      <c r="K13" s="210">
        <f>SUM(K14:K16)</f>
        <v>511</v>
      </c>
      <c r="L13" s="210">
        <f>+SUM(L14:L16)</f>
        <v>257</v>
      </c>
      <c r="M13" s="210">
        <f>+SUM(M14:M16)</f>
        <v>1468</v>
      </c>
      <c r="N13" s="210">
        <f>+SUM(N14:N16)</f>
        <v>208</v>
      </c>
      <c r="O13" s="210">
        <f>SUM(O14:O16)</f>
        <v>171</v>
      </c>
      <c r="P13" s="210">
        <f>+SUM(P14:P16)</f>
        <v>104</v>
      </c>
      <c r="Q13" s="210">
        <f>+SUM(Q14:Q16)</f>
        <v>1416</v>
      </c>
      <c r="R13" s="210">
        <f>+SUM(R14:R16)</f>
        <v>647</v>
      </c>
      <c r="S13" s="210">
        <f>SUM(S14:S16)</f>
        <v>394</v>
      </c>
      <c r="T13" s="210">
        <f>+SUM(T14:T16)</f>
        <v>228</v>
      </c>
      <c r="U13" s="210">
        <f>+SUM(U14:U16)</f>
        <v>1511</v>
      </c>
      <c r="V13" s="210">
        <f>+SUM(V14:V16)</f>
        <v>189</v>
      </c>
      <c r="W13" s="210">
        <f>SUM(W14:W16)</f>
        <v>165</v>
      </c>
      <c r="X13" s="210">
        <f>+SUM(X14:X16)</f>
        <v>106</v>
      </c>
      <c r="Y13" s="210">
        <f>+SUM(Y14:Y16)</f>
        <v>1462</v>
      </c>
      <c r="Z13" s="210">
        <f t="shared" ref="Z13:AS13" si="4">+SUM(Z14:Z16)</f>
        <v>692</v>
      </c>
      <c r="AA13" s="210">
        <f t="shared" si="4"/>
        <v>407</v>
      </c>
      <c r="AB13" s="210">
        <f t="shared" si="4"/>
        <v>200</v>
      </c>
      <c r="AC13" s="210">
        <f t="shared" si="4"/>
        <v>1525</v>
      </c>
      <c r="AD13" s="210">
        <f t="shared" si="4"/>
        <v>195</v>
      </c>
      <c r="AE13" s="210">
        <f t="shared" si="4"/>
        <v>153</v>
      </c>
      <c r="AF13" s="210">
        <f t="shared" si="4"/>
        <v>96</v>
      </c>
      <c r="AG13" s="210">
        <f t="shared" si="4"/>
        <v>1462</v>
      </c>
      <c r="AH13" s="210">
        <f t="shared" si="4"/>
        <v>571</v>
      </c>
      <c r="AI13" s="210">
        <f t="shared" si="4"/>
        <v>413</v>
      </c>
      <c r="AJ13" s="210">
        <f t="shared" si="4"/>
        <v>200</v>
      </c>
      <c r="AK13" s="210">
        <f t="shared" si="4"/>
        <v>1524</v>
      </c>
      <c r="AL13" s="210">
        <f t="shared" si="4"/>
        <v>233</v>
      </c>
      <c r="AM13" s="210">
        <f t="shared" si="4"/>
        <v>208</v>
      </c>
      <c r="AN13" s="210">
        <f t="shared" si="4"/>
        <v>108</v>
      </c>
      <c r="AO13" s="210">
        <f t="shared" si="4"/>
        <v>1490</v>
      </c>
      <c r="AP13" s="210">
        <f t="shared" si="4"/>
        <v>613</v>
      </c>
      <c r="AQ13" s="210">
        <f t="shared" si="4"/>
        <v>452</v>
      </c>
      <c r="AR13" s="210">
        <f t="shared" si="4"/>
        <v>164</v>
      </c>
      <c r="AS13" s="210">
        <f t="shared" si="4"/>
        <v>1475</v>
      </c>
      <c r="AT13" s="210">
        <f>+SUM(AT14:AT16)</f>
        <v>231</v>
      </c>
      <c r="AU13" s="210">
        <f>+SUM(AU14:AU16)</f>
        <v>194</v>
      </c>
      <c r="AV13" s="210">
        <f>+SUM(AV14:AV16)</f>
        <v>104</v>
      </c>
      <c r="AW13" s="210">
        <f>+SUM(AW14:AW16)</f>
        <v>1415</v>
      </c>
      <c r="AX13" s="210">
        <f t="shared" ref="AX13:BQ13" si="5">+SUM(AX14:AX16)</f>
        <v>633</v>
      </c>
      <c r="AY13" s="210">
        <f t="shared" si="5"/>
        <v>509</v>
      </c>
      <c r="AZ13" s="210">
        <f t="shared" si="5"/>
        <v>201</v>
      </c>
      <c r="BA13" s="210">
        <f t="shared" si="5"/>
        <v>1421</v>
      </c>
      <c r="BB13" s="210">
        <f t="shared" si="5"/>
        <v>160</v>
      </c>
      <c r="BC13" s="210">
        <f t="shared" si="5"/>
        <v>153</v>
      </c>
      <c r="BD13" s="210">
        <f t="shared" si="5"/>
        <v>79</v>
      </c>
      <c r="BE13" s="210">
        <f t="shared" si="5"/>
        <v>1303</v>
      </c>
      <c r="BF13" s="210">
        <f t="shared" si="5"/>
        <v>516</v>
      </c>
      <c r="BG13" s="210">
        <f t="shared" si="5"/>
        <v>468</v>
      </c>
      <c r="BH13" s="210">
        <f t="shared" si="5"/>
        <v>178</v>
      </c>
      <c r="BI13" s="210">
        <f t="shared" si="5"/>
        <v>1322</v>
      </c>
      <c r="BJ13" s="210">
        <f t="shared" si="5"/>
        <v>156</v>
      </c>
      <c r="BK13" s="210">
        <f t="shared" si="5"/>
        <v>148</v>
      </c>
      <c r="BL13" s="210">
        <f t="shared" si="5"/>
        <v>80</v>
      </c>
      <c r="BM13" s="210">
        <f t="shared" si="5"/>
        <v>1261</v>
      </c>
      <c r="BN13" s="210">
        <f t="shared" si="5"/>
        <v>433</v>
      </c>
      <c r="BO13" s="210">
        <f t="shared" si="5"/>
        <v>402</v>
      </c>
      <c r="BP13" s="210">
        <f t="shared" si="5"/>
        <v>145</v>
      </c>
      <c r="BQ13" s="210">
        <f t="shared" si="5"/>
        <v>1213</v>
      </c>
      <c r="BR13" s="210">
        <f t="shared" ref="BR13:BU13" si="6">+SUM(BR14:BR16)</f>
        <v>142</v>
      </c>
      <c r="BS13" s="210">
        <f t="shared" si="6"/>
        <v>137</v>
      </c>
      <c r="BT13" s="210">
        <f t="shared" si="6"/>
        <v>74</v>
      </c>
      <c r="BU13" s="210">
        <f t="shared" si="6"/>
        <v>1149</v>
      </c>
      <c r="BV13" s="210">
        <f t="shared" ref="BV13:CC13" si="7">SUM(BV14:BV16)</f>
        <v>324</v>
      </c>
      <c r="BW13" s="210">
        <f t="shared" si="7"/>
        <v>291</v>
      </c>
      <c r="BX13" s="210">
        <f t="shared" si="7"/>
        <v>111</v>
      </c>
      <c r="BY13" s="210">
        <f t="shared" si="7"/>
        <v>1111</v>
      </c>
      <c r="BZ13" s="210">
        <f t="shared" si="7"/>
        <v>136</v>
      </c>
      <c r="CA13" s="210">
        <f t="shared" si="7"/>
        <v>130</v>
      </c>
      <c r="CB13" s="210">
        <f t="shared" si="7"/>
        <v>94</v>
      </c>
      <c r="CC13" s="210">
        <f t="shared" si="7"/>
        <v>1083</v>
      </c>
    </row>
    <row r="14" spans="1:81" ht="17.25" customHeight="1" x14ac:dyDescent="0.2">
      <c r="A14" s="35" t="s">
        <v>35</v>
      </c>
      <c r="B14" s="36">
        <v>257</v>
      </c>
      <c r="C14" s="36">
        <v>240</v>
      </c>
      <c r="D14" s="36">
        <v>124</v>
      </c>
      <c r="E14" s="36">
        <v>727</v>
      </c>
      <c r="F14" s="36">
        <v>91</v>
      </c>
      <c r="G14" s="36">
        <v>84</v>
      </c>
      <c r="H14" s="36">
        <v>54</v>
      </c>
      <c r="I14" s="36">
        <v>721</v>
      </c>
      <c r="J14" s="36">
        <v>395</v>
      </c>
      <c r="K14" s="36">
        <v>323</v>
      </c>
      <c r="L14" s="36">
        <v>133</v>
      </c>
      <c r="M14" s="36">
        <v>760</v>
      </c>
      <c r="N14" s="36">
        <v>140</v>
      </c>
      <c r="O14" s="36">
        <v>129</v>
      </c>
      <c r="P14" s="36">
        <v>73</v>
      </c>
      <c r="Q14" s="36">
        <v>780</v>
      </c>
      <c r="R14" s="36">
        <v>430</v>
      </c>
      <c r="S14" s="36">
        <v>230</v>
      </c>
      <c r="T14" s="36">
        <v>116</v>
      </c>
      <c r="U14" s="36">
        <v>824</v>
      </c>
      <c r="V14" s="36">
        <v>135</v>
      </c>
      <c r="W14" s="36">
        <v>125</v>
      </c>
      <c r="X14" s="36">
        <v>76</v>
      </c>
      <c r="Y14" s="36">
        <v>849</v>
      </c>
      <c r="Z14" s="36">
        <v>431</v>
      </c>
      <c r="AA14" s="36">
        <v>238</v>
      </c>
      <c r="AB14" s="36">
        <v>108</v>
      </c>
      <c r="AC14" s="36">
        <v>869</v>
      </c>
      <c r="AD14" s="36">
        <v>137</v>
      </c>
      <c r="AE14" s="36">
        <v>109</v>
      </c>
      <c r="AF14" s="36">
        <v>64</v>
      </c>
      <c r="AG14" s="36">
        <v>861</v>
      </c>
      <c r="AH14" s="36">
        <v>312</v>
      </c>
      <c r="AI14" s="36">
        <v>236</v>
      </c>
      <c r="AJ14" s="36">
        <v>109</v>
      </c>
      <c r="AK14" s="36">
        <v>880</v>
      </c>
      <c r="AL14" s="36">
        <v>152</v>
      </c>
      <c r="AM14" s="36">
        <v>146</v>
      </c>
      <c r="AN14" s="36">
        <v>68</v>
      </c>
      <c r="AO14" s="36">
        <v>883</v>
      </c>
      <c r="AP14" s="36">
        <v>440</v>
      </c>
      <c r="AQ14" s="36">
        <v>346</v>
      </c>
      <c r="AR14" s="36">
        <v>114</v>
      </c>
      <c r="AS14" s="36">
        <v>904</v>
      </c>
      <c r="AT14" s="36">
        <v>166</v>
      </c>
      <c r="AU14" s="36">
        <v>150</v>
      </c>
      <c r="AV14" s="36">
        <v>70</v>
      </c>
      <c r="AW14" s="36">
        <v>907</v>
      </c>
      <c r="AX14" s="36">
        <v>424</v>
      </c>
      <c r="AY14" s="36">
        <v>365</v>
      </c>
      <c r="AZ14" s="36">
        <v>124</v>
      </c>
      <c r="BA14" s="36">
        <v>908</v>
      </c>
      <c r="BB14" s="36">
        <v>103</v>
      </c>
      <c r="BC14" s="36">
        <v>99</v>
      </c>
      <c r="BD14" s="36">
        <v>46</v>
      </c>
      <c r="BE14" s="36">
        <v>862</v>
      </c>
      <c r="BF14" s="36">
        <v>349</v>
      </c>
      <c r="BG14" s="36">
        <v>330</v>
      </c>
      <c r="BH14" s="36">
        <v>113</v>
      </c>
      <c r="BI14" s="36">
        <v>857</v>
      </c>
      <c r="BJ14" s="36">
        <v>101</v>
      </c>
      <c r="BK14" s="36">
        <v>99</v>
      </c>
      <c r="BL14" s="36">
        <v>52</v>
      </c>
      <c r="BM14" s="36">
        <v>835</v>
      </c>
      <c r="BN14" s="36">
        <v>299</v>
      </c>
      <c r="BO14" s="36">
        <v>296</v>
      </c>
      <c r="BP14" s="36">
        <v>100</v>
      </c>
      <c r="BQ14" s="36">
        <v>810</v>
      </c>
      <c r="BR14" s="36">
        <v>89</v>
      </c>
      <c r="BS14" s="36">
        <v>89</v>
      </c>
      <c r="BT14" s="36">
        <v>44</v>
      </c>
      <c r="BU14" s="36">
        <v>775</v>
      </c>
      <c r="BV14" s="36">
        <v>228</v>
      </c>
      <c r="BW14" s="36">
        <v>227</v>
      </c>
      <c r="BX14" s="36">
        <v>78</v>
      </c>
      <c r="BY14" s="36">
        <v>747</v>
      </c>
      <c r="BZ14" s="36">
        <v>82</v>
      </c>
      <c r="CA14" s="36">
        <v>82</v>
      </c>
      <c r="CB14" s="36">
        <v>57</v>
      </c>
      <c r="CC14" s="36">
        <v>718</v>
      </c>
    </row>
    <row r="15" spans="1:81" ht="17.25" customHeight="1" x14ac:dyDescent="0.2">
      <c r="A15" s="46" t="s">
        <v>36</v>
      </c>
      <c r="B15" s="47">
        <v>45</v>
      </c>
      <c r="C15" s="47">
        <v>45</v>
      </c>
      <c r="D15" s="47">
        <v>24</v>
      </c>
      <c r="E15" s="47">
        <v>120</v>
      </c>
      <c r="F15" s="47">
        <v>18</v>
      </c>
      <c r="G15" s="47">
        <v>18</v>
      </c>
      <c r="H15" s="47">
        <v>11</v>
      </c>
      <c r="I15" s="47">
        <v>120</v>
      </c>
      <c r="J15" s="47">
        <v>58</v>
      </c>
      <c r="K15" s="47">
        <v>58</v>
      </c>
      <c r="L15" s="47">
        <v>29</v>
      </c>
      <c r="M15" s="47">
        <v>132</v>
      </c>
      <c r="N15" s="47">
        <v>14</v>
      </c>
      <c r="O15" s="47">
        <v>14</v>
      </c>
      <c r="P15" s="47">
        <v>7</v>
      </c>
      <c r="Q15" s="47">
        <v>125</v>
      </c>
      <c r="R15" s="47">
        <v>67</v>
      </c>
      <c r="S15" s="47">
        <v>67</v>
      </c>
      <c r="T15" s="47">
        <v>41</v>
      </c>
      <c r="U15" s="47">
        <v>144</v>
      </c>
      <c r="V15" s="47">
        <v>16</v>
      </c>
      <c r="W15" s="47">
        <v>16</v>
      </c>
      <c r="X15" s="47">
        <v>10</v>
      </c>
      <c r="Y15" s="47">
        <v>134</v>
      </c>
      <c r="Z15" s="47">
        <v>83</v>
      </c>
      <c r="AA15" s="47">
        <v>79</v>
      </c>
      <c r="AB15" s="47">
        <v>33</v>
      </c>
      <c r="AC15" s="47">
        <v>167</v>
      </c>
      <c r="AD15" s="47">
        <v>20</v>
      </c>
      <c r="AE15" s="47">
        <v>20</v>
      </c>
      <c r="AF15" s="47">
        <v>10</v>
      </c>
      <c r="AG15" s="47">
        <v>159</v>
      </c>
      <c r="AH15" s="47">
        <v>109</v>
      </c>
      <c r="AI15" s="47">
        <v>106</v>
      </c>
      <c r="AJ15" s="47">
        <v>39</v>
      </c>
      <c r="AK15" s="47">
        <v>197</v>
      </c>
      <c r="AL15" s="47">
        <v>28</v>
      </c>
      <c r="AM15" s="47">
        <v>27</v>
      </c>
      <c r="AN15" s="47">
        <v>11</v>
      </c>
      <c r="AO15" s="47">
        <v>186</v>
      </c>
      <c r="AP15" s="47">
        <v>63</v>
      </c>
      <c r="AQ15" s="47">
        <v>59</v>
      </c>
      <c r="AR15" s="47">
        <v>21</v>
      </c>
      <c r="AS15" s="47">
        <v>176</v>
      </c>
      <c r="AT15" s="47">
        <v>20</v>
      </c>
      <c r="AU15" s="47">
        <v>18</v>
      </c>
      <c r="AV15" s="47">
        <v>10</v>
      </c>
      <c r="AW15" s="47">
        <v>170</v>
      </c>
      <c r="AX15" s="47">
        <v>80</v>
      </c>
      <c r="AY15" s="47">
        <v>76</v>
      </c>
      <c r="AZ15" s="47">
        <v>35</v>
      </c>
      <c r="BA15" s="47">
        <v>179</v>
      </c>
      <c r="BB15" s="47">
        <v>21</v>
      </c>
      <c r="BC15" s="47">
        <v>20</v>
      </c>
      <c r="BD15" s="47">
        <v>9</v>
      </c>
      <c r="BE15" s="47">
        <v>172</v>
      </c>
      <c r="BF15" s="47">
        <v>67</v>
      </c>
      <c r="BG15" s="47">
        <v>65</v>
      </c>
      <c r="BH15" s="47">
        <v>28</v>
      </c>
      <c r="BI15" s="47">
        <v>174</v>
      </c>
      <c r="BJ15" s="47">
        <v>16</v>
      </c>
      <c r="BK15" s="47">
        <v>15</v>
      </c>
      <c r="BL15" s="47">
        <v>5</v>
      </c>
      <c r="BM15" s="47">
        <v>156</v>
      </c>
      <c r="BN15" s="47">
        <v>45</v>
      </c>
      <c r="BO15" s="47">
        <v>44</v>
      </c>
      <c r="BP15" s="47">
        <v>13</v>
      </c>
      <c r="BQ15" s="47">
        <v>134</v>
      </c>
      <c r="BR15" s="47">
        <v>16</v>
      </c>
      <c r="BS15" s="47">
        <v>16</v>
      </c>
      <c r="BT15" s="47">
        <v>8</v>
      </c>
      <c r="BU15" s="47">
        <v>130</v>
      </c>
      <c r="BV15" s="47">
        <v>28</v>
      </c>
      <c r="BW15" s="47">
        <v>28</v>
      </c>
      <c r="BX15" s="47">
        <v>13</v>
      </c>
      <c r="BY15" s="47">
        <v>125</v>
      </c>
      <c r="BZ15" s="47">
        <v>16</v>
      </c>
      <c r="CA15" s="47">
        <v>16</v>
      </c>
      <c r="CB15" s="47">
        <v>12</v>
      </c>
      <c r="CC15" s="47">
        <v>126</v>
      </c>
    </row>
    <row r="16" spans="1:81" ht="17.25" customHeight="1" x14ac:dyDescent="0.2">
      <c r="A16" s="35" t="s">
        <v>37</v>
      </c>
      <c r="B16" s="36">
        <v>159</v>
      </c>
      <c r="C16" s="36">
        <v>110</v>
      </c>
      <c r="D16" s="36">
        <v>82</v>
      </c>
      <c r="E16" s="36">
        <v>585</v>
      </c>
      <c r="F16" s="36">
        <v>44</v>
      </c>
      <c r="G16" s="36">
        <v>38</v>
      </c>
      <c r="H16" s="36">
        <v>31</v>
      </c>
      <c r="I16" s="36">
        <v>534</v>
      </c>
      <c r="J16" s="36">
        <v>182</v>
      </c>
      <c r="K16" s="36">
        <v>130</v>
      </c>
      <c r="L16" s="36">
        <v>95</v>
      </c>
      <c r="M16" s="36">
        <v>576</v>
      </c>
      <c r="N16" s="36">
        <v>54</v>
      </c>
      <c r="O16" s="36">
        <v>28</v>
      </c>
      <c r="P16" s="36">
        <v>24</v>
      </c>
      <c r="Q16" s="36">
        <v>511</v>
      </c>
      <c r="R16" s="36">
        <v>150</v>
      </c>
      <c r="S16" s="36">
        <v>97</v>
      </c>
      <c r="T16" s="36">
        <v>71</v>
      </c>
      <c r="U16" s="36">
        <v>543</v>
      </c>
      <c r="V16" s="36">
        <v>38</v>
      </c>
      <c r="W16" s="36">
        <v>24</v>
      </c>
      <c r="X16" s="36">
        <v>20</v>
      </c>
      <c r="Y16" s="36">
        <v>479</v>
      </c>
      <c r="Z16" s="36">
        <v>178</v>
      </c>
      <c r="AA16" s="36">
        <v>90</v>
      </c>
      <c r="AB16" s="36">
        <v>59</v>
      </c>
      <c r="AC16" s="36">
        <v>489</v>
      </c>
      <c r="AD16" s="36">
        <v>38</v>
      </c>
      <c r="AE16" s="36">
        <v>24</v>
      </c>
      <c r="AF16" s="36">
        <v>22</v>
      </c>
      <c r="AG16" s="36">
        <v>442</v>
      </c>
      <c r="AH16" s="36">
        <v>150</v>
      </c>
      <c r="AI16" s="36">
        <v>71</v>
      </c>
      <c r="AJ16" s="36">
        <v>52</v>
      </c>
      <c r="AK16" s="36">
        <v>447</v>
      </c>
      <c r="AL16" s="36">
        <v>53</v>
      </c>
      <c r="AM16" s="36">
        <v>35</v>
      </c>
      <c r="AN16" s="36">
        <v>29</v>
      </c>
      <c r="AO16" s="36">
        <v>421</v>
      </c>
      <c r="AP16" s="36">
        <v>110</v>
      </c>
      <c r="AQ16" s="36">
        <v>47</v>
      </c>
      <c r="AR16" s="36">
        <v>29</v>
      </c>
      <c r="AS16" s="36">
        <v>395</v>
      </c>
      <c r="AT16" s="36">
        <v>45</v>
      </c>
      <c r="AU16" s="36">
        <v>26</v>
      </c>
      <c r="AV16" s="36">
        <v>24</v>
      </c>
      <c r="AW16" s="36">
        <v>338</v>
      </c>
      <c r="AX16" s="36">
        <v>129</v>
      </c>
      <c r="AY16" s="36">
        <v>68</v>
      </c>
      <c r="AZ16" s="36">
        <v>42</v>
      </c>
      <c r="BA16" s="36">
        <v>334</v>
      </c>
      <c r="BB16" s="36">
        <v>36</v>
      </c>
      <c r="BC16" s="36">
        <v>34</v>
      </c>
      <c r="BD16" s="36">
        <v>24</v>
      </c>
      <c r="BE16" s="36">
        <v>269</v>
      </c>
      <c r="BF16" s="36">
        <v>100</v>
      </c>
      <c r="BG16" s="36">
        <v>73</v>
      </c>
      <c r="BH16" s="36">
        <v>37</v>
      </c>
      <c r="BI16" s="36">
        <v>291</v>
      </c>
      <c r="BJ16" s="36">
        <v>39</v>
      </c>
      <c r="BK16" s="36">
        <v>34</v>
      </c>
      <c r="BL16" s="36">
        <v>23</v>
      </c>
      <c r="BM16" s="36">
        <v>270</v>
      </c>
      <c r="BN16" s="36">
        <v>89</v>
      </c>
      <c r="BO16" s="36">
        <v>62</v>
      </c>
      <c r="BP16" s="36">
        <v>32</v>
      </c>
      <c r="BQ16" s="36">
        <v>269</v>
      </c>
      <c r="BR16" s="36">
        <v>37</v>
      </c>
      <c r="BS16" s="36">
        <v>32</v>
      </c>
      <c r="BT16" s="36">
        <v>22</v>
      </c>
      <c r="BU16" s="36">
        <v>244</v>
      </c>
      <c r="BV16" s="36">
        <v>68</v>
      </c>
      <c r="BW16" s="36">
        <v>36</v>
      </c>
      <c r="BX16" s="36">
        <v>20</v>
      </c>
      <c r="BY16" s="36">
        <v>239</v>
      </c>
      <c r="BZ16" s="36">
        <v>38</v>
      </c>
      <c r="CA16" s="36">
        <v>32</v>
      </c>
      <c r="CB16" s="36">
        <v>25</v>
      </c>
      <c r="CC16" s="36">
        <v>239</v>
      </c>
    </row>
    <row r="17" spans="1:81" ht="17.25" customHeight="1" x14ac:dyDescent="0.2">
      <c r="A17" s="209" t="s">
        <v>38</v>
      </c>
      <c r="B17" s="210">
        <f>SUM(B18:B19)</f>
        <v>370</v>
      </c>
      <c r="C17" s="210">
        <f>+SUM(C18:C19)</f>
        <v>193</v>
      </c>
      <c r="D17" s="210">
        <f>SUM(D18:D19)</f>
        <v>154</v>
      </c>
      <c r="E17" s="210">
        <f>SUM(E18:E19)</f>
        <v>1265</v>
      </c>
      <c r="F17" s="210">
        <f>SUM(F18:F19)</f>
        <v>324</v>
      </c>
      <c r="G17" s="210">
        <f>+SUM(G18:G19)</f>
        <v>219</v>
      </c>
      <c r="H17" s="210">
        <f>SUM(H18:H19)</f>
        <v>144</v>
      </c>
      <c r="I17" s="210">
        <f>SUM(I18:I19)</f>
        <v>1299</v>
      </c>
      <c r="J17" s="210">
        <f>SUM(J18:J19)</f>
        <v>1230</v>
      </c>
      <c r="K17" s="210">
        <f>+SUM(K18:K19)</f>
        <v>367</v>
      </c>
      <c r="L17" s="210">
        <f>SUM(L18:L19)</f>
        <v>185</v>
      </c>
      <c r="M17" s="210">
        <f>SUM(M18:M19)</f>
        <v>1345</v>
      </c>
      <c r="N17" s="210">
        <f t="shared" ref="N17:AA17" si="8">SUM(N18:N20)</f>
        <v>601</v>
      </c>
      <c r="O17" s="210">
        <f t="shared" si="8"/>
        <v>355</v>
      </c>
      <c r="P17" s="210">
        <f t="shared" si="8"/>
        <v>195</v>
      </c>
      <c r="Q17" s="210">
        <f t="shared" si="8"/>
        <v>1447</v>
      </c>
      <c r="R17" s="210">
        <f t="shared" si="8"/>
        <v>1508</v>
      </c>
      <c r="S17" s="210">
        <f t="shared" si="8"/>
        <v>435</v>
      </c>
      <c r="T17" s="210">
        <f t="shared" si="8"/>
        <v>233</v>
      </c>
      <c r="U17" s="210">
        <f t="shared" si="8"/>
        <v>1503</v>
      </c>
      <c r="V17" s="210">
        <f t="shared" si="8"/>
        <v>488</v>
      </c>
      <c r="W17" s="210">
        <f t="shared" si="8"/>
        <v>254</v>
      </c>
      <c r="X17" s="210">
        <f t="shared" si="8"/>
        <v>142</v>
      </c>
      <c r="Y17" s="210">
        <f t="shared" si="8"/>
        <v>1570</v>
      </c>
      <c r="Z17" s="210">
        <f t="shared" si="8"/>
        <v>1446</v>
      </c>
      <c r="AA17" s="210">
        <f t="shared" si="8"/>
        <v>492</v>
      </c>
      <c r="AB17" s="210">
        <f>+SUM(AB18:AB20)</f>
        <v>209</v>
      </c>
      <c r="AC17" s="210">
        <f>+SUM(AC18:AC20)</f>
        <v>1626</v>
      </c>
      <c r="AD17" s="210">
        <f>SUM(AD18:AD20)</f>
        <v>518</v>
      </c>
      <c r="AE17" s="210">
        <f>SUM(AE18:AE20)</f>
        <v>270</v>
      </c>
      <c r="AF17" s="210">
        <f>+SUM(AF18:AF20)</f>
        <v>156</v>
      </c>
      <c r="AG17" s="210">
        <f>+SUM(AG18:AG20)</f>
        <v>1617</v>
      </c>
      <c r="AH17" s="210">
        <f>SUM(AH18:AH20)</f>
        <v>991</v>
      </c>
      <c r="AI17" s="210">
        <f>+SUM(AI18:AI20)</f>
        <v>538</v>
      </c>
      <c r="AJ17" s="210">
        <f>+SUM(AJ18:AJ20)</f>
        <v>198</v>
      </c>
      <c r="AK17" s="210">
        <f>+SUM(AK18:AK20)</f>
        <v>1672</v>
      </c>
      <c r="AL17" s="210">
        <f>SUM(AL18:AL20)</f>
        <v>636</v>
      </c>
      <c r="AM17" s="210">
        <f t="shared" ref="AM17:AS17" si="9">+SUM(AM18:AM20)</f>
        <v>464</v>
      </c>
      <c r="AN17" s="210">
        <f t="shared" si="9"/>
        <v>172</v>
      </c>
      <c r="AO17" s="210">
        <f t="shared" si="9"/>
        <v>1692</v>
      </c>
      <c r="AP17" s="210">
        <f t="shared" si="9"/>
        <v>944</v>
      </c>
      <c r="AQ17" s="210">
        <f t="shared" si="9"/>
        <v>419</v>
      </c>
      <c r="AR17" s="210">
        <f t="shared" si="9"/>
        <v>189</v>
      </c>
      <c r="AS17" s="210">
        <f t="shared" si="9"/>
        <v>1721</v>
      </c>
      <c r="AT17" s="210">
        <f>+SUM(AT18:AT20)</f>
        <v>528</v>
      </c>
      <c r="AU17" s="210">
        <f>+SUM(AU18:AU20)</f>
        <v>284</v>
      </c>
      <c r="AV17" s="210">
        <f>+SUM(AV18:AV20)</f>
        <v>153</v>
      </c>
      <c r="AW17" s="210">
        <f>+SUM(AW18:AW20)</f>
        <v>1758</v>
      </c>
      <c r="AX17" s="210">
        <f t="shared" ref="AX17:BQ17" si="10">+SUM(AX18:AX20)</f>
        <v>988</v>
      </c>
      <c r="AY17" s="210">
        <f t="shared" si="10"/>
        <v>411</v>
      </c>
      <c r="AZ17" s="210">
        <f t="shared" si="10"/>
        <v>169</v>
      </c>
      <c r="BA17" s="210">
        <f t="shared" si="10"/>
        <v>1794</v>
      </c>
      <c r="BB17" s="210">
        <f t="shared" si="10"/>
        <v>395</v>
      </c>
      <c r="BC17" s="210">
        <f t="shared" si="10"/>
        <v>281</v>
      </c>
      <c r="BD17" s="210">
        <f t="shared" si="10"/>
        <v>165</v>
      </c>
      <c r="BE17" s="210">
        <f t="shared" si="10"/>
        <v>1770</v>
      </c>
      <c r="BF17" s="210">
        <f t="shared" si="10"/>
        <v>804</v>
      </c>
      <c r="BG17" s="210">
        <f t="shared" si="10"/>
        <v>417</v>
      </c>
      <c r="BH17" s="210">
        <f t="shared" si="10"/>
        <v>182</v>
      </c>
      <c r="BI17" s="210">
        <f t="shared" si="10"/>
        <v>1826</v>
      </c>
      <c r="BJ17" s="210">
        <f t="shared" si="10"/>
        <v>537</v>
      </c>
      <c r="BK17" s="210">
        <f t="shared" si="10"/>
        <v>312</v>
      </c>
      <c r="BL17" s="210">
        <f t="shared" si="10"/>
        <v>166</v>
      </c>
      <c r="BM17" s="210">
        <f t="shared" si="10"/>
        <v>1843</v>
      </c>
      <c r="BN17" s="210">
        <f t="shared" si="10"/>
        <v>900</v>
      </c>
      <c r="BO17" s="210">
        <f t="shared" si="10"/>
        <v>410</v>
      </c>
      <c r="BP17" s="210">
        <f t="shared" si="10"/>
        <v>194</v>
      </c>
      <c r="BQ17" s="210">
        <f t="shared" si="10"/>
        <v>1871</v>
      </c>
      <c r="BR17" s="210">
        <f t="shared" ref="BR17:BU17" si="11">+SUM(BR18:BR20)</f>
        <v>433</v>
      </c>
      <c r="BS17" s="210">
        <f t="shared" si="11"/>
        <v>288</v>
      </c>
      <c r="BT17" s="210">
        <f t="shared" si="11"/>
        <v>181</v>
      </c>
      <c r="BU17" s="210">
        <f t="shared" si="11"/>
        <v>1879</v>
      </c>
      <c r="BV17" s="210">
        <f t="shared" ref="BV17:CC17" si="12">SUM(BV18:BV20)</f>
        <v>684</v>
      </c>
      <c r="BW17" s="210">
        <f t="shared" si="12"/>
        <v>485</v>
      </c>
      <c r="BX17" s="210">
        <f t="shared" si="12"/>
        <v>208</v>
      </c>
      <c r="BY17" s="210">
        <f t="shared" si="12"/>
        <v>1881</v>
      </c>
      <c r="BZ17" s="210">
        <f t="shared" si="12"/>
        <v>369</v>
      </c>
      <c r="CA17" s="210">
        <f t="shared" si="12"/>
        <v>327</v>
      </c>
      <c r="CB17" s="210">
        <f t="shared" si="12"/>
        <v>181</v>
      </c>
      <c r="CC17" s="210">
        <f t="shared" si="12"/>
        <v>1902</v>
      </c>
    </row>
    <row r="18" spans="1:81" ht="17.25" customHeight="1" x14ac:dyDescent="0.2">
      <c r="A18" s="35" t="s">
        <v>39</v>
      </c>
      <c r="B18" s="36">
        <v>301</v>
      </c>
      <c r="C18" s="36">
        <v>154</v>
      </c>
      <c r="D18" s="36">
        <v>127</v>
      </c>
      <c r="E18" s="36">
        <v>1097</v>
      </c>
      <c r="F18" s="36">
        <v>278</v>
      </c>
      <c r="G18" s="36">
        <v>178</v>
      </c>
      <c r="H18" s="36">
        <v>123</v>
      </c>
      <c r="I18" s="36">
        <v>1138</v>
      </c>
      <c r="J18" s="36">
        <v>1060</v>
      </c>
      <c r="K18" s="36">
        <v>204</v>
      </c>
      <c r="L18" s="36">
        <v>126</v>
      </c>
      <c r="M18" s="36">
        <v>1159</v>
      </c>
      <c r="N18" s="36">
        <v>442</v>
      </c>
      <c r="O18" s="36">
        <v>221</v>
      </c>
      <c r="P18" s="36">
        <v>157</v>
      </c>
      <c r="Q18" s="36">
        <v>1244</v>
      </c>
      <c r="R18" s="36">
        <v>1250</v>
      </c>
      <c r="S18" s="36">
        <v>189</v>
      </c>
      <c r="T18" s="36">
        <v>122</v>
      </c>
      <c r="U18" s="36">
        <v>1242</v>
      </c>
      <c r="V18" s="36">
        <v>418</v>
      </c>
      <c r="W18" s="36">
        <v>185</v>
      </c>
      <c r="X18" s="36">
        <v>120</v>
      </c>
      <c r="Y18" s="36">
        <v>1290</v>
      </c>
      <c r="Z18" s="36">
        <v>1118</v>
      </c>
      <c r="AA18" s="36">
        <v>192</v>
      </c>
      <c r="AB18" s="36">
        <v>116</v>
      </c>
      <c r="AC18" s="36">
        <v>1278</v>
      </c>
      <c r="AD18" s="36">
        <v>416</v>
      </c>
      <c r="AE18" s="36">
        <v>188</v>
      </c>
      <c r="AF18" s="36">
        <v>126</v>
      </c>
      <c r="AG18" s="36">
        <v>1276</v>
      </c>
      <c r="AH18" s="36">
        <v>626</v>
      </c>
      <c r="AI18" s="36">
        <v>182</v>
      </c>
      <c r="AJ18" s="36">
        <v>120</v>
      </c>
      <c r="AK18" s="36">
        <v>1285</v>
      </c>
      <c r="AL18" s="36">
        <v>472</v>
      </c>
      <c r="AM18" s="36">
        <v>317</v>
      </c>
      <c r="AN18" s="36">
        <v>125</v>
      </c>
      <c r="AO18" s="36">
        <v>1296</v>
      </c>
      <c r="AP18" s="36">
        <v>688</v>
      </c>
      <c r="AQ18" s="36">
        <v>184</v>
      </c>
      <c r="AR18" s="36">
        <v>122</v>
      </c>
      <c r="AS18" s="36">
        <v>1311</v>
      </c>
      <c r="AT18" s="36">
        <v>438</v>
      </c>
      <c r="AU18" s="36">
        <v>202</v>
      </c>
      <c r="AV18" s="36">
        <v>125</v>
      </c>
      <c r="AW18" s="36">
        <v>1357</v>
      </c>
      <c r="AX18" s="36">
        <v>750</v>
      </c>
      <c r="AY18" s="36">
        <v>193</v>
      </c>
      <c r="AZ18" s="36">
        <v>122</v>
      </c>
      <c r="BA18" s="36">
        <v>1397</v>
      </c>
      <c r="BB18" s="36">
        <v>314</v>
      </c>
      <c r="BC18" s="36">
        <v>200</v>
      </c>
      <c r="BD18" s="36">
        <v>140</v>
      </c>
      <c r="BE18" s="36">
        <v>1403</v>
      </c>
      <c r="BF18" s="36">
        <v>592</v>
      </c>
      <c r="BG18" s="36">
        <v>207</v>
      </c>
      <c r="BH18" s="36">
        <v>123</v>
      </c>
      <c r="BI18" s="36">
        <v>1447</v>
      </c>
      <c r="BJ18" s="36">
        <v>429</v>
      </c>
      <c r="BK18" s="36">
        <v>207</v>
      </c>
      <c r="BL18" s="36">
        <v>120</v>
      </c>
      <c r="BM18" s="36">
        <v>1460</v>
      </c>
      <c r="BN18" s="36">
        <v>722</v>
      </c>
      <c r="BO18" s="36">
        <v>232</v>
      </c>
      <c r="BP18" s="36">
        <v>134</v>
      </c>
      <c r="BQ18" s="36">
        <v>1462</v>
      </c>
      <c r="BR18" s="36">
        <v>315</v>
      </c>
      <c r="BS18" s="36">
        <v>172</v>
      </c>
      <c r="BT18" s="36">
        <v>131</v>
      </c>
      <c r="BU18" s="36">
        <v>1479</v>
      </c>
      <c r="BV18" s="36">
        <v>515</v>
      </c>
      <c r="BW18" s="36">
        <v>316</v>
      </c>
      <c r="BX18" s="36">
        <v>133</v>
      </c>
      <c r="BY18" s="36">
        <v>1467</v>
      </c>
      <c r="BZ18" s="36">
        <v>264</v>
      </c>
      <c r="CA18" s="36">
        <v>222</v>
      </c>
      <c r="CB18" s="36">
        <v>129</v>
      </c>
      <c r="CC18" s="36">
        <v>1489</v>
      </c>
    </row>
    <row r="19" spans="1:81" ht="17.25" customHeight="1" x14ac:dyDescent="0.2">
      <c r="A19" s="46" t="s">
        <v>40</v>
      </c>
      <c r="B19" s="47">
        <v>69</v>
      </c>
      <c r="C19" s="47">
        <v>39</v>
      </c>
      <c r="D19" s="47">
        <v>27</v>
      </c>
      <c r="E19" s="47">
        <v>168</v>
      </c>
      <c r="F19" s="47">
        <v>46</v>
      </c>
      <c r="G19" s="47">
        <v>41</v>
      </c>
      <c r="H19" s="47">
        <v>21</v>
      </c>
      <c r="I19" s="47">
        <v>161</v>
      </c>
      <c r="J19" s="47">
        <v>170</v>
      </c>
      <c r="K19" s="47">
        <v>163</v>
      </c>
      <c r="L19" s="47">
        <v>59</v>
      </c>
      <c r="M19" s="47">
        <v>186</v>
      </c>
      <c r="N19" s="47">
        <v>49</v>
      </c>
      <c r="O19" s="47">
        <v>43</v>
      </c>
      <c r="P19" s="47">
        <v>14</v>
      </c>
      <c r="Q19" s="47">
        <v>179</v>
      </c>
      <c r="R19" s="47">
        <v>141</v>
      </c>
      <c r="S19" s="47">
        <v>134</v>
      </c>
      <c r="T19" s="47">
        <v>57</v>
      </c>
      <c r="U19" s="47">
        <v>186</v>
      </c>
      <c r="V19" s="47">
        <v>39</v>
      </c>
      <c r="W19" s="47">
        <v>39</v>
      </c>
      <c r="X19" s="47">
        <v>9</v>
      </c>
      <c r="Y19" s="47">
        <v>196</v>
      </c>
      <c r="Z19" s="47">
        <v>182</v>
      </c>
      <c r="AA19" s="47">
        <v>180</v>
      </c>
      <c r="AB19" s="47">
        <v>46</v>
      </c>
      <c r="AC19" s="47">
        <v>219</v>
      </c>
      <c r="AD19" s="47">
        <v>54</v>
      </c>
      <c r="AE19" s="47">
        <v>53</v>
      </c>
      <c r="AF19" s="47">
        <v>20</v>
      </c>
      <c r="AG19" s="47">
        <v>222</v>
      </c>
      <c r="AH19" s="47">
        <v>202</v>
      </c>
      <c r="AI19" s="47">
        <v>200</v>
      </c>
      <c r="AJ19" s="47">
        <v>38</v>
      </c>
      <c r="AK19" s="47">
        <v>236</v>
      </c>
      <c r="AL19" s="47">
        <v>100</v>
      </c>
      <c r="AM19" s="47">
        <v>93</v>
      </c>
      <c r="AN19" s="47">
        <v>25</v>
      </c>
      <c r="AO19" s="47">
        <v>236</v>
      </c>
      <c r="AP19" s="47">
        <v>149</v>
      </c>
      <c r="AQ19" s="47">
        <v>139</v>
      </c>
      <c r="AR19" s="47">
        <v>39</v>
      </c>
      <c r="AS19" s="47">
        <v>236</v>
      </c>
      <c r="AT19" s="47">
        <v>49</v>
      </c>
      <c r="AU19" s="47">
        <v>45</v>
      </c>
      <c r="AV19" s="47">
        <v>17</v>
      </c>
      <c r="AW19" s="47">
        <v>225</v>
      </c>
      <c r="AX19" s="47">
        <v>124</v>
      </c>
      <c r="AY19" s="47">
        <v>110</v>
      </c>
      <c r="AZ19" s="47">
        <v>22</v>
      </c>
      <c r="BA19" s="47">
        <v>203</v>
      </c>
      <c r="BB19" s="47">
        <v>46</v>
      </c>
      <c r="BC19" s="47">
        <v>46</v>
      </c>
      <c r="BD19" s="47">
        <v>10</v>
      </c>
      <c r="BE19" s="47">
        <v>190</v>
      </c>
      <c r="BF19" s="47">
        <v>104</v>
      </c>
      <c r="BG19" s="47">
        <v>104</v>
      </c>
      <c r="BH19" s="47">
        <v>28</v>
      </c>
      <c r="BI19" s="47">
        <v>187</v>
      </c>
      <c r="BJ19" s="47">
        <v>55</v>
      </c>
      <c r="BK19" s="47">
        <v>54</v>
      </c>
      <c r="BL19" s="47">
        <v>24</v>
      </c>
      <c r="BM19" s="47">
        <v>186</v>
      </c>
      <c r="BN19" s="47">
        <v>110</v>
      </c>
      <c r="BO19" s="47">
        <v>110</v>
      </c>
      <c r="BP19" s="47">
        <v>36</v>
      </c>
      <c r="BQ19" s="47">
        <v>191</v>
      </c>
      <c r="BR19" s="47">
        <v>71</v>
      </c>
      <c r="BS19" s="47">
        <v>71</v>
      </c>
      <c r="BT19" s="47">
        <v>30</v>
      </c>
      <c r="BU19" s="47">
        <v>192</v>
      </c>
      <c r="BV19" s="47">
        <v>70</v>
      </c>
      <c r="BW19" s="47">
        <v>70</v>
      </c>
      <c r="BX19" s="47">
        <v>36</v>
      </c>
      <c r="BY19" s="47">
        <v>192</v>
      </c>
      <c r="BZ19" s="47">
        <v>47</v>
      </c>
      <c r="CA19" s="47">
        <v>47</v>
      </c>
      <c r="CB19" s="47">
        <v>27</v>
      </c>
      <c r="CC19" s="47">
        <v>185</v>
      </c>
    </row>
    <row r="20" spans="1:81" ht="17.25" customHeight="1" x14ac:dyDescent="0.2">
      <c r="A20" s="35" t="s">
        <v>41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>
        <v>110</v>
      </c>
      <c r="O20" s="36">
        <v>91</v>
      </c>
      <c r="P20" s="36">
        <v>24</v>
      </c>
      <c r="Q20" s="36">
        <v>24</v>
      </c>
      <c r="R20" s="36">
        <v>117</v>
      </c>
      <c r="S20" s="36">
        <v>112</v>
      </c>
      <c r="T20" s="36">
        <v>54</v>
      </c>
      <c r="U20" s="36">
        <v>75</v>
      </c>
      <c r="V20" s="36">
        <v>31</v>
      </c>
      <c r="W20" s="36">
        <v>30</v>
      </c>
      <c r="X20" s="36">
        <v>13</v>
      </c>
      <c r="Y20" s="36">
        <v>84</v>
      </c>
      <c r="Z20" s="36">
        <v>146</v>
      </c>
      <c r="AA20" s="36">
        <v>120</v>
      </c>
      <c r="AB20" s="36">
        <v>47</v>
      </c>
      <c r="AC20" s="36">
        <v>129</v>
      </c>
      <c r="AD20" s="36">
        <v>48</v>
      </c>
      <c r="AE20" s="36">
        <v>29</v>
      </c>
      <c r="AF20" s="36">
        <v>10</v>
      </c>
      <c r="AG20" s="36">
        <v>119</v>
      </c>
      <c r="AH20" s="36">
        <v>163</v>
      </c>
      <c r="AI20" s="36">
        <v>156</v>
      </c>
      <c r="AJ20" s="36">
        <v>40</v>
      </c>
      <c r="AK20" s="36">
        <v>151</v>
      </c>
      <c r="AL20" s="36">
        <v>64</v>
      </c>
      <c r="AM20" s="36">
        <v>54</v>
      </c>
      <c r="AN20" s="36">
        <v>22</v>
      </c>
      <c r="AO20" s="36">
        <v>160</v>
      </c>
      <c r="AP20" s="36">
        <v>107</v>
      </c>
      <c r="AQ20" s="36">
        <v>96</v>
      </c>
      <c r="AR20" s="36">
        <v>28</v>
      </c>
      <c r="AS20" s="36">
        <v>174</v>
      </c>
      <c r="AT20" s="36">
        <v>41</v>
      </c>
      <c r="AU20" s="36">
        <v>37</v>
      </c>
      <c r="AV20" s="36">
        <v>11</v>
      </c>
      <c r="AW20" s="36">
        <v>176</v>
      </c>
      <c r="AX20" s="36">
        <v>114</v>
      </c>
      <c r="AY20" s="36">
        <v>108</v>
      </c>
      <c r="AZ20" s="36">
        <v>25</v>
      </c>
      <c r="BA20" s="36">
        <v>194</v>
      </c>
      <c r="BB20" s="36">
        <v>35</v>
      </c>
      <c r="BC20" s="36">
        <v>35</v>
      </c>
      <c r="BD20" s="36">
        <v>15</v>
      </c>
      <c r="BE20" s="36">
        <v>177</v>
      </c>
      <c r="BF20" s="36">
        <v>108</v>
      </c>
      <c r="BG20" s="36">
        <v>106</v>
      </c>
      <c r="BH20" s="36">
        <v>31</v>
      </c>
      <c r="BI20" s="36">
        <v>192</v>
      </c>
      <c r="BJ20" s="36">
        <v>53</v>
      </c>
      <c r="BK20" s="36">
        <v>51</v>
      </c>
      <c r="BL20" s="36">
        <v>22</v>
      </c>
      <c r="BM20" s="36">
        <v>197</v>
      </c>
      <c r="BN20" s="36">
        <v>68</v>
      </c>
      <c r="BO20" s="36">
        <v>68</v>
      </c>
      <c r="BP20" s="36">
        <v>24</v>
      </c>
      <c r="BQ20" s="36">
        <v>218</v>
      </c>
      <c r="BR20" s="36">
        <v>47</v>
      </c>
      <c r="BS20" s="36">
        <v>45</v>
      </c>
      <c r="BT20" s="36">
        <v>20</v>
      </c>
      <c r="BU20" s="36">
        <v>208</v>
      </c>
      <c r="BV20" s="36">
        <v>99</v>
      </c>
      <c r="BW20" s="36">
        <v>99</v>
      </c>
      <c r="BX20" s="36">
        <v>39</v>
      </c>
      <c r="BY20" s="36">
        <v>222</v>
      </c>
      <c r="BZ20" s="36">
        <v>58</v>
      </c>
      <c r="CA20" s="36">
        <v>58</v>
      </c>
      <c r="CB20" s="36">
        <v>25</v>
      </c>
      <c r="CC20" s="36">
        <v>228</v>
      </c>
    </row>
    <row r="21" spans="1:81" ht="17.25" customHeight="1" x14ac:dyDescent="0.2">
      <c r="A21" s="209" t="s">
        <v>42</v>
      </c>
      <c r="B21" s="210">
        <f t="shared" ref="B21:AS21" si="13">+SUM(B22:B27)</f>
        <v>1490</v>
      </c>
      <c r="C21" s="210">
        <f>+SUM(C22:C27)</f>
        <v>1446</v>
      </c>
      <c r="D21" s="210">
        <f t="shared" si="13"/>
        <v>598</v>
      </c>
      <c r="E21" s="210">
        <f t="shared" si="13"/>
        <v>3024</v>
      </c>
      <c r="F21" s="210">
        <f t="shared" si="13"/>
        <v>319</v>
      </c>
      <c r="G21" s="210">
        <f t="shared" si="13"/>
        <v>312</v>
      </c>
      <c r="H21" s="210">
        <f t="shared" si="13"/>
        <v>206</v>
      </c>
      <c r="I21" s="210">
        <f t="shared" si="13"/>
        <v>2829</v>
      </c>
      <c r="J21" s="210">
        <f t="shared" si="13"/>
        <v>2109</v>
      </c>
      <c r="K21" s="210">
        <f t="shared" si="13"/>
        <v>1824</v>
      </c>
      <c r="L21" s="210">
        <f t="shared" si="13"/>
        <v>966</v>
      </c>
      <c r="M21" s="210">
        <f t="shared" si="13"/>
        <v>3443</v>
      </c>
      <c r="N21" s="210">
        <f t="shared" si="13"/>
        <v>396</v>
      </c>
      <c r="O21" s="210">
        <f t="shared" si="13"/>
        <v>377</v>
      </c>
      <c r="P21" s="210">
        <f t="shared" si="13"/>
        <v>256</v>
      </c>
      <c r="Q21" s="210">
        <f t="shared" si="13"/>
        <v>3334</v>
      </c>
      <c r="R21" s="210">
        <f t="shared" si="13"/>
        <v>2144</v>
      </c>
      <c r="S21" s="210">
        <f t="shared" si="13"/>
        <v>1745</v>
      </c>
      <c r="T21" s="210">
        <f t="shared" si="13"/>
        <v>877</v>
      </c>
      <c r="U21" s="210">
        <f t="shared" si="13"/>
        <v>3866</v>
      </c>
      <c r="V21" s="210">
        <f t="shared" si="13"/>
        <v>478</v>
      </c>
      <c r="W21" s="210">
        <f t="shared" si="13"/>
        <v>461</v>
      </c>
      <c r="X21" s="210">
        <f t="shared" si="13"/>
        <v>287</v>
      </c>
      <c r="Y21" s="210">
        <f t="shared" si="13"/>
        <v>3730</v>
      </c>
      <c r="Z21" s="210">
        <f t="shared" si="13"/>
        <v>2413</v>
      </c>
      <c r="AA21" s="210">
        <f t="shared" si="13"/>
        <v>1999</v>
      </c>
      <c r="AB21" s="210">
        <f t="shared" si="13"/>
        <v>770</v>
      </c>
      <c r="AC21" s="210">
        <f t="shared" si="13"/>
        <v>4083</v>
      </c>
      <c r="AD21" s="210">
        <f t="shared" si="13"/>
        <v>598</v>
      </c>
      <c r="AE21" s="210">
        <f t="shared" si="13"/>
        <v>513</v>
      </c>
      <c r="AF21" s="210">
        <f t="shared" si="13"/>
        <v>368</v>
      </c>
      <c r="AG21" s="210">
        <f t="shared" si="13"/>
        <v>4042</v>
      </c>
      <c r="AH21" s="210">
        <f t="shared" si="13"/>
        <v>1777</v>
      </c>
      <c r="AI21" s="210">
        <f t="shared" si="13"/>
        <v>1685</v>
      </c>
      <c r="AJ21" s="210">
        <f t="shared" si="13"/>
        <v>776</v>
      </c>
      <c r="AK21" s="210">
        <f t="shared" si="13"/>
        <v>4378</v>
      </c>
      <c r="AL21" s="210">
        <f t="shared" si="13"/>
        <v>422</v>
      </c>
      <c r="AM21" s="210">
        <f t="shared" si="13"/>
        <v>399</v>
      </c>
      <c r="AN21" s="210">
        <f t="shared" si="13"/>
        <v>191</v>
      </c>
      <c r="AO21" s="210">
        <f t="shared" si="13"/>
        <v>4222</v>
      </c>
      <c r="AP21" s="210">
        <f t="shared" si="13"/>
        <v>1523</v>
      </c>
      <c r="AQ21" s="210">
        <f t="shared" si="13"/>
        <v>1444</v>
      </c>
      <c r="AR21" s="210">
        <f t="shared" si="13"/>
        <v>501</v>
      </c>
      <c r="AS21" s="210">
        <f t="shared" si="13"/>
        <v>4300</v>
      </c>
      <c r="AT21" s="210">
        <f>+SUM(AT22:AT27)</f>
        <v>323</v>
      </c>
      <c r="AU21" s="210">
        <f>+SUM(AU22:AU27)</f>
        <v>312</v>
      </c>
      <c r="AV21" s="210">
        <f>+SUM(AV22:AV27)</f>
        <v>162</v>
      </c>
      <c r="AW21" s="210">
        <f>+SUM(AW22:AW27)</f>
        <v>4125</v>
      </c>
      <c r="AX21" s="210">
        <f t="shared" ref="AX21:BQ21" si="14">+SUM(AX22:AX27)</f>
        <v>1482</v>
      </c>
      <c r="AY21" s="210">
        <f t="shared" si="14"/>
        <v>1419</v>
      </c>
      <c r="AZ21" s="210">
        <f t="shared" si="14"/>
        <v>526</v>
      </c>
      <c r="BA21" s="210">
        <f t="shared" si="14"/>
        <v>4070</v>
      </c>
      <c r="BB21" s="210">
        <f t="shared" si="14"/>
        <v>273</v>
      </c>
      <c r="BC21" s="210">
        <f t="shared" si="14"/>
        <v>265</v>
      </c>
      <c r="BD21" s="210">
        <f t="shared" si="14"/>
        <v>146</v>
      </c>
      <c r="BE21" s="210">
        <f t="shared" si="14"/>
        <v>3849</v>
      </c>
      <c r="BF21" s="210">
        <f t="shared" si="14"/>
        <v>1105</v>
      </c>
      <c r="BG21" s="210">
        <f t="shared" si="14"/>
        <v>1088</v>
      </c>
      <c r="BH21" s="210">
        <f t="shared" si="14"/>
        <v>485</v>
      </c>
      <c r="BI21" s="210">
        <f t="shared" si="14"/>
        <v>3849</v>
      </c>
      <c r="BJ21" s="210">
        <f t="shared" si="14"/>
        <v>322</v>
      </c>
      <c r="BK21" s="210">
        <f t="shared" si="14"/>
        <v>308</v>
      </c>
      <c r="BL21" s="210">
        <f t="shared" si="14"/>
        <v>181</v>
      </c>
      <c r="BM21" s="210">
        <f t="shared" si="14"/>
        <v>3688</v>
      </c>
      <c r="BN21" s="210">
        <f t="shared" si="14"/>
        <v>1063</v>
      </c>
      <c r="BO21" s="210">
        <f t="shared" si="14"/>
        <v>1042</v>
      </c>
      <c r="BP21" s="210">
        <f t="shared" si="14"/>
        <v>450</v>
      </c>
      <c r="BQ21" s="210">
        <f t="shared" si="14"/>
        <v>3597</v>
      </c>
      <c r="BR21" s="210">
        <f t="shared" ref="BR21:CC21" si="15">+SUM(BR22:BR27)</f>
        <v>378</v>
      </c>
      <c r="BS21" s="210">
        <f t="shared" si="15"/>
        <v>373</v>
      </c>
      <c r="BT21" s="210">
        <f t="shared" si="15"/>
        <v>215</v>
      </c>
      <c r="BU21" s="210">
        <f t="shared" si="15"/>
        <v>3376</v>
      </c>
      <c r="BV21" s="210">
        <f t="shared" si="15"/>
        <v>989</v>
      </c>
      <c r="BW21" s="210">
        <f t="shared" si="15"/>
        <v>986</v>
      </c>
      <c r="BX21" s="210">
        <f t="shared" si="15"/>
        <v>372</v>
      </c>
      <c r="BY21" s="210">
        <f t="shared" si="15"/>
        <v>3149</v>
      </c>
      <c r="BZ21" s="210">
        <f t="shared" si="15"/>
        <v>289</v>
      </c>
      <c r="CA21" s="210">
        <f t="shared" si="15"/>
        <v>289</v>
      </c>
      <c r="CB21" s="210">
        <f t="shared" si="15"/>
        <v>187</v>
      </c>
      <c r="CC21" s="210">
        <f t="shared" si="15"/>
        <v>3015</v>
      </c>
    </row>
    <row r="22" spans="1:81" ht="17.25" customHeight="1" x14ac:dyDescent="0.2">
      <c r="A22" s="35" t="s">
        <v>43</v>
      </c>
      <c r="B22" s="36">
        <v>327</v>
      </c>
      <c r="C22" s="36">
        <v>313</v>
      </c>
      <c r="D22" s="36">
        <v>155</v>
      </c>
      <c r="E22" s="36">
        <v>638</v>
      </c>
      <c r="F22" s="36">
        <v>63</v>
      </c>
      <c r="G22" s="36">
        <v>60</v>
      </c>
      <c r="H22" s="36">
        <v>38</v>
      </c>
      <c r="I22" s="36">
        <v>611</v>
      </c>
      <c r="J22" s="36">
        <v>524</v>
      </c>
      <c r="K22" s="36">
        <v>469</v>
      </c>
      <c r="L22" s="36">
        <v>245</v>
      </c>
      <c r="M22" s="36">
        <v>794</v>
      </c>
      <c r="N22" s="36">
        <v>105</v>
      </c>
      <c r="O22" s="36">
        <v>100</v>
      </c>
      <c r="P22" s="36">
        <v>70</v>
      </c>
      <c r="Q22" s="36">
        <v>808</v>
      </c>
      <c r="R22" s="36">
        <v>587</v>
      </c>
      <c r="S22" s="36">
        <v>389</v>
      </c>
      <c r="T22" s="36">
        <v>194</v>
      </c>
      <c r="U22" s="36">
        <v>923</v>
      </c>
      <c r="V22" s="36">
        <v>133</v>
      </c>
      <c r="W22" s="36">
        <v>130</v>
      </c>
      <c r="X22" s="36">
        <v>93</v>
      </c>
      <c r="Y22" s="36">
        <v>945</v>
      </c>
      <c r="Z22" s="36">
        <v>626</v>
      </c>
      <c r="AA22" s="36">
        <v>464</v>
      </c>
      <c r="AB22" s="36">
        <v>183</v>
      </c>
      <c r="AC22" s="36">
        <v>1041</v>
      </c>
      <c r="AD22" s="36">
        <v>167</v>
      </c>
      <c r="AE22" s="36">
        <v>150</v>
      </c>
      <c r="AF22" s="36">
        <v>119</v>
      </c>
      <c r="AG22" s="36">
        <v>1070</v>
      </c>
      <c r="AH22" s="36">
        <v>464</v>
      </c>
      <c r="AI22" s="36">
        <v>419</v>
      </c>
      <c r="AJ22" s="36">
        <v>213</v>
      </c>
      <c r="AK22" s="36">
        <v>1160</v>
      </c>
      <c r="AL22" s="36">
        <v>119</v>
      </c>
      <c r="AM22" s="36">
        <v>112</v>
      </c>
      <c r="AN22" s="36">
        <v>55</v>
      </c>
      <c r="AO22" s="36">
        <v>1139</v>
      </c>
      <c r="AP22" s="36">
        <v>369</v>
      </c>
      <c r="AQ22" s="36">
        <v>355</v>
      </c>
      <c r="AR22" s="36">
        <v>126</v>
      </c>
      <c r="AS22" s="36">
        <v>1173</v>
      </c>
      <c r="AT22" s="36">
        <v>80</v>
      </c>
      <c r="AU22" s="36">
        <v>74</v>
      </c>
      <c r="AV22" s="36">
        <v>35</v>
      </c>
      <c r="AW22" s="36">
        <v>1114</v>
      </c>
      <c r="AX22" s="36">
        <v>351</v>
      </c>
      <c r="AY22" s="36">
        <v>338</v>
      </c>
      <c r="AZ22" s="36">
        <v>127</v>
      </c>
      <c r="BA22" s="36">
        <v>1078</v>
      </c>
      <c r="BB22" s="36">
        <v>49</v>
      </c>
      <c r="BC22" s="36">
        <v>49</v>
      </c>
      <c r="BD22" s="36">
        <v>23</v>
      </c>
      <c r="BE22" s="36">
        <v>1005</v>
      </c>
      <c r="BF22" s="36">
        <v>290</v>
      </c>
      <c r="BG22" s="36">
        <v>286</v>
      </c>
      <c r="BH22" s="36">
        <v>118</v>
      </c>
      <c r="BI22" s="36">
        <v>1000</v>
      </c>
      <c r="BJ22" s="36">
        <v>81</v>
      </c>
      <c r="BK22" s="36">
        <v>79</v>
      </c>
      <c r="BL22" s="36">
        <v>43</v>
      </c>
      <c r="BM22" s="36">
        <v>957</v>
      </c>
      <c r="BN22" s="36">
        <v>221</v>
      </c>
      <c r="BO22" s="36">
        <v>215</v>
      </c>
      <c r="BP22" s="36">
        <v>91</v>
      </c>
      <c r="BQ22" s="36">
        <v>888</v>
      </c>
      <c r="BR22" s="36">
        <v>64</v>
      </c>
      <c r="BS22" s="36">
        <v>64</v>
      </c>
      <c r="BT22" s="36">
        <v>37</v>
      </c>
      <c r="BU22" s="36">
        <v>799</v>
      </c>
      <c r="BV22" s="36">
        <v>159</v>
      </c>
      <c r="BW22" s="36">
        <v>159</v>
      </c>
      <c r="BX22" s="36">
        <v>66</v>
      </c>
      <c r="BY22" s="36">
        <v>682</v>
      </c>
      <c r="BZ22" s="36">
        <v>50</v>
      </c>
      <c r="CA22" s="36">
        <v>50</v>
      </c>
      <c r="CB22" s="36">
        <v>34</v>
      </c>
      <c r="CC22" s="36">
        <v>651</v>
      </c>
    </row>
    <row r="23" spans="1:81" ht="17.25" customHeight="1" x14ac:dyDescent="0.2">
      <c r="A23" s="46" t="s">
        <v>44</v>
      </c>
      <c r="B23" s="47">
        <v>113</v>
      </c>
      <c r="C23" s="47">
        <v>107</v>
      </c>
      <c r="D23" s="47">
        <v>47</v>
      </c>
      <c r="E23" s="47">
        <v>249</v>
      </c>
      <c r="F23" s="47">
        <v>25</v>
      </c>
      <c r="G23" s="47">
        <v>25</v>
      </c>
      <c r="H23" s="47">
        <v>15</v>
      </c>
      <c r="I23" s="47">
        <v>221</v>
      </c>
      <c r="J23" s="47">
        <v>140</v>
      </c>
      <c r="K23" s="47">
        <v>133</v>
      </c>
      <c r="L23" s="47">
        <v>82</v>
      </c>
      <c r="M23" s="47">
        <v>285</v>
      </c>
      <c r="N23" s="47">
        <v>17</v>
      </c>
      <c r="O23" s="47">
        <v>16</v>
      </c>
      <c r="P23" s="47">
        <v>12</v>
      </c>
      <c r="Q23" s="47">
        <v>272</v>
      </c>
      <c r="R23" s="47">
        <v>151</v>
      </c>
      <c r="S23" s="47">
        <v>146</v>
      </c>
      <c r="T23" s="47">
        <v>71</v>
      </c>
      <c r="U23" s="47">
        <v>318</v>
      </c>
      <c r="V23" s="47">
        <v>20</v>
      </c>
      <c r="W23" s="47">
        <v>20</v>
      </c>
      <c r="X23" s="47">
        <v>15</v>
      </c>
      <c r="Y23" s="47">
        <v>306</v>
      </c>
      <c r="Z23" s="47">
        <v>143</v>
      </c>
      <c r="AA23" s="47">
        <v>139</v>
      </c>
      <c r="AB23" s="47">
        <v>68</v>
      </c>
      <c r="AC23" s="47">
        <v>340</v>
      </c>
      <c r="AD23" s="47">
        <v>15</v>
      </c>
      <c r="AE23" s="47">
        <v>13</v>
      </c>
      <c r="AF23" s="47">
        <v>11</v>
      </c>
      <c r="AG23" s="47">
        <v>309</v>
      </c>
      <c r="AH23" s="47">
        <v>105</v>
      </c>
      <c r="AI23" s="47">
        <v>98</v>
      </c>
      <c r="AJ23" s="47">
        <v>32</v>
      </c>
      <c r="AK23" s="47">
        <v>315</v>
      </c>
      <c r="AL23" s="47">
        <v>20</v>
      </c>
      <c r="AM23" s="47">
        <v>19</v>
      </c>
      <c r="AN23" s="47">
        <v>11</v>
      </c>
      <c r="AO23" s="47">
        <v>294</v>
      </c>
      <c r="AP23" s="47">
        <v>86</v>
      </c>
      <c r="AQ23" s="47">
        <v>79</v>
      </c>
      <c r="AR23" s="47">
        <v>29</v>
      </c>
      <c r="AS23" s="47">
        <v>276</v>
      </c>
      <c r="AT23" s="47">
        <v>14</v>
      </c>
      <c r="AU23" s="47">
        <v>14</v>
      </c>
      <c r="AV23" s="47">
        <v>9</v>
      </c>
      <c r="AW23" s="47">
        <v>258</v>
      </c>
      <c r="AX23" s="47">
        <v>84</v>
      </c>
      <c r="AY23" s="47">
        <v>76</v>
      </c>
      <c r="AZ23" s="47">
        <v>30</v>
      </c>
      <c r="BA23" s="47">
        <v>222</v>
      </c>
      <c r="BB23" s="47">
        <v>15</v>
      </c>
      <c r="BC23" s="47">
        <v>13</v>
      </c>
      <c r="BD23" s="47">
        <v>9</v>
      </c>
      <c r="BE23" s="47">
        <v>216</v>
      </c>
      <c r="BF23" s="47">
        <v>46</v>
      </c>
      <c r="BG23" s="47">
        <v>45</v>
      </c>
      <c r="BH23" s="47">
        <v>26</v>
      </c>
      <c r="BI23" s="47">
        <v>215</v>
      </c>
      <c r="BJ23" s="47">
        <v>10</v>
      </c>
      <c r="BK23" s="47">
        <v>9</v>
      </c>
      <c r="BL23" s="47">
        <v>7</v>
      </c>
      <c r="BM23" s="47">
        <v>205</v>
      </c>
      <c r="BN23" s="47">
        <v>47</v>
      </c>
      <c r="BO23" s="47">
        <v>46</v>
      </c>
      <c r="BP23" s="47">
        <v>21</v>
      </c>
      <c r="BQ23" s="47">
        <v>199</v>
      </c>
      <c r="BR23" s="47">
        <v>16</v>
      </c>
      <c r="BS23" s="47">
        <v>16</v>
      </c>
      <c r="BT23" s="47">
        <v>10</v>
      </c>
      <c r="BU23" s="47">
        <v>188</v>
      </c>
      <c r="BV23" s="47">
        <v>39</v>
      </c>
      <c r="BW23" s="47">
        <v>39</v>
      </c>
      <c r="BX23" s="47">
        <v>18</v>
      </c>
      <c r="BY23" s="47">
        <v>171</v>
      </c>
      <c r="BZ23" s="47">
        <v>8</v>
      </c>
      <c r="CA23" s="47">
        <v>8</v>
      </c>
      <c r="CB23" s="47">
        <v>6</v>
      </c>
      <c r="CC23" s="47">
        <v>166</v>
      </c>
    </row>
    <row r="24" spans="1:81" ht="17.25" customHeight="1" x14ac:dyDescent="0.2">
      <c r="A24" s="35" t="s">
        <v>45</v>
      </c>
      <c r="B24" s="37">
        <v>129</v>
      </c>
      <c r="C24" s="37">
        <v>128</v>
      </c>
      <c r="D24" s="37">
        <v>48</v>
      </c>
      <c r="E24" s="37">
        <v>305</v>
      </c>
      <c r="F24" s="37">
        <v>24</v>
      </c>
      <c r="G24" s="37">
        <v>24</v>
      </c>
      <c r="H24" s="37">
        <v>14</v>
      </c>
      <c r="I24" s="37">
        <v>284</v>
      </c>
      <c r="J24" s="37">
        <v>180</v>
      </c>
      <c r="K24" s="37">
        <v>175</v>
      </c>
      <c r="L24" s="37">
        <v>94</v>
      </c>
      <c r="M24" s="37">
        <v>335</v>
      </c>
      <c r="N24" s="37">
        <v>24</v>
      </c>
      <c r="O24" s="37">
        <v>24</v>
      </c>
      <c r="P24" s="37">
        <v>15</v>
      </c>
      <c r="Q24" s="37">
        <v>299</v>
      </c>
      <c r="R24" s="37">
        <v>163</v>
      </c>
      <c r="S24" s="37">
        <v>161</v>
      </c>
      <c r="T24" s="37">
        <v>93</v>
      </c>
      <c r="U24" s="37">
        <v>354</v>
      </c>
      <c r="V24" s="37">
        <v>34</v>
      </c>
      <c r="W24" s="37">
        <v>31</v>
      </c>
      <c r="X24" s="37">
        <v>13</v>
      </c>
      <c r="Y24" s="37">
        <v>330</v>
      </c>
      <c r="Z24" s="37">
        <v>241</v>
      </c>
      <c r="AA24" s="37">
        <v>187</v>
      </c>
      <c r="AB24" s="37">
        <v>63</v>
      </c>
      <c r="AC24" s="37">
        <v>345</v>
      </c>
      <c r="AD24" s="37">
        <v>87</v>
      </c>
      <c r="AE24" s="37">
        <v>70</v>
      </c>
      <c r="AF24" s="37">
        <v>50</v>
      </c>
      <c r="AG24" s="37">
        <v>368</v>
      </c>
      <c r="AH24" s="37">
        <v>178</v>
      </c>
      <c r="AI24" s="37">
        <v>177</v>
      </c>
      <c r="AJ24" s="37">
        <v>80</v>
      </c>
      <c r="AK24" s="37">
        <v>402</v>
      </c>
      <c r="AL24" s="37">
        <v>27</v>
      </c>
      <c r="AM24" s="37">
        <v>26</v>
      </c>
      <c r="AN24" s="37">
        <v>8</v>
      </c>
      <c r="AO24" s="37">
        <v>391</v>
      </c>
      <c r="AP24" s="36">
        <v>136</v>
      </c>
      <c r="AQ24" s="36">
        <v>134</v>
      </c>
      <c r="AR24" s="36">
        <v>46</v>
      </c>
      <c r="AS24" s="36">
        <v>376</v>
      </c>
      <c r="AT24" s="36">
        <v>28</v>
      </c>
      <c r="AU24" s="36">
        <v>28</v>
      </c>
      <c r="AV24" s="36">
        <v>11</v>
      </c>
      <c r="AW24" s="36">
        <v>351</v>
      </c>
      <c r="AX24" s="36">
        <v>140</v>
      </c>
      <c r="AY24" s="36">
        <v>137</v>
      </c>
      <c r="AZ24" s="36">
        <v>69</v>
      </c>
      <c r="BA24" s="36">
        <v>384</v>
      </c>
      <c r="BB24" s="36">
        <v>29</v>
      </c>
      <c r="BC24" s="36">
        <v>27</v>
      </c>
      <c r="BD24" s="36">
        <v>13</v>
      </c>
      <c r="BE24" s="36">
        <v>354</v>
      </c>
      <c r="BF24" s="36">
        <v>86</v>
      </c>
      <c r="BG24" s="36">
        <v>83</v>
      </c>
      <c r="BH24" s="36">
        <v>41</v>
      </c>
      <c r="BI24" s="36">
        <v>370</v>
      </c>
      <c r="BJ24" s="36">
        <v>31</v>
      </c>
      <c r="BK24" s="36">
        <v>28</v>
      </c>
      <c r="BL24" s="36">
        <v>19</v>
      </c>
      <c r="BM24" s="36">
        <v>352</v>
      </c>
      <c r="BN24" s="36">
        <v>89</v>
      </c>
      <c r="BO24" s="36">
        <v>89</v>
      </c>
      <c r="BP24" s="36">
        <v>47</v>
      </c>
      <c r="BQ24" s="36">
        <v>363</v>
      </c>
      <c r="BR24" s="36">
        <v>25</v>
      </c>
      <c r="BS24" s="36">
        <v>23</v>
      </c>
      <c r="BT24" s="36">
        <v>11</v>
      </c>
      <c r="BU24" s="36">
        <v>318</v>
      </c>
      <c r="BV24" s="36">
        <v>93</v>
      </c>
      <c r="BW24" s="36">
        <v>92</v>
      </c>
      <c r="BX24" s="36">
        <v>40</v>
      </c>
      <c r="BY24" s="36">
        <v>282</v>
      </c>
      <c r="BZ24" s="36">
        <v>20</v>
      </c>
      <c r="CA24" s="36">
        <v>20</v>
      </c>
      <c r="CB24" s="36">
        <v>12</v>
      </c>
      <c r="CC24" s="36">
        <v>287</v>
      </c>
    </row>
    <row r="25" spans="1:81" ht="17.25" customHeight="1" x14ac:dyDescent="0.2">
      <c r="A25" s="46" t="s">
        <v>46</v>
      </c>
      <c r="B25" s="47">
        <v>497</v>
      </c>
      <c r="C25" s="47">
        <v>484</v>
      </c>
      <c r="D25" s="47">
        <v>175</v>
      </c>
      <c r="E25" s="47">
        <v>1046</v>
      </c>
      <c r="F25" s="47">
        <v>120</v>
      </c>
      <c r="G25" s="47">
        <v>118</v>
      </c>
      <c r="H25" s="47">
        <v>87</v>
      </c>
      <c r="I25" s="47">
        <v>998</v>
      </c>
      <c r="J25" s="47">
        <v>580</v>
      </c>
      <c r="K25" s="47">
        <v>380</v>
      </c>
      <c r="L25" s="47">
        <v>215</v>
      </c>
      <c r="M25" s="47">
        <v>1067</v>
      </c>
      <c r="N25" s="47">
        <v>154</v>
      </c>
      <c r="O25" s="47">
        <v>147</v>
      </c>
      <c r="P25" s="47">
        <v>105</v>
      </c>
      <c r="Q25" s="47">
        <v>1066</v>
      </c>
      <c r="R25" s="47">
        <v>593</v>
      </c>
      <c r="S25" s="47">
        <v>414</v>
      </c>
      <c r="T25" s="47">
        <v>169</v>
      </c>
      <c r="U25" s="47">
        <v>1121</v>
      </c>
      <c r="V25" s="47">
        <v>165</v>
      </c>
      <c r="W25" s="47">
        <v>164</v>
      </c>
      <c r="X25" s="47">
        <v>115</v>
      </c>
      <c r="Y25" s="47">
        <v>1071</v>
      </c>
      <c r="Z25" s="47">
        <v>615</v>
      </c>
      <c r="AA25" s="47">
        <v>499</v>
      </c>
      <c r="AB25" s="47">
        <v>184</v>
      </c>
      <c r="AC25" s="47">
        <v>1138</v>
      </c>
      <c r="AD25" s="47">
        <v>180</v>
      </c>
      <c r="AE25" s="47">
        <v>159</v>
      </c>
      <c r="AF25" s="47">
        <v>119</v>
      </c>
      <c r="AG25" s="47">
        <v>1141</v>
      </c>
      <c r="AH25" s="47">
        <v>439</v>
      </c>
      <c r="AI25" s="47">
        <v>415</v>
      </c>
      <c r="AJ25" s="47">
        <v>182</v>
      </c>
      <c r="AK25" s="47">
        <v>1204</v>
      </c>
      <c r="AL25" s="47">
        <v>133</v>
      </c>
      <c r="AM25" s="47">
        <v>126</v>
      </c>
      <c r="AN25" s="47">
        <v>64</v>
      </c>
      <c r="AO25" s="47">
        <v>1162</v>
      </c>
      <c r="AP25" s="47">
        <v>376</v>
      </c>
      <c r="AQ25" s="47">
        <v>357</v>
      </c>
      <c r="AR25" s="47">
        <v>116</v>
      </c>
      <c r="AS25" s="47">
        <v>1162</v>
      </c>
      <c r="AT25" s="47">
        <v>101</v>
      </c>
      <c r="AU25" s="47">
        <v>98</v>
      </c>
      <c r="AV25" s="47">
        <v>56</v>
      </c>
      <c r="AW25" s="47">
        <v>1129</v>
      </c>
      <c r="AX25" s="47">
        <v>388</v>
      </c>
      <c r="AY25" s="47">
        <v>364</v>
      </c>
      <c r="AZ25" s="47">
        <v>111</v>
      </c>
      <c r="BA25" s="47">
        <v>1099</v>
      </c>
      <c r="BB25" s="47">
        <v>104</v>
      </c>
      <c r="BC25" s="47">
        <v>103</v>
      </c>
      <c r="BD25" s="47">
        <v>56</v>
      </c>
      <c r="BE25" s="47">
        <v>1059</v>
      </c>
      <c r="BF25" s="47">
        <v>291</v>
      </c>
      <c r="BG25" s="47">
        <v>289</v>
      </c>
      <c r="BH25" s="47">
        <v>134</v>
      </c>
      <c r="BI25" s="47">
        <v>1062</v>
      </c>
      <c r="BJ25" s="47">
        <v>89</v>
      </c>
      <c r="BK25" s="47">
        <v>88</v>
      </c>
      <c r="BL25" s="47">
        <v>54</v>
      </c>
      <c r="BM25" s="47">
        <v>1016</v>
      </c>
      <c r="BN25" s="47">
        <v>234</v>
      </c>
      <c r="BO25" s="47">
        <v>229</v>
      </c>
      <c r="BP25" s="47">
        <v>87</v>
      </c>
      <c r="BQ25" s="47">
        <v>960</v>
      </c>
      <c r="BR25" s="47">
        <v>99</v>
      </c>
      <c r="BS25" s="47">
        <v>98</v>
      </c>
      <c r="BT25" s="47">
        <v>47</v>
      </c>
      <c r="BU25" s="47">
        <v>887</v>
      </c>
      <c r="BV25" s="47">
        <v>193</v>
      </c>
      <c r="BW25" s="47">
        <v>193</v>
      </c>
      <c r="BX25" s="47">
        <v>62</v>
      </c>
      <c r="BY25" s="47">
        <v>826</v>
      </c>
      <c r="BZ25" s="47">
        <v>53</v>
      </c>
      <c r="CA25" s="47">
        <v>53</v>
      </c>
      <c r="CB25" s="47">
        <v>41</v>
      </c>
      <c r="CC25" s="47">
        <v>753</v>
      </c>
    </row>
    <row r="26" spans="1:81" ht="17.25" customHeight="1" x14ac:dyDescent="0.2">
      <c r="A26" s="35" t="s">
        <v>47</v>
      </c>
      <c r="B26" s="36">
        <v>297</v>
      </c>
      <c r="C26" s="36">
        <v>290</v>
      </c>
      <c r="D26" s="36">
        <v>130</v>
      </c>
      <c r="E26" s="36">
        <v>558</v>
      </c>
      <c r="F26" s="36">
        <v>57</v>
      </c>
      <c r="G26" s="36">
        <v>55</v>
      </c>
      <c r="H26" s="36">
        <v>29</v>
      </c>
      <c r="I26" s="36">
        <v>507</v>
      </c>
      <c r="J26" s="36">
        <v>425</v>
      </c>
      <c r="K26" s="36">
        <v>418</v>
      </c>
      <c r="L26" s="36">
        <v>202</v>
      </c>
      <c r="M26" s="36">
        <v>653</v>
      </c>
      <c r="N26" s="36">
        <v>53</v>
      </c>
      <c r="O26" s="36">
        <v>48</v>
      </c>
      <c r="P26" s="36">
        <v>27</v>
      </c>
      <c r="Q26" s="36">
        <v>591</v>
      </c>
      <c r="R26" s="36">
        <v>374</v>
      </c>
      <c r="S26" s="36">
        <v>367</v>
      </c>
      <c r="T26" s="36">
        <v>216</v>
      </c>
      <c r="U26" s="36">
        <v>753</v>
      </c>
      <c r="V26" s="36">
        <v>46</v>
      </c>
      <c r="W26" s="36">
        <v>45</v>
      </c>
      <c r="X26" s="36">
        <v>24</v>
      </c>
      <c r="Y26" s="36">
        <v>698</v>
      </c>
      <c r="Z26" s="36">
        <v>399</v>
      </c>
      <c r="AA26" s="36">
        <v>393</v>
      </c>
      <c r="AB26" s="36">
        <v>161</v>
      </c>
      <c r="AC26" s="36">
        <v>771</v>
      </c>
      <c r="AD26" s="36">
        <v>41</v>
      </c>
      <c r="AE26" s="36">
        <v>41</v>
      </c>
      <c r="AF26" s="36">
        <v>23</v>
      </c>
      <c r="AG26" s="36">
        <v>698</v>
      </c>
      <c r="AH26" s="36">
        <v>332</v>
      </c>
      <c r="AI26" s="36">
        <v>324</v>
      </c>
      <c r="AJ26" s="36">
        <v>159</v>
      </c>
      <c r="AK26" s="36">
        <v>779</v>
      </c>
      <c r="AL26" s="36">
        <v>71</v>
      </c>
      <c r="AM26" s="36">
        <v>68</v>
      </c>
      <c r="AN26" s="36">
        <v>28</v>
      </c>
      <c r="AO26" s="36">
        <v>742</v>
      </c>
      <c r="AP26" s="36">
        <v>325</v>
      </c>
      <c r="AQ26" s="36">
        <v>302</v>
      </c>
      <c r="AR26" s="36">
        <v>115</v>
      </c>
      <c r="AS26" s="36">
        <v>783</v>
      </c>
      <c r="AT26" s="36">
        <v>55</v>
      </c>
      <c r="AU26" s="36">
        <v>53</v>
      </c>
      <c r="AV26" s="36">
        <v>25</v>
      </c>
      <c r="AW26" s="36">
        <v>750</v>
      </c>
      <c r="AX26" s="36">
        <v>245</v>
      </c>
      <c r="AY26" s="36">
        <v>236</v>
      </c>
      <c r="AZ26" s="36">
        <v>87</v>
      </c>
      <c r="BA26" s="36">
        <v>727</v>
      </c>
      <c r="BB26" s="36">
        <v>32</v>
      </c>
      <c r="BC26" s="36">
        <v>30</v>
      </c>
      <c r="BD26" s="36">
        <v>17</v>
      </c>
      <c r="BE26" s="36">
        <v>678</v>
      </c>
      <c r="BF26" s="36">
        <v>151</v>
      </c>
      <c r="BG26" s="36">
        <v>146</v>
      </c>
      <c r="BH26" s="36">
        <v>68</v>
      </c>
      <c r="BI26" s="36">
        <v>651</v>
      </c>
      <c r="BJ26" s="36">
        <v>45</v>
      </c>
      <c r="BK26" s="36">
        <v>44</v>
      </c>
      <c r="BL26" s="36">
        <v>21</v>
      </c>
      <c r="BM26" s="36">
        <v>609</v>
      </c>
      <c r="BN26" s="36">
        <v>144</v>
      </c>
      <c r="BO26" s="36">
        <v>143</v>
      </c>
      <c r="BP26" s="36">
        <v>69</v>
      </c>
      <c r="BQ26" s="36">
        <v>566</v>
      </c>
      <c r="BR26" s="36">
        <v>48</v>
      </c>
      <c r="BS26" s="36">
        <v>48</v>
      </c>
      <c r="BT26" s="36">
        <v>31</v>
      </c>
      <c r="BU26" s="36">
        <v>541</v>
      </c>
      <c r="BV26" s="36">
        <v>132</v>
      </c>
      <c r="BW26" s="36">
        <v>131</v>
      </c>
      <c r="BX26" s="36">
        <v>53</v>
      </c>
      <c r="BY26" s="36">
        <v>491</v>
      </c>
      <c r="BZ26" s="36">
        <v>35</v>
      </c>
      <c r="CA26" s="36">
        <v>35</v>
      </c>
      <c r="CB26" s="36">
        <v>17</v>
      </c>
      <c r="CC26" s="36">
        <v>455</v>
      </c>
    </row>
    <row r="27" spans="1:81" ht="17.25" customHeight="1" x14ac:dyDescent="0.2">
      <c r="A27" s="46" t="s">
        <v>48</v>
      </c>
      <c r="B27" s="47">
        <v>127</v>
      </c>
      <c r="C27" s="47">
        <v>124</v>
      </c>
      <c r="D27" s="47">
        <v>43</v>
      </c>
      <c r="E27" s="47">
        <v>228</v>
      </c>
      <c r="F27" s="47">
        <v>30</v>
      </c>
      <c r="G27" s="47">
        <v>30</v>
      </c>
      <c r="H27" s="47">
        <v>23</v>
      </c>
      <c r="I27" s="47">
        <v>208</v>
      </c>
      <c r="J27" s="47">
        <v>260</v>
      </c>
      <c r="K27" s="47">
        <v>249</v>
      </c>
      <c r="L27" s="47">
        <v>128</v>
      </c>
      <c r="M27" s="47">
        <v>309</v>
      </c>
      <c r="N27" s="47">
        <v>43</v>
      </c>
      <c r="O27" s="47">
        <v>42</v>
      </c>
      <c r="P27" s="47">
        <v>27</v>
      </c>
      <c r="Q27" s="47">
        <v>298</v>
      </c>
      <c r="R27" s="47">
        <v>276</v>
      </c>
      <c r="S27" s="47">
        <v>268</v>
      </c>
      <c r="T27" s="47">
        <v>134</v>
      </c>
      <c r="U27" s="47">
        <v>397</v>
      </c>
      <c r="V27" s="47">
        <v>80</v>
      </c>
      <c r="W27" s="47">
        <v>71</v>
      </c>
      <c r="X27" s="47">
        <v>27</v>
      </c>
      <c r="Y27" s="47">
        <v>380</v>
      </c>
      <c r="Z27" s="47">
        <v>389</v>
      </c>
      <c r="AA27" s="47">
        <v>317</v>
      </c>
      <c r="AB27" s="47">
        <v>111</v>
      </c>
      <c r="AC27" s="47">
        <v>448</v>
      </c>
      <c r="AD27" s="47">
        <v>108</v>
      </c>
      <c r="AE27" s="47">
        <v>80</v>
      </c>
      <c r="AF27" s="47">
        <v>46</v>
      </c>
      <c r="AG27" s="47">
        <v>456</v>
      </c>
      <c r="AH27" s="47">
        <v>259</v>
      </c>
      <c r="AI27" s="47">
        <v>252</v>
      </c>
      <c r="AJ27" s="47">
        <v>110</v>
      </c>
      <c r="AK27" s="47">
        <v>518</v>
      </c>
      <c r="AL27" s="47">
        <v>52</v>
      </c>
      <c r="AM27" s="47">
        <v>48</v>
      </c>
      <c r="AN27" s="47">
        <v>25</v>
      </c>
      <c r="AO27" s="47">
        <v>494</v>
      </c>
      <c r="AP27" s="47">
        <v>231</v>
      </c>
      <c r="AQ27" s="47">
        <v>217</v>
      </c>
      <c r="AR27" s="47">
        <v>69</v>
      </c>
      <c r="AS27" s="47">
        <v>530</v>
      </c>
      <c r="AT27" s="47">
        <v>45</v>
      </c>
      <c r="AU27" s="47">
        <v>45</v>
      </c>
      <c r="AV27" s="47">
        <v>26</v>
      </c>
      <c r="AW27" s="47">
        <v>523</v>
      </c>
      <c r="AX27" s="47">
        <v>274</v>
      </c>
      <c r="AY27" s="47">
        <v>268</v>
      </c>
      <c r="AZ27" s="47">
        <v>102</v>
      </c>
      <c r="BA27" s="47">
        <v>560</v>
      </c>
      <c r="BB27" s="47">
        <v>44</v>
      </c>
      <c r="BC27" s="47">
        <v>43</v>
      </c>
      <c r="BD27" s="47">
        <v>28</v>
      </c>
      <c r="BE27" s="47">
        <v>537</v>
      </c>
      <c r="BF27" s="47">
        <v>241</v>
      </c>
      <c r="BG27" s="47">
        <v>239</v>
      </c>
      <c r="BH27" s="47">
        <v>98</v>
      </c>
      <c r="BI27" s="47">
        <v>551</v>
      </c>
      <c r="BJ27" s="47">
        <v>66</v>
      </c>
      <c r="BK27" s="47">
        <v>60</v>
      </c>
      <c r="BL27" s="47">
        <v>37</v>
      </c>
      <c r="BM27" s="47">
        <v>549</v>
      </c>
      <c r="BN27" s="47">
        <v>328</v>
      </c>
      <c r="BO27" s="47">
        <v>320</v>
      </c>
      <c r="BP27" s="47">
        <v>135</v>
      </c>
      <c r="BQ27" s="47">
        <v>621</v>
      </c>
      <c r="BR27" s="47">
        <v>126</v>
      </c>
      <c r="BS27" s="47">
        <v>124</v>
      </c>
      <c r="BT27" s="47">
        <v>79</v>
      </c>
      <c r="BU27" s="47">
        <v>643</v>
      </c>
      <c r="BV27" s="47">
        <v>373</v>
      </c>
      <c r="BW27" s="47">
        <v>372</v>
      </c>
      <c r="BX27" s="47">
        <v>133</v>
      </c>
      <c r="BY27" s="47">
        <v>697</v>
      </c>
      <c r="BZ27" s="47">
        <v>123</v>
      </c>
      <c r="CA27" s="47">
        <v>123</v>
      </c>
      <c r="CB27" s="47">
        <v>77</v>
      </c>
      <c r="CC27" s="47">
        <v>703</v>
      </c>
    </row>
    <row r="28" spans="1:81" ht="17.25" customHeight="1" x14ac:dyDescent="0.2">
      <c r="A28" s="209" t="s">
        <v>49</v>
      </c>
      <c r="B28" s="210">
        <f>SUM(B29:B32)</f>
        <v>467</v>
      </c>
      <c r="C28" s="210">
        <f t="shared" ref="C28:AS28" si="16">SUM(C29:C32)</f>
        <v>392</v>
      </c>
      <c r="D28" s="210">
        <f t="shared" si="16"/>
        <v>230</v>
      </c>
      <c r="E28" s="210">
        <f t="shared" si="16"/>
        <v>1491</v>
      </c>
      <c r="F28" s="210">
        <f t="shared" si="16"/>
        <v>184</v>
      </c>
      <c r="G28" s="210">
        <f t="shared" si="16"/>
        <v>179</v>
      </c>
      <c r="H28" s="210">
        <f t="shared" si="16"/>
        <v>119</v>
      </c>
      <c r="I28" s="210">
        <f t="shared" si="16"/>
        <v>1447</v>
      </c>
      <c r="J28" s="210">
        <f t="shared" si="16"/>
        <v>724</v>
      </c>
      <c r="K28" s="210">
        <f t="shared" si="16"/>
        <v>613</v>
      </c>
      <c r="L28" s="210">
        <f t="shared" si="16"/>
        <v>293</v>
      </c>
      <c r="M28" s="210">
        <f t="shared" si="16"/>
        <v>1582</v>
      </c>
      <c r="N28" s="210">
        <f t="shared" si="16"/>
        <v>217</v>
      </c>
      <c r="O28" s="210">
        <f t="shared" si="16"/>
        <v>215</v>
      </c>
      <c r="P28" s="210">
        <f t="shared" si="16"/>
        <v>124</v>
      </c>
      <c r="Q28" s="210">
        <f t="shared" si="16"/>
        <v>1621</v>
      </c>
      <c r="R28" s="210">
        <f t="shared" si="16"/>
        <v>680</v>
      </c>
      <c r="S28" s="210">
        <f t="shared" si="16"/>
        <v>612</v>
      </c>
      <c r="T28" s="210">
        <f t="shared" si="16"/>
        <v>323</v>
      </c>
      <c r="U28" s="210">
        <f t="shared" si="16"/>
        <v>1783</v>
      </c>
      <c r="V28" s="210">
        <f t="shared" si="16"/>
        <v>241</v>
      </c>
      <c r="W28" s="210">
        <f t="shared" si="16"/>
        <v>239</v>
      </c>
      <c r="X28" s="210">
        <f t="shared" si="16"/>
        <v>140</v>
      </c>
      <c r="Y28" s="210">
        <f t="shared" si="16"/>
        <v>1806</v>
      </c>
      <c r="Z28" s="210">
        <f t="shared" si="16"/>
        <v>836</v>
      </c>
      <c r="AA28" s="210">
        <f t="shared" si="16"/>
        <v>731</v>
      </c>
      <c r="AB28" s="210">
        <f t="shared" si="16"/>
        <v>278</v>
      </c>
      <c r="AC28" s="210">
        <f t="shared" si="16"/>
        <v>1944</v>
      </c>
      <c r="AD28" s="210">
        <f t="shared" si="16"/>
        <v>256</v>
      </c>
      <c r="AE28" s="210">
        <f t="shared" si="16"/>
        <v>252</v>
      </c>
      <c r="AF28" s="210">
        <f t="shared" si="16"/>
        <v>150</v>
      </c>
      <c r="AG28" s="210">
        <f t="shared" si="16"/>
        <v>1952</v>
      </c>
      <c r="AH28" s="210">
        <f t="shared" si="16"/>
        <v>713</v>
      </c>
      <c r="AI28" s="210">
        <f t="shared" si="16"/>
        <v>681</v>
      </c>
      <c r="AJ28" s="210">
        <f t="shared" si="16"/>
        <v>258</v>
      </c>
      <c r="AK28" s="210">
        <f t="shared" si="16"/>
        <v>2038</v>
      </c>
      <c r="AL28" s="210">
        <f t="shared" si="16"/>
        <v>289</v>
      </c>
      <c r="AM28" s="210">
        <f t="shared" si="16"/>
        <v>279</v>
      </c>
      <c r="AN28" s="210">
        <f t="shared" si="16"/>
        <v>147</v>
      </c>
      <c r="AO28" s="210">
        <f t="shared" si="16"/>
        <v>2034</v>
      </c>
      <c r="AP28" s="210">
        <f t="shared" si="16"/>
        <v>674</v>
      </c>
      <c r="AQ28" s="210">
        <f t="shared" si="16"/>
        <v>649</v>
      </c>
      <c r="AR28" s="210">
        <f t="shared" si="16"/>
        <v>250</v>
      </c>
      <c r="AS28" s="210">
        <f t="shared" si="16"/>
        <v>2077</v>
      </c>
      <c r="AT28" s="210">
        <f>SUM(AT29:AT32)</f>
        <v>197</v>
      </c>
      <c r="AU28" s="210">
        <f>SUM(AU29:AU32)</f>
        <v>189</v>
      </c>
      <c r="AV28" s="210">
        <f>SUM(AV29:AV32)</f>
        <v>100</v>
      </c>
      <c r="AW28" s="210">
        <f>SUM(AW29:AW32)</f>
        <v>2009</v>
      </c>
      <c r="AX28" s="210">
        <f t="shared" ref="AX28:BQ28" si="17">SUM(AX29:AX32)</f>
        <v>659</v>
      </c>
      <c r="AY28" s="210">
        <f t="shared" si="17"/>
        <v>611</v>
      </c>
      <c r="AZ28" s="210">
        <f t="shared" si="17"/>
        <v>193</v>
      </c>
      <c r="BA28" s="210">
        <f t="shared" si="17"/>
        <v>1943</v>
      </c>
      <c r="BB28" s="210">
        <f t="shared" si="17"/>
        <v>222</v>
      </c>
      <c r="BC28" s="210">
        <f t="shared" si="17"/>
        <v>221</v>
      </c>
      <c r="BD28" s="210">
        <f t="shared" si="17"/>
        <v>113</v>
      </c>
      <c r="BE28" s="210">
        <f t="shared" si="17"/>
        <v>1793</v>
      </c>
      <c r="BF28" s="210">
        <f t="shared" si="17"/>
        <v>543</v>
      </c>
      <c r="BG28" s="210">
        <f t="shared" si="17"/>
        <v>542</v>
      </c>
      <c r="BH28" s="210">
        <f t="shared" si="17"/>
        <v>211</v>
      </c>
      <c r="BI28" s="210">
        <f t="shared" si="17"/>
        <v>1824</v>
      </c>
      <c r="BJ28" s="210">
        <f t="shared" si="17"/>
        <v>185</v>
      </c>
      <c r="BK28" s="210">
        <f t="shared" si="17"/>
        <v>181</v>
      </c>
      <c r="BL28" s="210">
        <f t="shared" si="17"/>
        <v>109</v>
      </c>
      <c r="BM28" s="210">
        <f t="shared" si="17"/>
        <v>1709</v>
      </c>
      <c r="BN28" s="210">
        <f t="shared" si="17"/>
        <v>504</v>
      </c>
      <c r="BO28" s="210">
        <f t="shared" si="17"/>
        <v>504</v>
      </c>
      <c r="BP28" s="210">
        <f t="shared" si="17"/>
        <v>213</v>
      </c>
      <c r="BQ28" s="210">
        <f t="shared" si="17"/>
        <v>1681</v>
      </c>
      <c r="BR28" s="210">
        <f t="shared" ref="BR28:BU28" si="18">SUM(BR29:BR32)</f>
        <v>224</v>
      </c>
      <c r="BS28" s="210">
        <f t="shared" si="18"/>
        <v>221</v>
      </c>
      <c r="BT28" s="210">
        <f t="shared" si="18"/>
        <v>123</v>
      </c>
      <c r="BU28" s="210">
        <f t="shared" si="18"/>
        <v>1623</v>
      </c>
      <c r="BV28" s="210">
        <f>SUM(BV29:BV32)</f>
        <v>469</v>
      </c>
      <c r="BW28" s="210">
        <f t="shared" ref="BW28:BY28" si="19">SUM(BW29:BW32)</f>
        <v>467</v>
      </c>
      <c r="BX28" s="210">
        <f t="shared" si="19"/>
        <v>166</v>
      </c>
      <c r="BY28" s="210">
        <f t="shared" si="19"/>
        <v>1562</v>
      </c>
      <c r="BZ28" s="210">
        <f>SUM(BZ29:BZ32)</f>
        <v>173</v>
      </c>
      <c r="CA28" s="210">
        <f>SUM(CA29:CA32)</f>
        <v>173</v>
      </c>
      <c r="CB28" s="210">
        <f>SUM(CB29:CB32)</f>
        <v>107</v>
      </c>
      <c r="CC28" s="210">
        <f>SUM(CC29:CC32)</f>
        <v>1484</v>
      </c>
    </row>
    <row r="29" spans="1:81" ht="17.25" customHeight="1" x14ac:dyDescent="0.2">
      <c r="A29" s="35" t="s">
        <v>50</v>
      </c>
      <c r="B29" s="36">
        <v>236</v>
      </c>
      <c r="C29" s="36">
        <v>165</v>
      </c>
      <c r="D29" s="36">
        <v>118</v>
      </c>
      <c r="E29" s="36">
        <v>708</v>
      </c>
      <c r="F29" s="36">
        <v>100</v>
      </c>
      <c r="G29" s="36">
        <v>97</v>
      </c>
      <c r="H29" s="36">
        <v>57</v>
      </c>
      <c r="I29" s="36">
        <v>713</v>
      </c>
      <c r="J29" s="36">
        <v>391</v>
      </c>
      <c r="K29" s="36">
        <v>284</v>
      </c>
      <c r="L29" s="36">
        <v>139</v>
      </c>
      <c r="M29" s="36">
        <v>755</v>
      </c>
      <c r="N29" s="36">
        <v>104</v>
      </c>
      <c r="O29" s="36">
        <v>103</v>
      </c>
      <c r="P29" s="36">
        <v>50</v>
      </c>
      <c r="Q29" s="36">
        <v>777</v>
      </c>
      <c r="R29" s="36">
        <v>353</v>
      </c>
      <c r="S29" s="36">
        <v>301</v>
      </c>
      <c r="T29" s="36">
        <v>156</v>
      </c>
      <c r="U29" s="36">
        <v>858</v>
      </c>
      <c r="V29" s="36">
        <v>117</v>
      </c>
      <c r="W29" s="36">
        <v>115</v>
      </c>
      <c r="X29" s="36">
        <v>68</v>
      </c>
      <c r="Y29" s="36">
        <v>894</v>
      </c>
      <c r="Z29" s="36">
        <v>458</v>
      </c>
      <c r="AA29" s="36">
        <v>375</v>
      </c>
      <c r="AB29" s="36">
        <v>128</v>
      </c>
      <c r="AC29" s="36">
        <v>936</v>
      </c>
      <c r="AD29" s="36">
        <v>113</v>
      </c>
      <c r="AE29" s="36">
        <v>111</v>
      </c>
      <c r="AF29" s="36">
        <v>67</v>
      </c>
      <c r="AG29" s="36">
        <v>955</v>
      </c>
      <c r="AH29" s="36">
        <v>355</v>
      </c>
      <c r="AI29" s="36">
        <v>337</v>
      </c>
      <c r="AJ29" s="36">
        <v>119</v>
      </c>
      <c r="AK29" s="36">
        <v>1003</v>
      </c>
      <c r="AL29" s="36">
        <v>134</v>
      </c>
      <c r="AM29" s="36">
        <v>130</v>
      </c>
      <c r="AN29" s="36">
        <v>60</v>
      </c>
      <c r="AO29" s="36">
        <v>999</v>
      </c>
      <c r="AP29" s="36">
        <v>342</v>
      </c>
      <c r="AQ29" s="36">
        <v>327</v>
      </c>
      <c r="AR29" s="36">
        <v>110</v>
      </c>
      <c r="AS29" s="36">
        <v>993</v>
      </c>
      <c r="AT29" s="36">
        <v>103</v>
      </c>
      <c r="AU29" s="36">
        <v>101</v>
      </c>
      <c r="AV29" s="36">
        <v>50</v>
      </c>
      <c r="AW29" s="36">
        <v>991</v>
      </c>
      <c r="AX29" s="36">
        <v>366</v>
      </c>
      <c r="AY29" s="36">
        <v>338</v>
      </c>
      <c r="AZ29" s="36">
        <v>112</v>
      </c>
      <c r="BA29" s="36">
        <v>968</v>
      </c>
      <c r="BB29" s="36">
        <v>103</v>
      </c>
      <c r="BC29" s="36">
        <v>103</v>
      </c>
      <c r="BD29" s="36">
        <v>56</v>
      </c>
      <c r="BE29" s="36">
        <v>913</v>
      </c>
      <c r="BF29" s="36">
        <v>278</v>
      </c>
      <c r="BG29" s="36">
        <v>278</v>
      </c>
      <c r="BH29" s="36">
        <v>100</v>
      </c>
      <c r="BI29" s="36">
        <v>915</v>
      </c>
      <c r="BJ29" s="36">
        <v>102</v>
      </c>
      <c r="BK29" s="36">
        <v>100</v>
      </c>
      <c r="BL29" s="36">
        <v>63</v>
      </c>
      <c r="BM29" s="36">
        <v>892</v>
      </c>
      <c r="BN29" s="36">
        <v>288</v>
      </c>
      <c r="BO29" s="36">
        <v>288</v>
      </c>
      <c r="BP29" s="36">
        <v>101</v>
      </c>
      <c r="BQ29" s="36">
        <v>875</v>
      </c>
      <c r="BR29" s="36">
        <v>125</v>
      </c>
      <c r="BS29" s="36">
        <v>124</v>
      </c>
      <c r="BT29" s="36">
        <v>64</v>
      </c>
      <c r="BU29" s="36">
        <v>866</v>
      </c>
      <c r="BV29" s="36">
        <v>258</v>
      </c>
      <c r="BW29" s="36">
        <v>258</v>
      </c>
      <c r="BX29" s="36">
        <v>76</v>
      </c>
      <c r="BY29" s="36">
        <v>827</v>
      </c>
      <c r="BZ29" s="36">
        <v>82</v>
      </c>
      <c r="CA29" s="36">
        <v>82</v>
      </c>
      <c r="CB29" s="36">
        <v>45</v>
      </c>
      <c r="CC29" s="36">
        <v>805</v>
      </c>
    </row>
    <row r="30" spans="1:81" ht="17.25" customHeight="1" x14ac:dyDescent="0.2">
      <c r="A30" s="46" t="s">
        <v>51</v>
      </c>
      <c r="B30" s="47">
        <v>193</v>
      </c>
      <c r="C30" s="47">
        <v>189</v>
      </c>
      <c r="D30" s="47">
        <v>88</v>
      </c>
      <c r="E30" s="47">
        <v>608</v>
      </c>
      <c r="F30" s="47">
        <v>62</v>
      </c>
      <c r="G30" s="47">
        <v>60</v>
      </c>
      <c r="H30" s="47">
        <v>47</v>
      </c>
      <c r="I30" s="47">
        <v>581</v>
      </c>
      <c r="J30" s="47">
        <v>233</v>
      </c>
      <c r="K30" s="47">
        <v>230</v>
      </c>
      <c r="L30" s="47">
        <v>110</v>
      </c>
      <c r="M30" s="47">
        <v>635</v>
      </c>
      <c r="N30" s="47">
        <v>82</v>
      </c>
      <c r="O30" s="47">
        <v>81</v>
      </c>
      <c r="P30" s="47">
        <v>56</v>
      </c>
      <c r="Q30" s="47">
        <v>652</v>
      </c>
      <c r="R30" s="47">
        <v>249</v>
      </c>
      <c r="S30" s="47">
        <v>233</v>
      </c>
      <c r="T30" s="47">
        <v>123</v>
      </c>
      <c r="U30" s="47">
        <v>707</v>
      </c>
      <c r="V30" s="47">
        <v>97</v>
      </c>
      <c r="W30" s="47">
        <v>97</v>
      </c>
      <c r="X30" s="47">
        <v>59</v>
      </c>
      <c r="Y30" s="47">
        <v>706</v>
      </c>
      <c r="Z30" s="47">
        <v>292</v>
      </c>
      <c r="AA30" s="47">
        <v>272</v>
      </c>
      <c r="AB30" s="47">
        <v>112</v>
      </c>
      <c r="AC30" s="47">
        <v>777</v>
      </c>
      <c r="AD30" s="47">
        <v>119</v>
      </c>
      <c r="AE30" s="47">
        <v>117</v>
      </c>
      <c r="AF30" s="47">
        <v>70</v>
      </c>
      <c r="AG30" s="47">
        <v>780</v>
      </c>
      <c r="AH30" s="47">
        <v>259</v>
      </c>
      <c r="AI30" s="47">
        <v>247</v>
      </c>
      <c r="AJ30" s="47">
        <v>99</v>
      </c>
      <c r="AK30" s="47">
        <v>805</v>
      </c>
      <c r="AL30" s="47">
        <v>127</v>
      </c>
      <c r="AM30" s="47">
        <v>123</v>
      </c>
      <c r="AN30" s="47">
        <v>77</v>
      </c>
      <c r="AO30" s="47">
        <v>820</v>
      </c>
      <c r="AP30" s="47">
        <v>252</v>
      </c>
      <c r="AQ30" s="47">
        <v>244</v>
      </c>
      <c r="AR30" s="47">
        <v>97</v>
      </c>
      <c r="AS30" s="47">
        <v>852</v>
      </c>
      <c r="AT30" s="47">
        <v>75</v>
      </c>
      <c r="AU30" s="47">
        <v>74</v>
      </c>
      <c r="AV30" s="47">
        <v>44</v>
      </c>
      <c r="AW30" s="47">
        <v>804</v>
      </c>
      <c r="AX30" s="47">
        <v>217</v>
      </c>
      <c r="AY30" s="47">
        <v>197</v>
      </c>
      <c r="AZ30" s="47">
        <v>56</v>
      </c>
      <c r="BA30" s="47">
        <v>775</v>
      </c>
      <c r="BB30" s="47">
        <v>86</v>
      </c>
      <c r="BC30" s="47">
        <v>85</v>
      </c>
      <c r="BD30" s="47">
        <v>38</v>
      </c>
      <c r="BE30" s="47">
        <v>687</v>
      </c>
      <c r="BF30" s="47">
        <v>198</v>
      </c>
      <c r="BG30" s="47">
        <v>197</v>
      </c>
      <c r="BH30" s="47">
        <v>85</v>
      </c>
      <c r="BI30" s="47">
        <v>726</v>
      </c>
      <c r="BJ30" s="47">
        <v>55</v>
      </c>
      <c r="BK30" s="47">
        <v>54</v>
      </c>
      <c r="BL30" s="47">
        <v>32</v>
      </c>
      <c r="BM30" s="47">
        <v>647</v>
      </c>
      <c r="BN30" s="47">
        <v>149</v>
      </c>
      <c r="BO30" s="47">
        <v>149</v>
      </c>
      <c r="BP30" s="47">
        <v>69</v>
      </c>
      <c r="BQ30" s="47">
        <v>622</v>
      </c>
      <c r="BR30" s="47">
        <v>62</v>
      </c>
      <c r="BS30" s="47">
        <v>61</v>
      </c>
      <c r="BT30" s="47">
        <v>35</v>
      </c>
      <c r="BU30" s="47">
        <v>575</v>
      </c>
      <c r="BV30" s="47">
        <v>128</v>
      </c>
      <c r="BW30" s="47">
        <v>127</v>
      </c>
      <c r="BX30" s="47">
        <v>51</v>
      </c>
      <c r="BY30" s="47">
        <v>545</v>
      </c>
      <c r="BZ30" s="47">
        <v>56</v>
      </c>
      <c r="CA30" s="47">
        <v>56</v>
      </c>
      <c r="CB30" s="47">
        <v>37</v>
      </c>
      <c r="CC30" s="47">
        <v>484</v>
      </c>
    </row>
    <row r="31" spans="1:81" ht="17.25" customHeight="1" x14ac:dyDescent="0.2">
      <c r="A31" s="35" t="s">
        <v>52</v>
      </c>
      <c r="B31" s="36"/>
      <c r="C31" s="36"/>
      <c r="D31" s="36"/>
      <c r="E31" s="36"/>
      <c r="F31" s="36"/>
      <c r="G31" s="36"/>
      <c r="H31" s="36"/>
      <c r="I31" s="36"/>
      <c r="J31" s="36">
        <v>45</v>
      </c>
      <c r="K31" s="36">
        <v>44</v>
      </c>
      <c r="L31" s="36">
        <v>13</v>
      </c>
      <c r="M31" s="36">
        <v>16</v>
      </c>
      <c r="N31" s="36">
        <v>7</v>
      </c>
      <c r="O31" s="36">
        <v>7</v>
      </c>
      <c r="P31" s="36">
        <v>3</v>
      </c>
      <c r="Q31" s="36">
        <v>20</v>
      </c>
      <c r="R31" s="36">
        <v>17</v>
      </c>
      <c r="S31" s="36">
        <v>17</v>
      </c>
      <c r="T31" s="36">
        <v>7</v>
      </c>
      <c r="U31" s="36">
        <v>29</v>
      </c>
      <c r="V31" s="36">
        <v>3</v>
      </c>
      <c r="W31" s="36">
        <v>3</v>
      </c>
      <c r="X31" s="36">
        <v>1</v>
      </c>
      <c r="Y31" s="36">
        <v>33</v>
      </c>
      <c r="Z31" s="36">
        <v>23</v>
      </c>
      <c r="AA31" s="36">
        <v>21</v>
      </c>
      <c r="AB31" s="36">
        <v>9</v>
      </c>
      <c r="AC31" s="36">
        <v>42</v>
      </c>
      <c r="AD31" s="36">
        <v>1</v>
      </c>
      <c r="AE31" s="36">
        <v>1</v>
      </c>
      <c r="AF31" s="36">
        <v>1</v>
      </c>
      <c r="AG31" s="36">
        <v>43</v>
      </c>
      <c r="AH31" s="36">
        <v>16</v>
      </c>
      <c r="AI31" s="36">
        <v>15</v>
      </c>
      <c r="AJ31" s="36">
        <v>5</v>
      </c>
      <c r="AK31" s="36">
        <v>46</v>
      </c>
      <c r="AL31" s="36"/>
      <c r="AM31" s="36"/>
      <c r="AN31" s="36"/>
      <c r="AO31" s="36">
        <v>52</v>
      </c>
      <c r="AP31" s="36">
        <v>18</v>
      </c>
      <c r="AQ31" s="36">
        <v>17</v>
      </c>
      <c r="AR31" s="36">
        <v>8</v>
      </c>
      <c r="AS31" s="36">
        <v>51</v>
      </c>
      <c r="AT31" s="36" t="s">
        <v>53</v>
      </c>
      <c r="AU31" s="36" t="s">
        <v>53</v>
      </c>
      <c r="AV31" s="36" t="s">
        <v>53</v>
      </c>
      <c r="AW31" s="36">
        <v>45</v>
      </c>
      <c r="AX31" s="36">
        <v>22</v>
      </c>
      <c r="AY31" s="36">
        <v>22</v>
      </c>
      <c r="AZ31" s="36">
        <v>7</v>
      </c>
      <c r="BA31" s="36">
        <v>46</v>
      </c>
      <c r="BB31" s="36">
        <v>2</v>
      </c>
      <c r="BC31" s="36">
        <v>2</v>
      </c>
      <c r="BD31" s="36">
        <v>1</v>
      </c>
      <c r="BE31" s="36">
        <v>40</v>
      </c>
      <c r="BF31" s="36">
        <v>10</v>
      </c>
      <c r="BG31" s="36">
        <v>10</v>
      </c>
      <c r="BH31" s="36">
        <v>5</v>
      </c>
      <c r="BI31" s="36">
        <v>32</v>
      </c>
      <c r="BJ31" s="36">
        <v>4</v>
      </c>
      <c r="BK31" s="36">
        <v>4</v>
      </c>
      <c r="BL31" s="36">
        <v>2</v>
      </c>
      <c r="BM31" s="36">
        <v>32</v>
      </c>
      <c r="BN31" s="36">
        <v>10</v>
      </c>
      <c r="BO31" s="36">
        <v>10</v>
      </c>
      <c r="BP31" s="36">
        <v>8</v>
      </c>
      <c r="BQ31" s="36">
        <v>33</v>
      </c>
      <c r="BR31" s="36">
        <v>4</v>
      </c>
      <c r="BS31" s="36">
        <v>4</v>
      </c>
      <c r="BT31" s="36">
        <v>3</v>
      </c>
      <c r="BU31" s="36">
        <v>33</v>
      </c>
      <c r="BV31" s="36">
        <v>13</v>
      </c>
      <c r="BW31" s="36">
        <v>13</v>
      </c>
      <c r="BX31" s="36">
        <v>5</v>
      </c>
      <c r="BY31" s="36">
        <v>28</v>
      </c>
      <c r="BZ31" s="36">
        <v>5</v>
      </c>
      <c r="CA31" s="36">
        <v>5</v>
      </c>
      <c r="CB31" s="36">
        <v>4</v>
      </c>
      <c r="CC31" s="36">
        <v>31</v>
      </c>
    </row>
    <row r="32" spans="1:81" ht="17.25" customHeight="1" x14ac:dyDescent="0.2">
      <c r="A32" s="46" t="s">
        <v>54</v>
      </c>
      <c r="B32" s="47">
        <v>38</v>
      </c>
      <c r="C32" s="47">
        <v>38</v>
      </c>
      <c r="D32" s="47">
        <v>24</v>
      </c>
      <c r="E32" s="47">
        <v>175</v>
      </c>
      <c r="F32" s="47">
        <v>22</v>
      </c>
      <c r="G32" s="47">
        <v>22</v>
      </c>
      <c r="H32" s="47">
        <v>15</v>
      </c>
      <c r="I32" s="47">
        <v>153</v>
      </c>
      <c r="J32" s="47">
        <v>55</v>
      </c>
      <c r="K32" s="47">
        <v>55</v>
      </c>
      <c r="L32" s="47">
        <v>31</v>
      </c>
      <c r="M32" s="47">
        <v>176</v>
      </c>
      <c r="N32" s="47">
        <v>24</v>
      </c>
      <c r="O32" s="47">
        <v>24</v>
      </c>
      <c r="P32" s="47">
        <v>15</v>
      </c>
      <c r="Q32" s="47">
        <v>172</v>
      </c>
      <c r="R32" s="47">
        <v>61</v>
      </c>
      <c r="S32" s="47">
        <v>61</v>
      </c>
      <c r="T32" s="47">
        <v>37</v>
      </c>
      <c r="U32" s="47">
        <v>189</v>
      </c>
      <c r="V32" s="47">
        <v>24</v>
      </c>
      <c r="W32" s="47">
        <v>24</v>
      </c>
      <c r="X32" s="47">
        <v>12</v>
      </c>
      <c r="Y32" s="47">
        <v>173</v>
      </c>
      <c r="Z32" s="47">
        <v>63</v>
      </c>
      <c r="AA32" s="47">
        <v>63</v>
      </c>
      <c r="AB32" s="47">
        <v>29</v>
      </c>
      <c r="AC32" s="47">
        <v>189</v>
      </c>
      <c r="AD32" s="47">
        <v>23</v>
      </c>
      <c r="AE32" s="47">
        <v>23</v>
      </c>
      <c r="AF32" s="47">
        <v>12</v>
      </c>
      <c r="AG32" s="47">
        <v>174</v>
      </c>
      <c r="AH32" s="47">
        <v>83</v>
      </c>
      <c r="AI32" s="47">
        <v>82</v>
      </c>
      <c r="AJ32" s="47">
        <v>35</v>
      </c>
      <c r="AK32" s="47">
        <v>184</v>
      </c>
      <c r="AL32" s="47">
        <v>28</v>
      </c>
      <c r="AM32" s="47">
        <v>26</v>
      </c>
      <c r="AN32" s="47">
        <v>10</v>
      </c>
      <c r="AO32" s="47">
        <v>163</v>
      </c>
      <c r="AP32" s="47">
        <v>62</v>
      </c>
      <c r="AQ32" s="47">
        <v>61</v>
      </c>
      <c r="AR32" s="47">
        <v>35</v>
      </c>
      <c r="AS32" s="47">
        <v>181</v>
      </c>
      <c r="AT32" s="47">
        <v>19</v>
      </c>
      <c r="AU32" s="47">
        <v>14</v>
      </c>
      <c r="AV32" s="47">
        <v>6</v>
      </c>
      <c r="AW32" s="47">
        <v>169</v>
      </c>
      <c r="AX32" s="47">
        <v>54</v>
      </c>
      <c r="AY32" s="47">
        <v>54</v>
      </c>
      <c r="AZ32" s="47">
        <v>18</v>
      </c>
      <c r="BA32" s="47">
        <v>154</v>
      </c>
      <c r="BB32" s="47">
        <v>31</v>
      </c>
      <c r="BC32" s="47">
        <v>31</v>
      </c>
      <c r="BD32" s="47">
        <v>18</v>
      </c>
      <c r="BE32" s="47">
        <v>153</v>
      </c>
      <c r="BF32" s="47">
        <v>57</v>
      </c>
      <c r="BG32" s="47">
        <v>57</v>
      </c>
      <c r="BH32" s="47">
        <v>21</v>
      </c>
      <c r="BI32" s="47">
        <v>151</v>
      </c>
      <c r="BJ32" s="47">
        <v>24</v>
      </c>
      <c r="BK32" s="47">
        <v>23</v>
      </c>
      <c r="BL32" s="47">
        <v>12</v>
      </c>
      <c r="BM32" s="47">
        <v>138</v>
      </c>
      <c r="BN32" s="47">
        <v>57</v>
      </c>
      <c r="BO32" s="47">
        <v>57</v>
      </c>
      <c r="BP32" s="47">
        <v>35</v>
      </c>
      <c r="BQ32" s="47">
        <v>151</v>
      </c>
      <c r="BR32" s="47">
        <v>33</v>
      </c>
      <c r="BS32" s="47">
        <v>32</v>
      </c>
      <c r="BT32" s="47">
        <v>21</v>
      </c>
      <c r="BU32" s="47">
        <v>149</v>
      </c>
      <c r="BV32" s="47">
        <v>70</v>
      </c>
      <c r="BW32" s="47">
        <v>69</v>
      </c>
      <c r="BX32" s="47">
        <v>34</v>
      </c>
      <c r="BY32" s="47">
        <v>162</v>
      </c>
      <c r="BZ32" s="47">
        <v>30</v>
      </c>
      <c r="CA32" s="47">
        <v>30</v>
      </c>
      <c r="CB32" s="47">
        <v>21</v>
      </c>
      <c r="CC32" s="47">
        <v>164</v>
      </c>
    </row>
    <row r="33" spans="1:81" ht="17.25" customHeight="1" x14ac:dyDescent="0.2">
      <c r="A33" s="209" t="s">
        <v>55</v>
      </c>
      <c r="B33" s="210">
        <f t="shared" ref="B33:Q33" si="20">SUM(B34)</f>
        <v>80</v>
      </c>
      <c r="C33" s="210">
        <f t="shared" si="20"/>
        <v>65</v>
      </c>
      <c r="D33" s="210">
        <f t="shared" si="20"/>
        <v>45</v>
      </c>
      <c r="E33" s="210">
        <f t="shared" si="20"/>
        <v>200</v>
      </c>
      <c r="F33" s="210">
        <f t="shared" si="20"/>
        <v>21</v>
      </c>
      <c r="G33" s="210">
        <f>SUM(G34)</f>
        <v>19</v>
      </c>
      <c r="H33" s="210">
        <f t="shared" si="20"/>
        <v>7</v>
      </c>
      <c r="I33" s="210">
        <f t="shared" si="20"/>
        <v>177</v>
      </c>
      <c r="J33" s="210">
        <f t="shared" si="20"/>
        <v>62</v>
      </c>
      <c r="K33" s="210">
        <f>SUM(K34)</f>
        <v>60</v>
      </c>
      <c r="L33" s="210">
        <f t="shared" si="20"/>
        <v>22</v>
      </c>
      <c r="M33" s="210">
        <f t="shared" si="20"/>
        <v>177</v>
      </c>
      <c r="N33" s="210">
        <f t="shared" si="20"/>
        <v>23</v>
      </c>
      <c r="O33" s="210">
        <f>SUM(O34)</f>
        <v>21</v>
      </c>
      <c r="P33" s="210">
        <f t="shared" si="20"/>
        <v>13</v>
      </c>
      <c r="Q33" s="210">
        <f t="shared" si="20"/>
        <v>178</v>
      </c>
      <c r="R33" s="210">
        <f>SUM(R34:R36)</f>
        <v>76</v>
      </c>
      <c r="S33" s="210">
        <f>SUM(S34:S36)</f>
        <v>71</v>
      </c>
      <c r="T33" s="210">
        <f>SUM(T34:T36)</f>
        <v>36</v>
      </c>
      <c r="U33" s="210">
        <f>SUM(U34:U36)</f>
        <v>181</v>
      </c>
      <c r="V33" s="210">
        <f>SUM(V34:V36)</f>
        <v>19</v>
      </c>
      <c r="W33" s="210">
        <f t="shared" ref="W33:AK33" si="21">SUM(W34:W36)</f>
        <v>19</v>
      </c>
      <c r="X33" s="210">
        <f t="shared" si="21"/>
        <v>10</v>
      </c>
      <c r="Y33" s="210">
        <f t="shared" si="21"/>
        <v>165</v>
      </c>
      <c r="Z33" s="210">
        <f t="shared" si="21"/>
        <v>59</v>
      </c>
      <c r="AA33" s="210">
        <f t="shared" si="21"/>
        <v>58</v>
      </c>
      <c r="AB33" s="210">
        <f t="shared" si="21"/>
        <v>29</v>
      </c>
      <c r="AC33" s="210">
        <f t="shared" si="21"/>
        <v>157</v>
      </c>
      <c r="AD33" s="210">
        <f t="shared" si="21"/>
        <v>20</v>
      </c>
      <c r="AE33" s="210">
        <f t="shared" si="21"/>
        <v>19</v>
      </c>
      <c r="AF33" s="210">
        <f t="shared" si="21"/>
        <v>12</v>
      </c>
      <c r="AG33" s="210">
        <f t="shared" si="21"/>
        <v>153</v>
      </c>
      <c r="AH33" s="210">
        <f t="shared" si="21"/>
        <v>37</v>
      </c>
      <c r="AI33" s="210">
        <f>+SUM(AI34:AI36)</f>
        <v>37</v>
      </c>
      <c r="AJ33" s="210">
        <f t="shared" si="21"/>
        <v>13</v>
      </c>
      <c r="AK33" s="210">
        <f t="shared" si="21"/>
        <v>141</v>
      </c>
      <c r="AL33" s="210">
        <f>SUM(AL34:AL36)</f>
        <v>22</v>
      </c>
      <c r="AM33" s="210">
        <f>+SUM(AM34:AM36)</f>
        <v>17</v>
      </c>
      <c r="AN33" s="210">
        <f t="shared" ref="AN33:AS33" si="22">SUM(AN34:AN36)</f>
        <v>7</v>
      </c>
      <c r="AO33" s="210">
        <f t="shared" si="22"/>
        <v>138</v>
      </c>
      <c r="AP33" s="210">
        <f t="shared" si="22"/>
        <v>41</v>
      </c>
      <c r="AQ33" s="210">
        <f t="shared" si="22"/>
        <v>37</v>
      </c>
      <c r="AR33" s="210">
        <f t="shared" si="22"/>
        <v>13</v>
      </c>
      <c r="AS33" s="210">
        <f t="shared" si="22"/>
        <v>125</v>
      </c>
      <c r="AT33" s="210">
        <f>SUM(AT34:AT36)</f>
        <v>22</v>
      </c>
      <c r="AU33" s="210">
        <f>SUM(AU34:AU36)</f>
        <v>19</v>
      </c>
      <c r="AV33" s="210">
        <f>SUM(AV34:AV36)</f>
        <v>7</v>
      </c>
      <c r="AW33" s="210">
        <f>SUM(AW34:AW36)</f>
        <v>128</v>
      </c>
      <c r="AX33" s="210">
        <f t="shared" ref="AX33:BQ33" si="23">SUM(AX34:AX36)</f>
        <v>40</v>
      </c>
      <c r="AY33" s="210">
        <f t="shared" si="23"/>
        <v>38</v>
      </c>
      <c r="AZ33" s="210">
        <f t="shared" si="23"/>
        <v>11</v>
      </c>
      <c r="BA33" s="210">
        <f t="shared" si="23"/>
        <v>112</v>
      </c>
      <c r="BB33" s="210">
        <f t="shared" si="23"/>
        <v>38</v>
      </c>
      <c r="BC33" s="210">
        <f t="shared" si="23"/>
        <v>32</v>
      </c>
      <c r="BD33" s="210">
        <f t="shared" si="23"/>
        <v>13</v>
      </c>
      <c r="BE33" s="210">
        <f t="shared" si="23"/>
        <v>113</v>
      </c>
      <c r="BF33" s="210">
        <f t="shared" si="23"/>
        <v>48</v>
      </c>
      <c r="BG33" s="210">
        <f t="shared" si="23"/>
        <v>47</v>
      </c>
      <c r="BH33" s="210">
        <f t="shared" si="23"/>
        <v>21</v>
      </c>
      <c r="BI33" s="210">
        <f t="shared" si="23"/>
        <v>111</v>
      </c>
      <c r="BJ33" s="210">
        <f t="shared" si="23"/>
        <v>18</v>
      </c>
      <c r="BK33" s="210">
        <f t="shared" si="23"/>
        <v>13</v>
      </c>
      <c r="BL33" s="210">
        <f t="shared" si="23"/>
        <v>5</v>
      </c>
      <c r="BM33" s="210">
        <f t="shared" si="23"/>
        <v>105</v>
      </c>
      <c r="BN33" s="210">
        <f t="shared" si="23"/>
        <v>26</v>
      </c>
      <c r="BO33" s="210">
        <f t="shared" si="23"/>
        <v>26</v>
      </c>
      <c r="BP33" s="210">
        <f t="shared" si="23"/>
        <v>10</v>
      </c>
      <c r="BQ33" s="210">
        <f t="shared" si="23"/>
        <v>98</v>
      </c>
      <c r="BR33" s="210">
        <f t="shared" ref="BR33:BY33" si="24">SUM(BR34:BR36)</f>
        <v>15</v>
      </c>
      <c r="BS33" s="210">
        <f t="shared" si="24"/>
        <v>15</v>
      </c>
      <c r="BT33" s="210">
        <f t="shared" si="24"/>
        <v>6</v>
      </c>
      <c r="BU33" s="210">
        <f t="shared" si="24"/>
        <v>95</v>
      </c>
      <c r="BV33" s="210">
        <f t="shared" si="24"/>
        <v>29</v>
      </c>
      <c r="BW33" s="210">
        <f t="shared" si="24"/>
        <v>29</v>
      </c>
      <c r="BX33" s="210">
        <f t="shared" si="24"/>
        <v>15</v>
      </c>
      <c r="BY33" s="210">
        <f t="shared" si="24"/>
        <v>98</v>
      </c>
      <c r="BZ33" s="210">
        <f t="shared" ref="BZ33:CC33" si="25">SUM(BZ34:BZ36)</f>
        <v>9</v>
      </c>
      <c r="CA33" s="210">
        <f t="shared" si="25"/>
        <v>9</v>
      </c>
      <c r="CB33" s="210">
        <f t="shared" si="25"/>
        <v>8</v>
      </c>
      <c r="CC33" s="210">
        <f t="shared" si="25"/>
        <v>96</v>
      </c>
    </row>
    <row r="34" spans="1:81" ht="17.25" customHeight="1" x14ac:dyDescent="0.2">
      <c r="A34" s="35" t="s">
        <v>56</v>
      </c>
      <c r="B34" s="36">
        <v>80</v>
      </c>
      <c r="C34" s="36">
        <v>65</v>
      </c>
      <c r="D34" s="36">
        <v>45</v>
      </c>
      <c r="E34" s="36">
        <v>200</v>
      </c>
      <c r="F34" s="36">
        <v>21</v>
      </c>
      <c r="G34" s="36">
        <v>19</v>
      </c>
      <c r="H34" s="36">
        <v>7</v>
      </c>
      <c r="I34" s="36">
        <v>177</v>
      </c>
      <c r="J34" s="36">
        <v>62</v>
      </c>
      <c r="K34" s="36">
        <v>60</v>
      </c>
      <c r="L34" s="36">
        <v>22</v>
      </c>
      <c r="M34" s="36">
        <v>177</v>
      </c>
      <c r="N34" s="36">
        <v>23</v>
      </c>
      <c r="O34" s="36">
        <v>21</v>
      </c>
      <c r="P34" s="36">
        <v>13</v>
      </c>
      <c r="Q34" s="36">
        <v>178</v>
      </c>
      <c r="R34" s="36">
        <v>60</v>
      </c>
      <c r="S34" s="36">
        <v>55</v>
      </c>
      <c r="T34" s="36">
        <v>27</v>
      </c>
      <c r="U34" s="36">
        <v>172</v>
      </c>
      <c r="V34" s="36">
        <v>17</v>
      </c>
      <c r="W34" s="36">
        <v>17</v>
      </c>
      <c r="X34" s="36">
        <v>10</v>
      </c>
      <c r="Y34" s="36">
        <v>155</v>
      </c>
      <c r="Z34" s="36">
        <v>43</v>
      </c>
      <c r="AA34" s="36">
        <v>42</v>
      </c>
      <c r="AB34" s="36">
        <v>23</v>
      </c>
      <c r="AC34" s="36">
        <v>142</v>
      </c>
      <c r="AD34" s="36">
        <v>20</v>
      </c>
      <c r="AE34" s="36">
        <v>19</v>
      </c>
      <c r="AF34" s="36">
        <v>12</v>
      </c>
      <c r="AG34" s="36">
        <v>141</v>
      </c>
      <c r="AH34" s="36">
        <v>37</v>
      </c>
      <c r="AI34" s="36">
        <v>37</v>
      </c>
      <c r="AJ34" s="36">
        <v>13</v>
      </c>
      <c r="AK34" s="36">
        <v>129</v>
      </c>
      <c r="AL34" s="36">
        <v>22</v>
      </c>
      <c r="AM34" s="36">
        <v>17</v>
      </c>
      <c r="AN34" s="36">
        <v>7</v>
      </c>
      <c r="AO34" s="36">
        <v>126</v>
      </c>
      <c r="AP34" s="36">
        <v>41</v>
      </c>
      <c r="AQ34" s="36">
        <v>37</v>
      </c>
      <c r="AR34" s="36">
        <v>13</v>
      </c>
      <c r="AS34" s="36">
        <v>114</v>
      </c>
      <c r="AT34" s="36">
        <v>22</v>
      </c>
      <c r="AU34" s="36">
        <v>19</v>
      </c>
      <c r="AV34" s="36">
        <v>7</v>
      </c>
      <c r="AW34" s="36">
        <v>118</v>
      </c>
      <c r="AX34" s="36">
        <v>40</v>
      </c>
      <c r="AY34" s="36">
        <v>38</v>
      </c>
      <c r="AZ34" s="36">
        <v>11</v>
      </c>
      <c r="BA34" s="36">
        <v>106</v>
      </c>
      <c r="BB34" s="36">
        <v>38</v>
      </c>
      <c r="BC34" s="36">
        <v>32</v>
      </c>
      <c r="BD34" s="36">
        <v>13</v>
      </c>
      <c r="BE34" s="36">
        <v>110</v>
      </c>
      <c r="BF34" s="36">
        <v>48</v>
      </c>
      <c r="BG34" s="36">
        <v>47</v>
      </c>
      <c r="BH34" s="36">
        <v>21</v>
      </c>
      <c r="BI34" s="36">
        <v>107</v>
      </c>
      <c r="BJ34" s="36">
        <v>18</v>
      </c>
      <c r="BK34" s="36">
        <v>13</v>
      </c>
      <c r="BL34" s="36">
        <v>5</v>
      </c>
      <c r="BM34" s="36">
        <v>100</v>
      </c>
      <c r="BN34" s="36">
        <v>26</v>
      </c>
      <c r="BO34" s="36">
        <v>26</v>
      </c>
      <c r="BP34" s="36">
        <v>10</v>
      </c>
      <c r="BQ34" s="36">
        <v>95</v>
      </c>
      <c r="BR34" s="36">
        <v>15</v>
      </c>
      <c r="BS34" s="36">
        <v>15</v>
      </c>
      <c r="BT34" s="36">
        <v>6</v>
      </c>
      <c r="BU34" s="36">
        <v>92</v>
      </c>
      <c r="BV34" s="36">
        <v>29</v>
      </c>
      <c r="BW34" s="36">
        <v>29</v>
      </c>
      <c r="BX34" s="36">
        <v>15</v>
      </c>
      <c r="BY34" s="36">
        <v>97</v>
      </c>
      <c r="BZ34" s="36">
        <v>9</v>
      </c>
      <c r="CA34" s="36">
        <v>9</v>
      </c>
      <c r="CB34" s="36">
        <v>8</v>
      </c>
      <c r="CC34" s="36">
        <v>95</v>
      </c>
    </row>
    <row r="35" spans="1:81" ht="17.25" customHeight="1" x14ac:dyDescent="0.2">
      <c r="A35" s="46" t="s">
        <v>57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>
        <v>5</v>
      </c>
      <c r="S35" s="47">
        <v>5</v>
      </c>
      <c r="T35" s="47">
        <v>2</v>
      </c>
      <c r="U35" s="47">
        <v>2</v>
      </c>
      <c r="V35" s="47">
        <v>2</v>
      </c>
      <c r="W35" s="47">
        <v>2</v>
      </c>
      <c r="X35" s="47"/>
      <c r="Y35" s="47">
        <v>4</v>
      </c>
      <c r="Z35" s="47">
        <v>9</v>
      </c>
      <c r="AA35" s="47">
        <v>9</v>
      </c>
      <c r="AB35" s="47">
        <v>3</v>
      </c>
      <c r="AC35" s="47">
        <v>7</v>
      </c>
      <c r="AD35" s="47"/>
      <c r="AE35" s="47"/>
      <c r="AF35" s="47"/>
      <c r="AG35" s="47">
        <v>5</v>
      </c>
      <c r="AH35" s="47"/>
      <c r="AI35" s="47"/>
      <c r="AJ35" s="47"/>
      <c r="AK35" s="47">
        <v>5</v>
      </c>
      <c r="AL35" s="47"/>
      <c r="AM35" s="47"/>
      <c r="AN35" s="47"/>
      <c r="AO35" s="47">
        <v>5</v>
      </c>
      <c r="AP35" s="47">
        <v>0</v>
      </c>
      <c r="AQ35" s="47">
        <v>0</v>
      </c>
      <c r="AR35" s="47">
        <v>0</v>
      </c>
      <c r="AS35" s="47">
        <v>5</v>
      </c>
      <c r="AT35" s="47" t="s">
        <v>53</v>
      </c>
      <c r="AU35" s="47" t="s">
        <v>53</v>
      </c>
      <c r="AV35" s="47" t="s">
        <v>53</v>
      </c>
      <c r="AW35" s="47">
        <v>5</v>
      </c>
      <c r="AX35" s="47" t="s">
        <v>53</v>
      </c>
      <c r="AY35" s="47" t="s">
        <v>53</v>
      </c>
      <c r="AZ35" s="47" t="s">
        <v>53</v>
      </c>
      <c r="BA35" s="47">
        <v>3</v>
      </c>
      <c r="BB35" s="47" t="s">
        <v>53</v>
      </c>
      <c r="BC35" s="47" t="s">
        <v>53</v>
      </c>
      <c r="BD35" s="47" t="s">
        <v>53</v>
      </c>
      <c r="BE35" s="47">
        <v>1</v>
      </c>
      <c r="BF35" s="47" t="s">
        <v>53</v>
      </c>
      <c r="BG35" s="47" t="s">
        <v>53</v>
      </c>
      <c r="BH35" s="47" t="s">
        <v>53</v>
      </c>
      <c r="BI35" s="47">
        <v>2</v>
      </c>
      <c r="BJ35" s="47" t="s">
        <v>53</v>
      </c>
      <c r="BK35" s="47" t="s">
        <v>53</v>
      </c>
      <c r="BL35" s="47" t="s">
        <v>53</v>
      </c>
      <c r="BM35" s="47">
        <v>3</v>
      </c>
      <c r="BN35" s="47" t="s">
        <v>53</v>
      </c>
      <c r="BO35" s="47" t="s">
        <v>53</v>
      </c>
      <c r="BP35" s="47" t="s">
        <v>53</v>
      </c>
      <c r="BQ35" s="47">
        <v>1</v>
      </c>
      <c r="BR35" s="47" t="s">
        <v>53</v>
      </c>
      <c r="BS35" s="47" t="s">
        <v>53</v>
      </c>
      <c r="BT35" s="47" t="s">
        <v>53</v>
      </c>
      <c r="BU35" s="47">
        <v>2</v>
      </c>
      <c r="BV35" s="47" t="s">
        <v>53</v>
      </c>
      <c r="BW35" s="47" t="s">
        <v>53</v>
      </c>
      <c r="BX35" s="47" t="s">
        <v>53</v>
      </c>
      <c r="BY35" s="47" t="s">
        <v>53</v>
      </c>
      <c r="BZ35" s="47" t="s">
        <v>53</v>
      </c>
      <c r="CA35" s="47" t="s">
        <v>53</v>
      </c>
      <c r="CB35" s="47" t="s">
        <v>53</v>
      </c>
      <c r="CC35" s="47" t="s">
        <v>53</v>
      </c>
    </row>
    <row r="36" spans="1:81" ht="17.25" customHeight="1" x14ac:dyDescent="0.2">
      <c r="A36" s="35" t="s">
        <v>58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>
        <v>11</v>
      </c>
      <c r="S36" s="36">
        <v>11</v>
      </c>
      <c r="T36" s="36">
        <v>7</v>
      </c>
      <c r="U36" s="36">
        <v>7</v>
      </c>
      <c r="V36" s="36"/>
      <c r="W36" s="36"/>
      <c r="X36" s="36"/>
      <c r="Y36" s="36">
        <v>6</v>
      </c>
      <c r="Z36" s="36">
        <v>7</v>
      </c>
      <c r="AA36" s="36">
        <v>7</v>
      </c>
      <c r="AB36" s="36">
        <v>3</v>
      </c>
      <c r="AC36" s="36">
        <v>8</v>
      </c>
      <c r="AD36" s="36"/>
      <c r="AE36" s="36"/>
      <c r="AF36" s="36"/>
      <c r="AG36" s="36">
        <v>7</v>
      </c>
      <c r="AH36" s="36"/>
      <c r="AI36" s="36"/>
      <c r="AJ36" s="36"/>
      <c r="AK36" s="36">
        <v>7</v>
      </c>
      <c r="AL36" s="36"/>
      <c r="AM36" s="36"/>
      <c r="AN36" s="36"/>
      <c r="AO36" s="36">
        <v>7</v>
      </c>
      <c r="AP36" s="36">
        <v>0</v>
      </c>
      <c r="AQ36" s="36">
        <v>0</v>
      </c>
      <c r="AR36" s="36">
        <v>0</v>
      </c>
      <c r="AS36" s="36">
        <v>6</v>
      </c>
      <c r="AT36" s="36" t="s">
        <v>53</v>
      </c>
      <c r="AU36" s="36" t="s">
        <v>53</v>
      </c>
      <c r="AV36" s="36" t="s">
        <v>53</v>
      </c>
      <c r="AW36" s="36">
        <v>5</v>
      </c>
      <c r="AX36" s="36" t="s">
        <v>53</v>
      </c>
      <c r="AY36" s="36" t="s">
        <v>53</v>
      </c>
      <c r="AZ36" s="36" t="s">
        <v>53</v>
      </c>
      <c r="BA36" s="36">
        <v>3</v>
      </c>
      <c r="BB36" s="36" t="s">
        <v>53</v>
      </c>
      <c r="BC36" s="36" t="s">
        <v>53</v>
      </c>
      <c r="BD36" s="36" t="s">
        <v>53</v>
      </c>
      <c r="BE36" s="36">
        <v>2</v>
      </c>
      <c r="BF36" s="36" t="s">
        <v>53</v>
      </c>
      <c r="BG36" s="36" t="s">
        <v>53</v>
      </c>
      <c r="BH36" s="36" t="s">
        <v>53</v>
      </c>
      <c r="BI36" s="36">
        <v>2</v>
      </c>
      <c r="BJ36" s="36" t="s">
        <v>53</v>
      </c>
      <c r="BK36" s="36" t="s">
        <v>53</v>
      </c>
      <c r="BL36" s="36" t="s">
        <v>53</v>
      </c>
      <c r="BM36" s="36">
        <v>2</v>
      </c>
      <c r="BN36" s="36" t="s">
        <v>53</v>
      </c>
      <c r="BO36" s="36" t="s">
        <v>53</v>
      </c>
      <c r="BP36" s="36" t="s">
        <v>53</v>
      </c>
      <c r="BQ36" s="36">
        <v>2</v>
      </c>
      <c r="BR36" s="36" t="s">
        <v>53</v>
      </c>
      <c r="BS36" s="36" t="s">
        <v>53</v>
      </c>
      <c r="BT36" s="36" t="s">
        <v>53</v>
      </c>
      <c r="BU36" s="36">
        <v>1</v>
      </c>
      <c r="BV36" s="36" t="s">
        <v>53</v>
      </c>
      <c r="BW36" s="36" t="s">
        <v>53</v>
      </c>
      <c r="BX36" s="36" t="s">
        <v>53</v>
      </c>
      <c r="BY36" s="36">
        <v>1</v>
      </c>
      <c r="BZ36" s="36" t="s">
        <v>53</v>
      </c>
      <c r="CA36" s="36" t="s">
        <v>53</v>
      </c>
      <c r="CB36" s="36" t="s">
        <v>53</v>
      </c>
      <c r="CC36" s="36">
        <v>1</v>
      </c>
    </row>
    <row r="37" spans="1:81" ht="17.25" customHeight="1" x14ac:dyDescent="0.2">
      <c r="A37" s="209" t="s">
        <v>59</v>
      </c>
      <c r="B37" s="210">
        <f t="shared" ref="B37:Q37" si="26">SUM(B38)</f>
        <v>20</v>
      </c>
      <c r="C37" s="210">
        <f t="shared" si="26"/>
        <v>20</v>
      </c>
      <c r="D37" s="210">
        <f t="shared" si="26"/>
        <v>9</v>
      </c>
      <c r="E37" s="210">
        <f t="shared" si="26"/>
        <v>36</v>
      </c>
      <c r="F37" s="210">
        <f t="shared" si="26"/>
        <v>0</v>
      </c>
      <c r="G37" s="210">
        <f t="shared" si="26"/>
        <v>0</v>
      </c>
      <c r="H37" s="210">
        <f t="shared" si="26"/>
        <v>0</v>
      </c>
      <c r="I37" s="210">
        <f t="shared" si="26"/>
        <v>32</v>
      </c>
      <c r="J37" s="210">
        <f t="shared" si="26"/>
        <v>26</v>
      </c>
      <c r="K37" s="210">
        <f t="shared" si="26"/>
        <v>24</v>
      </c>
      <c r="L37" s="210">
        <f t="shared" si="26"/>
        <v>14</v>
      </c>
      <c r="M37" s="210">
        <f t="shared" si="26"/>
        <v>42</v>
      </c>
      <c r="N37" s="210">
        <f t="shared" si="26"/>
        <v>0</v>
      </c>
      <c r="O37" s="210">
        <f t="shared" si="26"/>
        <v>0</v>
      </c>
      <c r="P37" s="210">
        <f t="shared" si="26"/>
        <v>0</v>
      </c>
      <c r="Q37" s="210">
        <f t="shared" si="26"/>
        <v>34</v>
      </c>
      <c r="R37" s="210">
        <f>SUM(R38:R39)</f>
        <v>147</v>
      </c>
      <c r="S37" s="210">
        <f>SUM(S38:S39)</f>
        <v>145</v>
      </c>
      <c r="T37" s="210">
        <f>SUM(T38:T39)</f>
        <v>74</v>
      </c>
      <c r="U37" s="210">
        <f>SUM(U38:U39)</f>
        <v>104</v>
      </c>
      <c r="V37" s="210">
        <f>SUM(V38:V39)</f>
        <v>26</v>
      </c>
      <c r="W37" s="210">
        <f t="shared" ref="W37:AK37" si="27">SUM(W38:W39)</f>
        <v>26</v>
      </c>
      <c r="X37" s="210">
        <f t="shared" si="27"/>
        <v>16</v>
      </c>
      <c r="Y37" s="210">
        <f t="shared" si="27"/>
        <v>117</v>
      </c>
      <c r="Z37" s="210">
        <f t="shared" si="27"/>
        <v>230</v>
      </c>
      <c r="AA37" s="210">
        <f t="shared" si="27"/>
        <v>175</v>
      </c>
      <c r="AB37" s="210">
        <f t="shared" si="27"/>
        <v>60</v>
      </c>
      <c r="AC37" s="210">
        <f t="shared" si="27"/>
        <v>162</v>
      </c>
      <c r="AD37" s="210">
        <f t="shared" si="27"/>
        <v>61</v>
      </c>
      <c r="AE37" s="210">
        <f t="shared" si="27"/>
        <v>46</v>
      </c>
      <c r="AF37" s="210">
        <f t="shared" si="27"/>
        <v>29</v>
      </c>
      <c r="AG37" s="210">
        <f t="shared" si="27"/>
        <v>170</v>
      </c>
      <c r="AH37" s="210">
        <f t="shared" si="27"/>
        <v>175</v>
      </c>
      <c r="AI37" s="210">
        <f>+SUM(AI38:AI39)</f>
        <v>142</v>
      </c>
      <c r="AJ37" s="210">
        <f t="shared" si="27"/>
        <v>73</v>
      </c>
      <c r="AK37" s="210">
        <f t="shared" si="27"/>
        <v>223</v>
      </c>
      <c r="AL37" s="210">
        <f>SUM(AL38:AL39)</f>
        <v>56</v>
      </c>
      <c r="AM37" s="210">
        <f>+SUM(AM38:AM39)</f>
        <v>51</v>
      </c>
      <c r="AN37" s="210">
        <f t="shared" ref="AN37:AS37" si="28">SUM(AN38:AN39)</f>
        <v>28</v>
      </c>
      <c r="AO37" s="210">
        <f t="shared" si="28"/>
        <v>248</v>
      </c>
      <c r="AP37" s="210">
        <f t="shared" si="28"/>
        <v>154</v>
      </c>
      <c r="AQ37" s="210">
        <f t="shared" si="28"/>
        <v>151</v>
      </c>
      <c r="AR37" s="210">
        <f t="shared" si="28"/>
        <v>64</v>
      </c>
      <c r="AS37" s="210">
        <f t="shared" si="28"/>
        <v>292</v>
      </c>
      <c r="AT37" s="210">
        <f>SUM(AT38:AT39)</f>
        <v>36</v>
      </c>
      <c r="AU37" s="210">
        <f>SUM(AU38:AU39)</f>
        <v>32</v>
      </c>
      <c r="AV37" s="210">
        <f>SUM(AV38:AV39)</f>
        <v>14</v>
      </c>
      <c r="AW37" s="210">
        <f>SUM(AW38:AW39)</f>
        <v>289</v>
      </c>
      <c r="AX37" s="210">
        <f t="shared" ref="AX37:BE37" si="29">SUM(AX38:AX39)</f>
        <v>159</v>
      </c>
      <c r="AY37" s="210">
        <f t="shared" si="29"/>
        <v>155</v>
      </c>
      <c r="AZ37" s="210">
        <f t="shared" si="29"/>
        <v>69</v>
      </c>
      <c r="BA37" s="210">
        <f t="shared" si="29"/>
        <v>340</v>
      </c>
      <c r="BB37" s="210">
        <f t="shared" si="29"/>
        <v>35</v>
      </c>
      <c r="BC37" s="210">
        <f t="shared" si="29"/>
        <v>34</v>
      </c>
      <c r="BD37" s="210">
        <f t="shared" si="29"/>
        <v>15</v>
      </c>
      <c r="BE37" s="210">
        <f t="shared" si="29"/>
        <v>316</v>
      </c>
      <c r="BF37" s="210">
        <f>SUM(BF38:BF39)</f>
        <v>111</v>
      </c>
      <c r="BG37" s="210">
        <f>SUM(BG38:BG39)</f>
        <v>111</v>
      </c>
      <c r="BH37" s="210">
        <f>SUM(BH38:BH39)</f>
        <v>45</v>
      </c>
      <c r="BI37" s="210">
        <f>SUM(BI38:BI39)</f>
        <v>352</v>
      </c>
      <c r="BJ37" s="210">
        <f>SUM(BJ38:BJ40)</f>
        <v>46</v>
      </c>
      <c r="BK37" s="210">
        <f t="shared" ref="BK37:BM37" si="30">SUM(BK38:BK40)</f>
        <v>45</v>
      </c>
      <c r="BL37" s="210">
        <f t="shared" si="30"/>
        <v>26</v>
      </c>
      <c r="BM37" s="210">
        <f t="shared" si="30"/>
        <v>347</v>
      </c>
      <c r="BN37" s="210">
        <f>SUM(BN38:BN40)</f>
        <v>137</v>
      </c>
      <c r="BO37" s="210">
        <f t="shared" ref="BO37:BQ37" si="31">SUM(BO38:BO40)</f>
        <v>137</v>
      </c>
      <c r="BP37" s="210">
        <f t="shared" si="31"/>
        <v>69</v>
      </c>
      <c r="BQ37" s="210">
        <f t="shared" si="31"/>
        <v>381</v>
      </c>
      <c r="BR37" s="210">
        <f>SUM(BR38:BR40)</f>
        <v>52</v>
      </c>
      <c r="BS37" s="210">
        <f t="shared" ref="BS37:BU37" si="32">SUM(BS38:BS40)</f>
        <v>52</v>
      </c>
      <c r="BT37" s="210">
        <f t="shared" si="32"/>
        <v>34</v>
      </c>
      <c r="BU37" s="210">
        <f t="shared" si="32"/>
        <v>355</v>
      </c>
      <c r="BV37" s="210">
        <f>SUM(BV38:BV40)</f>
        <v>133</v>
      </c>
      <c r="BW37" s="210">
        <f t="shared" ref="BW37:BY37" si="33">SUM(BW38:BW40)</f>
        <v>133</v>
      </c>
      <c r="BX37" s="210">
        <f t="shared" si="33"/>
        <v>70</v>
      </c>
      <c r="BY37" s="210">
        <f t="shared" si="33"/>
        <v>387</v>
      </c>
      <c r="BZ37" s="210">
        <f>SUM(BZ38:BZ40)</f>
        <v>44</v>
      </c>
      <c r="CA37" s="210">
        <f t="shared" ref="CA37:CC37" si="34">SUM(CA38:CA40)</f>
        <v>44</v>
      </c>
      <c r="CB37" s="210">
        <f t="shared" si="34"/>
        <v>26</v>
      </c>
      <c r="CC37" s="210">
        <f t="shared" si="34"/>
        <v>378</v>
      </c>
    </row>
    <row r="38" spans="1:81" ht="17.25" customHeight="1" x14ac:dyDescent="0.2">
      <c r="A38" s="35" t="s">
        <v>60</v>
      </c>
      <c r="B38" s="36">
        <v>20</v>
      </c>
      <c r="C38" s="36">
        <v>20</v>
      </c>
      <c r="D38" s="36">
        <v>9</v>
      </c>
      <c r="E38" s="36">
        <v>36</v>
      </c>
      <c r="F38" s="36"/>
      <c r="G38" s="36"/>
      <c r="H38" s="36"/>
      <c r="I38" s="36">
        <v>32</v>
      </c>
      <c r="J38" s="36">
        <v>26</v>
      </c>
      <c r="K38" s="36">
        <v>24</v>
      </c>
      <c r="L38" s="36">
        <v>14</v>
      </c>
      <c r="M38" s="36">
        <v>42</v>
      </c>
      <c r="N38" s="36"/>
      <c r="O38" s="36"/>
      <c r="P38" s="36"/>
      <c r="Q38" s="36">
        <v>34</v>
      </c>
      <c r="R38" s="36">
        <v>31</v>
      </c>
      <c r="S38" s="36">
        <v>31</v>
      </c>
      <c r="T38" s="36">
        <v>20</v>
      </c>
      <c r="U38" s="36">
        <v>50</v>
      </c>
      <c r="V38" s="36"/>
      <c r="W38" s="36"/>
      <c r="X38" s="36"/>
      <c r="Y38" s="36">
        <v>48</v>
      </c>
      <c r="Z38" s="36">
        <v>29</v>
      </c>
      <c r="AA38" s="36">
        <v>29</v>
      </c>
      <c r="AB38" s="36">
        <v>13</v>
      </c>
      <c r="AC38" s="36">
        <v>56</v>
      </c>
      <c r="AD38" s="36"/>
      <c r="AE38" s="36"/>
      <c r="AF38" s="36"/>
      <c r="AG38" s="36">
        <v>50</v>
      </c>
      <c r="AH38" s="36">
        <v>23</v>
      </c>
      <c r="AI38" s="36">
        <v>23</v>
      </c>
      <c r="AJ38" s="36">
        <v>9</v>
      </c>
      <c r="AK38" s="36">
        <v>50</v>
      </c>
      <c r="AL38" s="36">
        <v>6</v>
      </c>
      <c r="AM38" s="36">
        <v>6</v>
      </c>
      <c r="AN38" s="36">
        <v>2</v>
      </c>
      <c r="AO38" s="36">
        <v>54</v>
      </c>
      <c r="AP38" s="36">
        <v>22</v>
      </c>
      <c r="AQ38" s="36">
        <v>22</v>
      </c>
      <c r="AR38" s="36">
        <v>11</v>
      </c>
      <c r="AS38" s="36">
        <v>59</v>
      </c>
      <c r="AT38" s="36">
        <v>5</v>
      </c>
      <c r="AU38" s="36">
        <v>3</v>
      </c>
      <c r="AV38" s="36">
        <v>1</v>
      </c>
      <c r="AW38" s="36">
        <v>53</v>
      </c>
      <c r="AX38" s="36">
        <v>24</v>
      </c>
      <c r="AY38" s="36">
        <v>23</v>
      </c>
      <c r="AZ38" s="36">
        <v>11</v>
      </c>
      <c r="BA38" s="36">
        <v>52</v>
      </c>
      <c r="BB38" s="36">
        <v>5</v>
      </c>
      <c r="BC38" s="36">
        <v>4</v>
      </c>
      <c r="BD38" s="36">
        <v>1</v>
      </c>
      <c r="BE38" s="36">
        <v>46</v>
      </c>
      <c r="BF38" s="36">
        <v>22</v>
      </c>
      <c r="BG38" s="36">
        <v>22</v>
      </c>
      <c r="BH38" s="36">
        <v>11</v>
      </c>
      <c r="BI38" s="36">
        <v>48</v>
      </c>
      <c r="BJ38" s="36">
        <v>5</v>
      </c>
      <c r="BK38" s="36">
        <v>5</v>
      </c>
      <c r="BL38" s="36">
        <v>4</v>
      </c>
      <c r="BM38" s="36">
        <v>51</v>
      </c>
      <c r="BN38" s="36">
        <v>13</v>
      </c>
      <c r="BO38" s="36">
        <v>13</v>
      </c>
      <c r="BP38" s="36">
        <v>6</v>
      </c>
      <c r="BQ38" s="36">
        <v>47</v>
      </c>
      <c r="BR38" s="36">
        <v>5</v>
      </c>
      <c r="BS38" s="36">
        <v>5</v>
      </c>
      <c r="BT38" s="36">
        <v>5</v>
      </c>
      <c r="BU38" s="36">
        <v>41</v>
      </c>
      <c r="BV38" s="36">
        <v>17</v>
      </c>
      <c r="BW38" s="36">
        <v>17</v>
      </c>
      <c r="BX38" s="36">
        <v>8</v>
      </c>
      <c r="BY38" s="36">
        <v>47</v>
      </c>
      <c r="BZ38" s="36">
        <v>3</v>
      </c>
      <c r="CA38" s="36">
        <v>3</v>
      </c>
      <c r="CB38" s="36">
        <v>3</v>
      </c>
      <c r="CC38" s="36">
        <v>51</v>
      </c>
    </row>
    <row r="39" spans="1:81" ht="17.25" customHeight="1" x14ac:dyDescent="0.2">
      <c r="A39" s="46" t="s">
        <v>61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>
        <v>116</v>
      </c>
      <c r="S39" s="47">
        <v>114</v>
      </c>
      <c r="T39" s="47">
        <v>54</v>
      </c>
      <c r="U39" s="47">
        <v>54</v>
      </c>
      <c r="V39" s="47">
        <v>26</v>
      </c>
      <c r="W39" s="47">
        <v>26</v>
      </c>
      <c r="X39" s="47">
        <v>16</v>
      </c>
      <c r="Y39" s="47">
        <v>69</v>
      </c>
      <c r="Z39" s="47">
        <v>201</v>
      </c>
      <c r="AA39" s="47">
        <v>146</v>
      </c>
      <c r="AB39" s="47">
        <v>47</v>
      </c>
      <c r="AC39" s="47">
        <v>106</v>
      </c>
      <c r="AD39" s="47">
        <v>61</v>
      </c>
      <c r="AE39" s="47">
        <v>46</v>
      </c>
      <c r="AF39" s="47">
        <v>29</v>
      </c>
      <c r="AG39" s="47">
        <v>120</v>
      </c>
      <c r="AH39" s="47">
        <v>152</v>
      </c>
      <c r="AI39" s="47">
        <v>119</v>
      </c>
      <c r="AJ39" s="47">
        <v>64</v>
      </c>
      <c r="AK39" s="47">
        <v>173</v>
      </c>
      <c r="AL39" s="47">
        <v>50</v>
      </c>
      <c r="AM39" s="47">
        <v>45</v>
      </c>
      <c r="AN39" s="47">
        <v>26</v>
      </c>
      <c r="AO39" s="47">
        <v>194</v>
      </c>
      <c r="AP39" s="47">
        <v>132</v>
      </c>
      <c r="AQ39" s="47">
        <v>129</v>
      </c>
      <c r="AR39" s="47">
        <v>53</v>
      </c>
      <c r="AS39" s="47">
        <v>233</v>
      </c>
      <c r="AT39" s="47">
        <v>31</v>
      </c>
      <c r="AU39" s="47">
        <v>29</v>
      </c>
      <c r="AV39" s="47">
        <v>13</v>
      </c>
      <c r="AW39" s="47">
        <v>236</v>
      </c>
      <c r="AX39" s="47">
        <v>135</v>
      </c>
      <c r="AY39" s="47">
        <v>132</v>
      </c>
      <c r="AZ39" s="47">
        <v>58</v>
      </c>
      <c r="BA39" s="47">
        <v>288</v>
      </c>
      <c r="BB39" s="47">
        <v>30</v>
      </c>
      <c r="BC39" s="47">
        <v>30</v>
      </c>
      <c r="BD39" s="47">
        <v>14</v>
      </c>
      <c r="BE39" s="47">
        <v>270</v>
      </c>
      <c r="BF39" s="47">
        <v>89</v>
      </c>
      <c r="BG39" s="47">
        <v>89</v>
      </c>
      <c r="BH39" s="47">
        <v>34</v>
      </c>
      <c r="BI39" s="47">
        <v>304</v>
      </c>
      <c r="BJ39" s="47">
        <v>21</v>
      </c>
      <c r="BK39" s="47">
        <v>21</v>
      </c>
      <c r="BL39" s="47">
        <v>11</v>
      </c>
      <c r="BM39" s="47">
        <v>285</v>
      </c>
      <c r="BN39" s="47">
        <v>91</v>
      </c>
      <c r="BO39" s="47">
        <v>91</v>
      </c>
      <c r="BP39" s="47">
        <v>40</v>
      </c>
      <c r="BQ39" s="47">
        <v>298</v>
      </c>
      <c r="BR39" s="47">
        <v>21</v>
      </c>
      <c r="BS39" s="47">
        <v>21</v>
      </c>
      <c r="BT39" s="47">
        <v>10</v>
      </c>
      <c r="BU39" s="47">
        <v>264</v>
      </c>
      <c r="BV39" s="47">
        <v>58</v>
      </c>
      <c r="BW39" s="47">
        <v>58</v>
      </c>
      <c r="BX39" s="47">
        <v>30</v>
      </c>
      <c r="BY39" s="47">
        <v>257</v>
      </c>
      <c r="BZ39" s="47">
        <v>18</v>
      </c>
      <c r="CA39" s="47">
        <v>18</v>
      </c>
      <c r="CB39" s="47">
        <v>3</v>
      </c>
      <c r="CC39" s="47">
        <v>229</v>
      </c>
    </row>
    <row r="40" spans="1:81" ht="17.25" customHeight="1" x14ac:dyDescent="0.2">
      <c r="A40" s="35" t="s">
        <v>62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>
        <v>20</v>
      </c>
      <c r="BK40" s="36">
        <v>19</v>
      </c>
      <c r="BL40" s="36">
        <v>11</v>
      </c>
      <c r="BM40" s="36">
        <v>11</v>
      </c>
      <c r="BN40" s="36">
        <v>33</v>
      </c>
      <c r="BO40" s="36">
        <v>33</v>
      </c>
      <c r="BP40" s="36">
        <v>23</v>
      </c>
      <c r="BQ40" s="36">
        <v>36</v>
      </c>
      <c r="BR40" s="36">
        <v>26</v>
      </c>
      <c r="BS40" s="36">
        <v>26</v>
      </c>
      <c r="BT40" s="36">
        <v>19</v>
      </c>
      <c r="BU40" s="36">
        <v>50</v>
      </c>
      <c r="BV40" s="36">
        <v>58</v>
      </c>
      <c r="BW40" s="36">
        <v>58</v>
      </c>
      <c r="BX40" s="36">
        <v>32</v>
      </c>
      <c r="BY40" s="36">
        <v>83</v>
      </c>
      <c r="BZ40" s="36">
        <v>23</v>
      </c>
      <c r="CA40" s="36">
        <v>23</v>
      </c>
      <c r="CB40" s="36">
        <v>20</v>
      </c>
      <c r="CC40" s="36">
        <v>98</v>
      </c>
    </row>
    <row r="41" spans="1:81" ht="17.25" customHeight="1" x14ac:dyDescent="0.2">
      <c r="A41" s="209" t="s">
        <v>63</v>
      </c>
      <c r="B41" s="210">
        <f>+SUM(B42:B44)</f>
        <v>236</v>
      </c>
      <c r="C41" s="210">
        <f>SUM(C42:C44)</f>
        <v>230</v>
      </c>
      <c r="D41" s="210">
        <f>+SUM(D42:D44)</f>
        <v>118</v>
      </c>
      <c r="E41" s="210">
        <f>+SUM(E42:E44)</f>
        <v>612</v>
      </c>
      <c r="F41" s="210">
        <f>+SUM(F42:F44)</f>
        <v>90</v>
      </c>
      <c r="G41" s="210">
        <f>SUM(G42:G44)</f>
        <v>89</v>
      </c>
      <c r="H41" s="210">
        <f>+SUM(H42:H44)</f>
        <v>64</v>
      </c>
      <c r="I41" s="210">
        <f>+SUM(I42:I44)</f>
        <v>604</v>
      </c>
      <c r="J41" s="210">
        <f>+SUM(J42:J44)</f>
        <v>287</v>
      </c>
      <c r="K41" s="210">
        <f>SUM(K42:K44)</f>
        <v>271</v>
      </c>
      <c r="L41" s="210">
        <f>+SUM(L42:L44)</f>
        <v>129</v>
      </c>
      <c r="M41" s="210">
        <f>+SUM(M42:M44)</f>
        <v>669</v>
      </c>
      <c r="N41" s="210">
        <f>+SUM(N42:N44)</f>
        <v>107</v>
      </c>
      <c r="O41" s="210">
        <f>SUM(O42:O44)</f>
        <v>105</v>
      </c>
      <c r="P41" s="210">
        <f>+SUM(P42:P44)</f>
        <v>74</v>
      </c>
      <c r="Q41" s="210">
        <f>+SUM(Q42:Q44)</f>
        <v>690</v>
      </c>
      <c r="R41" s="210">
        <f>+SUM(R42:R44)</f>
        <v>333</v>
      </c>
      <c r="S41" s="210">
        <f>SUM(S42:S44)</f>
        <v>276</v>
      </c>
      <c r="T41" s="210">
        <f>+SUM(T42:T44)</f>
        <v>133</v>
      </c>
      <c r="U41" s="210">
        <f>+SUM(U42:U44)</f>
        <v>759</v>
      </c>
      <c r="V41" s="210">
        <f>+SUM(V42:V44)</f>
        <v>108</v>
      </c>
      <c r="W41" s="210">
        <f>SUM(W42:W44)</f>
        <v>108</v>
      </c>
      <c r="X41" s="210">
        <f>+SUM(X42:X44)</f>
        <v>70</v>
      </c>
      <c r="Y41" s="210">
        <f>+SUM(Y42:Y44)</f>
        <v>781</v>
      </c>
      <c r="Z41" s="210">
        <f t="shared" ref="Z41:AS41" si="35">+SUM(Z42:Z44)</f>
        <v>391</v>
      </c>
      <c r="AA41" s="210">
        <f t="shared" si="35"/>
        <v>292</v>
      </c>
      <c r="AB41" s="210">
        <f t="shared" si="35"/>
        <v>119</v>
      </c>
      <c r="AC41" s="210">
        <f t="shared" si="35"/>
        <v>822</v>
      </c>
      <c r="AD41" s="210">
        <f t="shared" si="35"/>
        <v>145</v>
      </c>
      <c r="AE41" s="210">
        <f t="shared" si="35"/>
        <v>114</v>
      </c>
      <c r="AF41" s="210">
        <f t="shared" si="35"/>
        <v>75</v>
      </c>
      <c r="AG41" s="210">
        <f t="shared" si="35"/>
        <v>821</v>
      </c>
      <c r="AH41" s="210">
        <f t="shared" si="35"/>
        <v>337</v>
      </c>
      <c r="AI41" s="210">
        <f t="shared" si="35"/>
        <v>296</v>
      </c>
      <c r="AJ41" s="210">
        <f t="shared" si="35"/>
        <v>100</v>
      </c>
      <c r="AK41" s="210">
        <f t="shared" si="35"/>
        <v>828</v>
      </c>
      <c r="AL41" s="210">
        <f t="shared" si="35"/>
        <v>134</v>
      </c>
      <c r="AM41" s="210">
        <f t="shared" si="35"/>
        <v>128</v>
      </c>
      <c r="AN41" s="210">
        <f t="shared" si="35"/>
        <v>65</v>
      </c>
      <c r="AO41" s="210">
        <f t="shared" si="35"/>
        <v>828</v>
      </c>
      <c r="AP41" s="210">
        <f t="shared" si="35"/>
        <v>344</v>
      </c>
      <c r="AQ41" s="210">
        <f t="shared" si="35"/>
        <v>332</v>
      </c>
      <c r="AR41" s="210">
        <f t="shared" si="35"/>
        <v>122</v>
      </c>
      <c r="AS41" s="210">
        <f t="shared" si="35"/>
        <v>866</v>
      </c>
      <c r="AT41" s="210">
        <f>+SUM(AT42:AT44)</f>
        <v>131</v>
      </c>
      <c r="AU41" s="210">
        <f>+SUM(AU42:AU44)</f>
        <v>126</v>
      </c>
      <c r="AV41" s="210">
        <f>+SUM(AV42:AV44)</f>
        <v>66</v>
      </c>
      <c r="AW41" s="210">
        <f>+SUM(AW42:AW44)</f>
        <v>870</v>
      </c>
      <c r="AX41" s="210">
        <f t="shared" ref="AX41:BQ41" si="36">+SUM(AX42:AX44)</f>
        <v>347</v>
      </c>
      <c r="AY41" s="210">
        <f t="shared" si="36"/>
        <v>339</v>
      </c>
      <c r="AZ41" s="210">
        <f t="shared" si="36"/>
        <v>123</v>
      </c>
      <c r="BA41" s="210">
        <f t="shared" si="36"/>
        <v>858</v>
      </c>
      <c r="BB41" s="210">
        <f t="shared" si="36"/>
        <v>104</v>
      </c>
      <c r="BC41" s="210">
        <f t="shared" si="36"/>
        <v>104</v>
      </c>
      <c r="BD41" s="210">
        <f t="shared" si="36"/>
        <v>57</v>
      </c>
      <c r="BE41" s="210">
        <f t="shared" si="36"/>
        <v>778</v>
      </c>
      <c r="BF41" s="210">
        <f t="shared" si="36"/>
        <v>366</v>
      </c>
      <c r="BG41" s="210">
        <f t="shared" si="36"/>
        <v>363</v>
      </c>
      <c r="BH41" s="210">
        <f t="shared" si="36"/>
        <v>140</v>
      </c>
      <c r="BI41" s="210">
        <f t="shared" si="36"/>
        <v>862</v>
      </c>
      <c r="BJ41" s="210">
        <f t="shared" si="36"/>
        <v>125</v>
      </c>
      <c r="BK41" s="210">
        <f t="shared" si="36"/>
        <v>118</v>
      </c>
      <c r="BL41" s="210">
        <f t="shared" si="36"/>
        <v>76</v>
      </c>
      <c r="BM41" s="210">
        <f t="shared" si="36"/>
        <v>816</v>
      </c>
      <c r="BN41" s="210">
        <f t="shared" si="36"/>
        <v>391</v>
      </c>
      <c r="BO41" s="210">
        <f t="shared" si="36"/>
        <v>390</v>
      </c>
      <c r="BP41" s="210">
        <f t="shared" si="36"/>
        <v>154</v>
      </c>
      <c r="BQ41" s="210">
        <f t="shared" si="36"/>
        <v>905</v>
      </c>
      <c r="BR41" s="210">
        <f t="shared" ref="BR41:BY41" si="37">+SUM(BR42:BR44)</f>
        <v>148</v>
      </c>
      <c r="BS41" s="210">
        <f t="shared" si="37"/>
        <v>147</v>
      </c>
      <c r="BT41" s="210">
        <f t="shared" si="37"/>
        <v>76</v>
      </c>
      <c r="BU41" s="210">
        <f t="shared" si="37"/>
        <v>871</v>
      </c>
      <c r="BV41" s="210">
        <f t="shared" si="37"/>
        <v>333</v>
      </c>
      <c r="BW41" s="210">
        <f t="shared" si="37"/>
        <v>332</v>
      </c>
      <c r="BX41" s="210">
        <f t="shared" si="37"/>
        <v>118</v>
      </c>
      <c r="BY41" s="210">
        <f t="shared" si="37"/>
        <v>882</v>
      </c>
      <c r="BZ41" s="210">
        <f t="shared" ref="BZ41:CC41" si="38">+SUM(BZ42:BZ44)</f>
        <v>146</v>
      </c>
      <c r="CA41" s="210">
        <f t="shared" si="38"/>
        <v>146</v>
      </c>
      <c r="CB41" s="210">
        <f t="shared" si="38"/>
        <v>87</v>
      </c>
      <c r="CC41" s="210">
        <f t="shared" si="38"/>
        <v>882</v>
      </c>
    </row>
    <row r="42" spans="1:81" ht="17.25" customHeight="1" x14ac:dyDescent="0.2">
      <c r="A42" s="35" t="s">
        <v>64</v>
      </c>
      <c r="B42" s="36">
        <v>83</v>
      </c>
      <c r="C42" s="36">
        <v>81</v>
      </c>
      <c r="D42" s="36">
        <v>35</v>
      </c>
      <c r="E42" s="36">
        <v>207</v>
      </c>
      <c r="F42" s="36">
        <v>45</v>
      </c>
      <c r="G42" s="36">
        <v>44</v>
      </c>
      <c r="H42" s="36">
        <v>34</v>
      </c>
      <c r="I42" s="36">
        <v>226</v>
      </c>
      <c r="J42" s="36">
        <v>161</v>
      </c>
      <c r="K42" s="36">
        <v>147</v>
      </c>
      <c r="L42" s="36">
        <v>65</v>
      </c>
      <c r="M42" s="36">
        <v>280</v>
      </c>
      <c r="N42" s="36">
        <v>70</v>
      </c>
      <c r="O42" s="36">
        <v>69</v>
      </c>
      <c r="P42" s="36">
        <v>53</v>
      </c>
      <c r="Q42" s="36">
        <v>316</v>
      </c>
      <c r="R42" s="36">
        <v>186</v>
      </c>
      <c r="S42" s="36">
        <v>129</v>
      </c>
      <c r="T42" s="36">
        <v>54</v>
      </c>
      <c r="U42" s="36">
        <v>347</v>
      </c>
      <c r="V42" s="36">
        <v>62</v>
      </c>
      <c r="W42" s="36">
        <v>62</v>
      </c>
      <c r="X42" s="36">
        <v>41</v>
      </c>
      <c r="Y42" s="36">
        <v>377</v>
      </c>
      <c r="Z42" s="36">
        <v>234</v>
      </c>
      <c r="AA42" s="36">
        <v>139</v>
      </c>
      <c r="AB42" s="36">
        <v>53</v>
      </c>
      <c r="AC42" s="36">
        <v>396</v>
      </c>
      <c r="AD42" s="36">
        <v>102</v>
      </c>
      <c r="AE42" s="36">
        <v>72</v>
      </c>
      <c r="AF42" s="36">
        <v>48</v>
      </c>
      <c r="AG42" s="36">
        <v>409</v>
      </c>
      <c r="AH42" s="36">
        <v>177</v>
      </c>
      <c r="AI42" s="36">
        <v>141</v>
      </c>
      <c r="AJ42" s="36">
        <v>54</v>
      </c>
      <c r="AK42" s="36">
        <v>417</v>
      </c>
      <c r="AL42" s="36">
        <v>66</v>
      </c>
      <c r="AM42" s="36">
        <v>63</v>
      </c>
      <c r="AN42" s="36">
        <v>30</v>
      </c>
      <c r="AO42" s="36">
        <v>430</v>
      </c>
      <c r="AP42" s="36">
        <v>185</v>
      </c>
      <c r="AQ42" s="36">
        <v>180</v>
      </c>
      <c r="AR42" s="36">
        <v>62</v>
      </c>
      <c r="AS42" s="36">
        <v>452</v>
      </c>
      <c r="AT42" s="36">
        <v>73</v>
      </c>
      <c r="AU42" s="36">
        <v>71</v>
      </c>
      <c r="AV42" s="36">
        <v>37</v>
      </c>
      <c r="AW42" s="36">
        <v>458</v>
      </c>
      <c r="AX42" s="36">
        <v>175</v>
      </c>
      <c r="AY42" s="36">
        <v>168</v>
      </c>
      <c r="AZ42" s="36">
        <v>61</v>
      </c>
      <c r="BA42" s="36">
        <v>459</v>
      </c>
      <c r="BB42" s="36">
        <v>54</v>
      </c>
      <c r="BC42" s="36">
        <v>54</v>
      </c>
      <c r="BD42" s="36">
        <v>30</v>
      </c>
      <c r="BE42" s="36">
        <v>426</v>
      </c>
      <c r="BF42" s="36">
        <v>176</v>
      </c>
      <c r="BG42" s="36">
        <v>174</v>
      </c>
      <c r="BH42" s="36">
        <v>68</v>
      </c>
      <c r="BI42" s="36">
        <v>457</v>
      </c>
      <c r="BJ42" s="36">
        <v>58</v>
      </c>
      <c r="BK42" s="36">
        <v>54</v>
      </c>
      <c r="BL42" s="36">
        <v>29</v>
      </c>
      <c r="BM42" s="36">
        <v>412</v>
      </c>
      <c r="BN42" s="36">
        <v>189</v>
      </c>
      <c r="BO42" s="36">
        <v>188</v>
      </c>
      <c r="BP42" s="36">
        <v>64</v>
      </c>
      <c r="BQ42" s="36">
        <v>439</v>
      </c>
      <c r="BR42" s="36">
        <v>56</v>
      </c>
      <c r="BS42" s="36">
        <v>56</v>
      </c>
      <c r="BT42" s="36">
        <v>30</v>
      </c>
      <c r="BU42" s="36">
        <v>401</v>
      </c>
      <c r="BV42" s="36">
        <v>147</v>
      </c>
      <c r="BW42" s="36">
        <v>146</v>
      </c>
      <c r="BX42" s="36">
        <v>38</v>
      </c>
      <c r="BY42" s="36">
        <v>395</v>
      </c>
      <c r="BZ42" s="36">
        <v>63</v>
      </c>
      <c r="CA42" s="36">
        <v>63</v>
      </c>
      <c r="CB42" s="36">
        <v>37</v>
      </c>
      <c r="CC42" s="36">
        <v>387</v>
      </c>
    </row>
    <row r="43" spans="1:81" ht="17.25" customHeight="1" x14ac:dyDescent="0.2">
      <c r="A43" s="46" t="s">
        <v>65</v>
      </c>
      <c r="B43" s="47">
        <v>88</v>
      </c>
      <c r="C43" s="47">
        <v>86</v>
      </c>
      <c r="D43" s="47">
        <v>41</v>
      </c>
      <c r="E43" s="47">
        <v>238</v>
      </c>
      <c r="F43" s="47">
        <v>26</v>
      </c>
      <c r="G43" s="47">
        <v>26</v>
      </c>
      <c r="H43" s="47">
        <v>16</v>
      </c>
      <c r="I43" s="47">
        <v>236</v>
      </c>
      <c r="J43" s="47">
        <v>80</v>
      </c>
      <c r="K43" s="47">
        <v>78</v>
      </c>
      <c r="L43" s="47">
        <v>41</v>
      </c>
      <c r="M43" s="47">
        <v>242</v>
      </c>
      <c r="N43" s="47">
        <v>23</v>
      </c>
      <c r="O43" s="47">
        <v>22</v>
      </c>
      <c r="P43" s="47">
        <v>11</v>
      </c>
      <c r="Q43" s="47">
        <v>236</v>
      </c>
      <c r="R43" s="47">
        <v>93</v>
      </c>
      <c r="S43" s="47">
        <v>93</v>
      </c>
      <c r="T43" s="47">
        <v>46</v>
      </c>
      <c r="U43" s="47">
        <v>253</v>
      </c>
      <c r="V43" s="47">
        <v>21</v>
      </c>
      <c r="W43" s="47">
        <v>21</v>
      </c>
      <c r="X43" s="47">
        <v>13</v>
      </c>
      <c r="Y43" s="47">
        <v>253</v>
      </c>
      <c r="Z43" s="47">
        <v>105</v>
      </c>
      <c r="AA43" s="47">
        <v>101</v>
      </c>
      <c r="AB43" s="47">
        <v>42</v>
      </c>
      <c r="AC43" s="47">
        <v>273</v>
      </c>
      <c r="AD43" s="47">
        <v>20</v>
      </c>
      <c r="AE43" s="47">
        <v>19</v>
      </c>
      <c r="AF43" s="47">
        <v>16</v>
      </c>
      <c r="AG43" s="47">
        <v>273</v>
      </c>
      <c r="AH43" s="47">
        <v>108</v>
      </c>
      <c r="AI43" s="47">
        <v>103</v>
      </c>
      <c r="AJ43" s="47">
        <v>29</v>
      </c>
      <c r="AK43" s="47">
        <v>278</v>
      </c>
      <c r="AL43" s="47">
        <v>54</v>
      </c>
      <c r="AM43" s="47">
        <v>51</v>
      </c>
      <c r="AN43" s="47">
        <v>29</v>
      </c>
      <c r="AO43" s="47">
        <v>278</v>
      </c>
      <c r="AP43" s="47">
        <v>129</v>
      </c>
      <c r="AQ43" s="47">
        <v>123</v>
      </c>
      <c r="AR43" s="47">
        <v>44</v>
      </c>
      <c r="AS43" s="47">
        <v>297</v>
      </c>
      <c r="AT43" s="47">
        <v>38</v>
      </c>
      <c r="AU43" s="47">
        <v>37</v>
      </c>
      <c r="AV43" s="47">
        <v>18</v>
      </c>
      <c r="AW43" s="47">
        <v>291</v>
      </c>
      <c r="AX43" s="47">
        <v>123</v>
      </c>
      <c r="AY43" s="47">
        <v>122</v>
      </c>
      <c r="AZ43" s="47">
        <v>47</v>
      </c>
      <c r="BA43" s="47">
        <v>290</v>
      </c>
      <c r="BB43" s="47">
        <v>31</v>
      </c>
      <c r="BC43" s="47">
        <v>31</v>
      </c>
      <c r="BD43" s="47">
        <v>17</v>
      </c>
      <c r="BE43" s="47">
        <v>257</v>
      </c>
      <c r="BF43" s="47">
        <v>153</v>
      </c>
      <c r="BG43" s="47">
        <v>152</v>
      </c>
      <c r="BH43" s="47">
        <v>56</v>
      </c>
      <c r="BI43" s="47">
        <v>301</v>
      </c>
      <c r="BJ43" s="47">
        <v>54</v>
      </c>
      <c r="BK43" s="47">
        <v>52</v>
      </c>
      <c r="BL43" s="47">
        <v>37</v>
      </c>
      <c r="BM43" s="47">
        <v>308</v>
      </c>
      <c r="BN43" s="47">
        <v>170</v>
      </c>
      <c r="BO43" s="47">
        <v>170</v>
      </c>
      <c r="BP43" s="47">
        <v>74</v>
      </c>
      <c r="BQ43" s="47">
        <v>367</v>
      </c>
      <c r="BR43" s="47">
        <v>69</v>
      </c>
      <c r="BS43" s="47">
        <v>68</v>
      </c>
      <c r="BT43" s="47">
        <v>36</v>
      </c>
      <c r="BU43" s="47">
        <v>374</v>
      </c>
      <c r="BV43" s="47">
        <v>145</v>
      </c>
      <c r="BW43" s="47">
        <v>145</v>
      </c>
      <c r="BX43" s="47">
        <v>57</v>
      </c>
      <c r="BY43" s="47">
        <v>380</v>
      </c>
      <c r="BZ43" s="47">
        <v>63</v>
      </c>
      <c r="CA43" s="47">
        <v>63</v>
      </c>
      <c r="CB43" s="47">
        <v>38</v>
      </c>
      <c r="CC43" s="47">
        <v>386</v>
      </c>
    </row>
    <row r="44" spans="1:81" ht="17.25" customHeight="1" x14ac:dyDescent="0.2">
      <c r="A44" s="35" t="s">
        <v>66</v>
      </c>
      <c r="B44" s="36">
        <v>65</v>
      </c>
      <c r="C44" s="36">
        <v>63</v>
      </c>
      <c r="D44" s="36">
        <v>42</v>
      </c>
      <c r="E44" s="36">
        <v>167</v>
      </c>
      <c r="F44" s="36">
        <v>19</v>
      </c>
      <c r="G44" s="36">
        <v>19</v>
      </c>
      <c r="H44" s="36">
        <v>14</v>
      </c>
      <c r="I44" s="36">
        <v>142</v>
      </c>
      <c r="J44" s="36">
        <v>46</v>
      </c>
      <c r="K44" s="36">
        <v>46</v>
      </c>
      <c r="L44" s="36">
        <v>23</v>
      </c>
      <c r="M44" s="36">
        <v>147</v>
      </c>
      <c r="N44" s="36">
        <v>14</v>
      </c>
      <c r="O44" s="36">
        <v>14</v>
      </c>
      <c r="P44" s="36">
        <v>10</v>
      </c>
      <c r="Q44" s="36">
        <v>138</v>
      </c>
      <c r="R44" s="36">
        <v>54</v>
      </c>
      <c r="S44" s="36">
        <v>54</v>
      </c>
      <c r="T44" s="36">
        <v>33</v>
      </c>
      <c r="U44" s="36">
        <v>159</v>
      </c>
      <c r="V44" s="36">
        <v>25</v>
      </c>
      <c r="W44" s="36">
        <v>25</v>
      </c>
      <c r="X44" s="36">
        <v>16</v>
      </c>
      <c r="Y44" s="36">
        <v>151</v>
      </c>
      <c r="Z44" s="36">
        <v>52</v>
      </c>
      <c r="AA44" s="36">
        <v>52</v>
      </c>
      <c r="AB44" s="36">
        <v>24</v>
      </c>
      <c r="AC44" s="36">
        <v>153</v>
      </c>
      <c r="AD44" s="36">
        <v>23</v>
      </c>
      <c r="AE44" s="36">
        <v>23</v>
      </c>
      <c r="AF44" s="36">
        <v>11</v>
      </c>
      <c r="AG44" s="36">
        <v>139</v>
      </c>
      <c r="AH44" s="36">
        <v>52</v>
      </c>
      <c r="AI44" s="36">
        <v>52</v>
      </c>
      <c r="AJ44" s="36">
        <v>17</v>
      </c>
      <c r="AK44" s="36">
        <v>133</v>
      </c>
      <c r="AL44" s="36">
        <v>14</v>
      </c>
      <c r="AM44" s="36">
        <v>14</v>
      </c>
      <c r="AN44" s="36">
        <v>6</v>
      </c>
      <c r="AO44" s="36">
        <v>120</v>
      </c>
      <c r="AP44" s="36">
        <v>30</v>
      </c>
      <c r="AQ44" s="36">
        <v>29</v>
      </c>
      <c r="AR44" s="36">
        <v>16</v>
      </c>
      <c r="AS44" s="36">
        <v>117</v>
      </c>
      <c r="AT44" s="36">
        <v>20</v>
      </c>
      <c r="AU44" s="36">
        <v>18</v>
      </c>
      <c r="AV44" s="36">
        <v>11</v>
      </c>
      <c r="AW44" s="36">
        <v>121</v>
      </c>
      <c r="AX44" s="36">
        <v>49</v>
      </c>
      <c r="AY44" s="36">
        <v>49</v>
      </c>
      <c r="AZ44" s="36">
        <v>15</v>
      </c>
      <c r="BA44" s="36">
        <v>109</v>
      </c>
      <c r="BB44" s="36">
        <v>19</v>
      </c>
      <c r="BC44" s="36">
        <v>19</v>
      </c>
      <c r="BD44" s="36">
        <v>10</v>
      </c>
      <c r="BE44" s="36">
        <v>95</v>
      </c>
      <c r="BF44" s="36">
        <v>37</v>
      </c>
      <c r="BG44" s="36">
        <v>37</v>
      </c>
      <c r="BH44" s="36">
        <v>16</v>
      </c>
      <c r="BI44" s="36">
        <v>104</v>
      </c>
      <c r="BJ44" s="36">
        <v>13</v>
      </c>
      <c r="BK44" s="36">
        <v>12</v>
      </c>
      <c r="BL44" s="36">
        <v>10</v>
      </c>
      <c r="BM44" s="36">
        <v>96</v>
      </c>
      <c r="BN44" s="36">
        <v>32</v>
      </c>
      <c r="BO44" s="36">
        <v>32</v>
      </c>
      <c r="BP44" s="36">
        <v>16</v>
      </c>
      <c r="BQ44" s="36">
        <v>99</v>
      </c>
      <c r="BR44" s="36">
        <v>23</v>
      </c>
      <c r="BS44" s="36">
        <v>23</v>
      </c>
      <c r="BT44" s="36">
        <v>10</v>
      </c>
      <c r="BU44" s="36">
        <v>96</v>
      </c>
      <c r="BV44" s="36">
        <v>41</v>
      </c>
      <c r="BW44" s="36">
        <v>41</v>
      </c>
      <c r="BX44" s="36">
        <v>23</v>
      </c>
      <c r="BY44" s="36">
        <v>107</v>
      </c>
      <c r="BZ44" s="36">
        <v>20</v>
      </c>
      <c r="CA44" s="36">
        <v>20</v>
      </c>
      <c r="CB44" s="36">
        <v>12</v>
      </c>
      <c r="CC44" s="36">
        <v>109</v>
      </c>
    </row>
    <row r="45" spans="1:81" ht="17.25" customHeight="1" x14ac:dyDescent="0.2">
      <c r="A45" s="209" t="s">
        <v>67</v>
      </c>
      <c r="B45" s="210">
        <f t="shared" ref="B45:AH45" si="39">SUM(B46)</f>
        <v>34</v>
      </c>
      <c r="C45" s="210">
        <f t="shared" si="39"/>
        <v>25</v>
      </c>
      <c r="D45" s="210">
        <f t="shared" si="39"/>
        <v>17</v>
      </c>
      <c r="E45" s="210">
        <f t="shared" si="39"/>
        <v>70</v>
      </c>
      <c r="F45" s="210">
        <f t="shared" si="39"/>
        <v>22</v>
      </c>
      <c r="G45" s="210">
        <f t="shared" si="39"/>
        <v>14</v>
      </c>
      <c r="H45" s="210">
        <f t="shared" si="39"/>
        <v>10</v>
      </c>
      <c r="I45" s="210">
        <f t="shared" si="39"/>
        <v>71</v>
      </c>
      <c r="J45" s="210">
        <f t="shared" si="39"/>
        <v>62</v>
      </c>
      <c r="K45" s="210">
        <f t="shared" si="39"/>
        <v>46</v>
      </c>
      <c r="L45" s="210">
        <f t="shared" si="39"/>
        <v>28</v>
      </c>
      <c r="M45" s="210">
        <f t="shared" si="39"/>
        <v>97</v>
      </c>
      <c r="N45" s="210">
        <f t="shared" si="39"/>
        <v>23</v>
      </c>
      <c r="O45" s="210">
        <f t="shared" si="39"/>
        <v>16</v>
      </c>
      <c r="P45" s="210">
        <f t="shared" si="39"/>
        <v>12</v>
      </c>
      <c r="Q45" s="210">
        <f t="shared" si="39"/>
        <v>97</v>
      </c>
      <c r="R45" s="210">
        <f t="shared" si="39"/>
        <v>66</v>
      </c>
      <c r="S45" s="210">
        <f t="shared" si="39"/>
        <v>45</v>
      </c>
      <c r="T45" s="210">
        <f t="shared" si="39"/>
        <v>30</v>
      </c>
      <c r="U45" s="210">
        <f t="shared" si="39"/>
        <v>120</v>
      </c>
      <c r="V45" s="210">
        <f t="shared" si="39"/>
        <v>16</v>
      </c>
      <c r="W45" s="210">
        <f t="shared" si="39"/>
        <v>12</v>
      </c>
      <c r="X45" s="210">
        <f t="shared" si="39"/>
        <v>11</v>
      </c>
      <c r="Y45" s="210">
        <f t="shared" si="39"/>
        <v>119</v>
      </c>
      <c r="Z45" s="210">
        <f t="shared" si="39"/>
        <v>48</v>
      </c>
      <c r="AA45" s="210">
        <f t="shared" si="39"/>
        <v>29</v>
      </c>
      <c r="AB45" s="210">
        <f t="shared" si="39"/>
        <v>11</v>
      </c>
      <c r="AC45" s="210">
        <f t="shared" si="39"/>
        <v>112</v>
      </c>
      <c r="AD45" s="210">
        <f t="shared" si="39"/>
        <v>24</v>
      </c>
      <c r="AE45" s="210">
        <f t="shared" si="39"/>
        <v>17</v>
      </c>
      <c r="AF45" s="210">
        <f t="shared" si="39"/>
        <v>10</v>
      </c>
      <c r="AG45" s="210">
        <f t="shared" si="39"/>
        <v>113</v>
      </c>
      <c r="AH45" s="210">
        <f t="shared" si="39"/>
        <v>48</v>
      </c>
      <c r="AI45" s="210">
        <f>+SUM(AI46)</f>
        <v>27</v>
      </c>
      <c r="AJ45" s="210">
        <f>SUM(AJ46)</f>
        <v>14</v>
      </c>
      <c r="AK45" s="210">
        <f>SUM(AK46)</f>
        <v>116</v>
      </c>
      <c r="AL45" s="210">
        <f>SUM(AL46)</f>
        <v>28</v>
      </c>
      <c r="AM45" s="210">
        <f>+SUM(AM46)</f>
        <v>18</v>
      </c>
      <c r="AN45" s="210">
        <f t="shared" ref="AN45:BY47" si="40">SUM(AN46)</f>
        <v>14</v>
      </c>
      <c r="AO45" s="210">
        <f t="shared" si="40"/>
        <v>126</v>
      </c>
      <c r="AP45" s="210">
        <f t="shared" si="40"/>
        <v>42</v>
      </c>
      <c r="AQ45" s="210">
        <f t="shared" si="40"/>
        <v>24</v>
      </c>
      <c r="AR45" s="210">
        <f t="shared" si="40"/>
        <v>16</v>
      </c>
      <c r="AS45" s="210">
        <f t="shared" si="40"/>
        <v>122</v>
      </c>
      <c r="AT45" s="210">
        <f t="shared" si="40"/>
        <v>16</v>
      </c>
      <c r="AU45" s="210">
        <f t="shared" si="40"/>
        <v>9</v>
      </c>
      <c r="AV45" s="210">
        <f t="shared" si="40"/>
        <v>6</v>
      </c>
      <c r="AW45" s="210">
        <f t="shared" si="40"/>
        <v>111</v>
      </c>
      <c r="AX45" s="210">
        <f t="shared" si="40"/>
        <v>57</v>
      </c>
      <c r="AY45" s="210">
        <f t="shared" si="40"/>
        <v>30</v>
      </c>
      <c r="AZ45" s="210">
        <f t="shared" si="40"/>
        <v>19</v>
      </c>
      <c r="BA45" s="210">
        <f t="shared" si="40"/>
        <v>120</v>
      </c>
      <c r="BB45" s="210">
        <f t="shared" si="40"/>
        <v>24</v>
      </c>
      <c r="BC45" s="210">
        <f t="shared" si="40"/>
        <v>22</v>
      </c>
      <c r="BD45" s="210">
        <f t="shared" si="40"/>
        <v>14</v>
      </c>
      <c r="BE45" s="210">
        <f t="shared" si="40"/>
        <v>105</v>
      </c>
      <c r="BF45" s="210">
        <f t="shared" si="40"/>
        <v>46</v>
      </c>
      <c r="BG45" s="210">
        <f t="shared" si="40"/>
        <v>33</v>
      </c>
      <c r="BH45" s="210">
        <f t="shared" si="40"/>
        <v>15</v>
      </c>
      <c r="BI45" s="210">
        <f t="shared" si="40"/>
        <v>103</v>
      </c>
      <c r="BJ45" s="210">
        <f t="shared" si="40"/>
        <v>19</v>
      </c>
      <c r="BK45" s="210">
        <f t="shared" si="40"/>
        <v>15</v>
      </c>
      <c r="BL45" s="210">
        <f t="shared" si="40"/>
        <v>10</v>
      </c>
      <c r="BM45" s="210">
        <f t="shared" si="40"/>
        <v>107</v>
      </c>
      <c r="BN45" s="210">
        <f t="shared" si="40"/>
        <v>30</v>
      </c>
      <c r="BO45" s="210">
        <f t="shared" si="40"/>
        <v>19</v>
      </c>
      <c r="BP45" s="210">
        <f t="shared" si="40"/>
        <v>12</v>
      </c>
      <c r="BQ45" s="210">
        <f t="shared" si="40"/>
        <v>102</v>
      </c>
      <c r="BR45" s="210">
        <f t="shared" si="40"/>
        <v>18</v>
      </c>
      <c r="BS45" s="210">
        <f t="shared" si="40"/>
        <v>14</v>
      </c>
      <c r="BT45" s="210">
        <f t="shared" si="40"/>
        <v>11</v>
      </c>
      <c r="BU45" s="210">
        <f t="shared" si="40"/>
        <v>101</v>
      </c>
      <c r="BV45" s="210">
        <f t="shared" si="40"/>
        <v>32</v>
      </c>
      <c r="BW45" s="210">
        <f t="shared" si="40"/>
        <v>26</v>
      </c>
      <c r="BX45" s="210">
        <f t="shared" si="40"/>
        <v>18</v>
      </c>
      <c r="BY45" s="210">
        <f t="shared" si="40"/>
        <v>106</v>
      </c>
      <c r="BZ45" s="210">
        <f t="shared" ref="BZ45:CC47" si="41">SUM(BZ46)</f>
        <v>17</v>
      </c>
      <c r="CA45" s="210">
        <f t="shared" si="41"/>
        <v>13</v>
      </c>
      <c r="CB45" s="210">
        <f t="shared" si="41"/>
        <v>6</v>
      </c>
      <c r="CC45" s="210">
        <f t="shared" si="41"/>
        <v>96</v>
      </c>
    </row>
    <row r="46" spans="1:81" ht="17.25" customHeight="1" x14ac:dyDescent="0.2">
      <c r="A46" s="35" t="s">
        <v>67</v>
      </c>
      <c r="B46" s="36">
        <v>34</v>
      </c>
      <c r="C46" s="36">
        <v>25</v>
      </c>
      <c r="D46" s="36">
        <v>17</v>
      </c>
      <c r="E46" s="36">
        <v>70</v>
      </c>
      <c r="F46" s="36">
        <v>22</v>
      </c>
      <c r="G46" s="36">
        <v>14</v>
      </c>
      <c r="H46" s="36">
        <v>10</v>
      </c>
      <c r="I46" s="36">
        <v>71</v>
      </c>
      <c r="J46" s="36">
        <v>62</v>
      </c>
      <c r="K46" s="36">
        <v>46</v>
      </c>
      <c r="L46" s="36">
        <v>28</v>
      </c>
      <c r="M46" s="36">
        <v>97</v>
      </c>
      <c r="N46" s="36">
        <v>23</v>
      </c>
      <c r="O46" s="36">
        <v>16</v>
      </c>
      <c r="P46" s="36">
        <v>12</v>
      </c>
      <c r="Q46" s="36">
        <v>97</v>
      </c>
      <c r="R46" s="36">
        <v>66</v>
      </c>
      <c r="S46" s="36">
        <v>45</v>
      </c>
      <c r="T46" s="36">
        <v>30</v>
      </c>
      <c r="U46" s="36">
        <v>120</v>
      </c>
      <c r="V46" s="36">
        <v>16</v>
      </c>
      <c r="W46" s="36">
        <v>12</v>
      </c>
      <c r="X46" s="36">
        <v>11</v>
      </c>
      <c r="Y46" s="36">
        <v>119</v>
      </c>
      <c r="Z46" s="36">
        <v>48</v>
      </c>
      <c r="AA46" s="36">
        <v>29</v>
      </c>
      <c r="AB46" s="36">
        <v>11</v>
      </c>
      <c r="AC46" s="36">
        <v>112</v>
      </c>
      <c r="AD46" s="36">
        <v>24</v>
      </c>
      <c r="AE46" s="36">
        <v>17</v>
      </c>
      <c r="AF46" s="36">
        <v>10</v>
      </c>
      <c r="AG46" s="36">
        <v>113</v>
      </c>
      <c r="AH46" s="36">
        <v>48</v>
      </c>
      <c r="AI46" s="36">
        <v>27</v>
      </c>
      <c r="AJ46" s="36">
        <v>14</v>
      </c>
      <c r="AK46" s="36">
        <v>116</v>
      </c>
      <c r="AL46" s="36">
        <v>28</v>
      </c>
      <c r="AM46" s="36">
        <v>18</v>
      </c>
      <c r="AN46" s="36">
        <v>14</v>
      </c>
      <c r="AO46" s="36">
        <v>126</v>
      </c>
      <c r="AP46" s="36">
        <v>42</v>
      </c>
      <c r="AQ46" s="36">
        <v>24</v>
      </c>
      <c r="AR46" s="36">
        <v>16</v>
      </c>
      <c r="AS46" s="36">
        <v>122</v>
      </c>
      <c r="AT46" s="36">
        <v>16</v>
      </c>
      <c r="AU46" s="36">
        <v>9</v>
      </c>
      <c r="AV46" s="36">
        <v>6</v>
      </c>
      <c r="AW46" s="36">
        <v>111</v>
      </c>
      <c r="AX46" s="36">
        <v>57</v>
      </c>
      <c r="AY46" s="36">
        <v>30</v>
      </c>
      <c r="AZ46" s="36">
        <v>19</v>
      </c>
      <c r="BA46" s="36">
        <v>120</v>
      </c>
      <c r="BB46" s="36">
        <v>24</v>
      </c>
      <c r="BC46" s="36">
        <v>22</v>
      </c>
      <c r="BD46" s="36">
        <v>14</v>
      </c>
      <c r="BE46" s="36">
        <v>105</v>
      </c>
      <c r="BF46" s="36">
        <v>46</v>
      </c>
      <c r="BG46" s="36">
        <v>33</v>
      </c>
      <c r="BH46" s="36">
        <v>15</v>
      </c>
      <c r="BI46" s="36">
        <v>103</v>
      </c>
      <c r="BJ46" s="36">
        <v>19</v>
      </c>
      <c r="BK46" s="36">
        <v>15</v>
      </c>
      <c r="BL46" s="36">
        <v>10</v>
      </c>
      <c r="BM46" s="36">
        <v>107</v>
      </c>
      <c r="BN46" s="36">
        <v>30</v>
      </c>
      <c r="BO46" s="36">
        <v>19</v>
      </c>
      <c r="BP46" s="36">
        <v>12</v>
      </c>
      <c r="BQ46" s="36">
        <v>102</v>
      </c>
      <c r="BR46" s="36">
        <v>18</v>
      </c>
      <c r="BS46" s="36">
        <v>14</v>
      </c>
      <c r="BT46" s="36">
        <v>11</v>
      </c>
      <c r="BU46" s="36">
        <v>101</v>
      </c>
      <c r="BV46" s="36">
        <v>32</v>
      </c>
      <c r="BW46" s="36">
        <v>26</v>
      </c>
      <c r="BX46" s="36">
        <v>18</v>
      </c>
      <c r="BY46" s="36">
        <v>106</v>
      </c>
      <c r="BZ46" s="36">
        <v>17</v>
      </c>
      <c r="CA46" s="36">
        <v>13</v>
      </c>
      <c r="CB46" s="36">
        <v>6</v>
      </c>
      <c r="CC46" s="36">
        <v>96</v>
      </c>
    </row>
    <row r="47" spans="1:81" ht="17.25" customHeight="1" x14ac:dyDescent="0.2">
      <c r="A47" s="209" t="s">
        <v>68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>
        <f t="shared" ref="AP47:BU47" si="42">SUM(AP48)</f>
        <v>216</v>
      </c>
      <c r="AQ47" s="210">
        <f t="shared" si="42"/>
        <v>89</v>
      </c>
      <c r="AR47" s="210">
        <f t="shared" si="42"/>
        <v>49</v>
      </c>
      <c r="AS47" s="210">
        <f t="shared" si="42"/>
        <v>49</v>
      </c>
      <c r="AT47" s="210">
        <f t="shared" si="42"/>
        <v>64</v>
      </c>
      <c r="AU47" s="210">
        <f t="shared" si="42"/>
        <v>41</v>
      </c>
      <c r="AV47" s="210">
        <f t="shared" si="42"/>
        <v>30</v>
      </c>
      <c r="AW47" s="210">
        <f t="shared" si="42"/>
        <v>82</v>
      </c>
      <c r="AX47" s="210">
        <f t="shared" si="42"/>
        <v>209</v>
      </c>
      <c r="AY47" s="210">
        <f t="shared" si="42"/>
        <v>102</v>
      </c>
      <c r="AZ47" s="210">
        <f t="shared" si="42"/>
        <v>61</v>
      </c>
      <c r="BA47" s="210">
        <f t="shared" si="42"/>
        <v>145</v>
      </c>
      <c r="BB47" s="210">
        <f t="shared" si="42"/>
        <v>43</v>
      </c>
      <c r="BC47" s="210">
        <f t="shared" si="42"/>
        <v>32</v>
      </c>
      <c r="BD47" s="210">
        <f t="shared" si="42"/>
        <v>21</v>
      </c>
      <c r="BE47" s="210">
        <f t="shared" si="42"/>
        <v>156</v>
      </c>
      <c r="BF47" s="210">
        <f t="shared" si="42"/>
        <v>154</v>
      </c>
      <c r="BG47" s="210">
        <f t="shared" si="42"/>
        <v>115</v>
      </c>
      <c r="BH47" s="210">
        <f t="shared" si="42"/>
        <v>58</v>
      </c>
      <c r="BI47" s="210">
        <f t="shared" si="42"/>
        <v>211</v>
      </c>
      <c r="BJ47" s="210">
        <f t="shared" si="42"/>
        <v>57</v>
      </c>
      <c r="BK47" s="210">
        <f t="shared" si="42"/>
        <v>39</v>
      </c>
      <c r="BL47" s="210">
        <f t="shared" si="42"/>
        <v>27</v>
      </c>
      <c r="BM47" s="210">
        <f t="shared" si="42"/>
        <v>240</v>
      </c>
      <c r="BN47" s="210">
        <f t="shared" si="42"/>
        <v>145</v>
      </c>
      <c r="BO47" s="210">
        <f t="shared" si="42"/>
        <v>104</v>
      </c>
      <c r="BP47" s="210">
        <f t="shared" si="42"/>
        <v>48</v>
      </c>
      <c r="BQ47" s="210">
        <f t="shared" si="42"/>
        <v>278</v>
      </c>
      <c r="BR47" s="210">
        <f t="shared" si="42"/>
        <v>72</v>
      </c>
      <c r="BS47" s="210">
        <f t="shared" si="42"/>
        <v>55</v>
      </c>
      <c r="BT47" s="210">
        <f t="shared" si="42"/>
        <v>26</v>
      </c>
      <c r="BU47" s="210">
        <f t="shared" si="42"/>
        <v>297</v>
      </c>
      <c r="BV47" s="210">
        <f t="shared" si="40"/>
        <v>141</v>
      </c>
      <c r="BW47" s="210">
        <f t="shared" si="40"/>
        <v>76</v>
      </c>
      <c r="BX47" s="210">
        <f t="shared" si="40"/>
        <v>34</v>
      </c>
      <c r="BY47" s="210">
        <f t="shared" si="40"/>
        <v>295</v>
      </c>
      <c r="BZ47" s="210">
        <f t="shared" si="41"/>
        <v>58</v>
      </c>
      <c r="CA47" s="210">
        <f t="shared" si="41"/>
        <v>43</v>
      </c>
      <c r="CB47" s="210">
        <f t="shared" si="41"/>
        <v>29</v>
      </c>
      <c r="CC47" s="210">
        <f t="shared" si="41"/>
        <v>299</v>
      </c>
    </row>
    <row r="48" spans="1:81" ht="17.25" customHeight="1" x14ac:dyDescent="0.2">
      <c r="A48" s="35" t="s">
        <v>69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>
        <v>216</v>
      </c>
      <c r="AQ48" s="36">
        <v>89</v>
      </c>
      <c r="AR48" s="36">
        <v>49</v>
      </c>
      <c r="AS48" s="36">
        <v>49</v>
      </c>
      <c r="AT48" s="36">
        <v>64</v>
      </c>
      <c r="AU48" s="36">
        <v>41</v>
      </c>
      <c r="AV48" s="36">
        <v>30</v>
      </c>
      <c r="AW48" s="36">
        <v>82</v>
      </c>
      <c r="AX48" s="36">
        <v>209</v>
      </c>
      <c r="AY48" s="36">
        <v>102</v>
      </c>
      <c r="AZ48" s="36">
        <v>61</v>
      </c>
      <c r="BA48" s="36">
        <v>145</v>
      </c>
      <c r="BB48" s="36">
        <v>43</v>
      </c>
      <c r="BC48" s="36">
        <v>32</v>
      </c>
      <c r="BD48" s="36">
        <v>21</v>
      </c>
      <c r="BE48" s="36">
        <v>156</v>
      </c>
      <c r="BF48" s="36">
        <v>154</v>
      </c>
      <c r="BG48" s="36">
        <v>115</v>
      </c>
      <c r="BH48" s="36">
        <v>58</v>
      </c>
      <c r="BI48" s="36">
        <v>211</v>
      </c>
      <c r="BJ48" s="36">
        <v>57</v>
      </c>
      <c r="BK48" s="36">
        <v>39</v>
      </c>
      <c r="BL48" s="36">
        <v>27</v>
      </c>
      <c r="BM48" s="36">
        <v>240</v>
      </c>
      <c r="BN48" s="36">
        <v>145</v>
      </c>
      <c r="BO48" s="36">
        <v>104</v>
      </c>
      <c r="BP48" s="36">
        <v>48</v>
      </c>
      <c r="BQ48" s="36">
        <v>278</v>
      </c>
      <c r="BR48" s="36">
        <v>72</v>
      </c>
      <c r="BS48" s="36">
        <v>55</v>
      </c>
      <c r="BT48" s="36">
        <v>26</v>
      </c>
      <c r="BU48" s="36">
        <v>297</v>
      </c>
      <c r="BV48" s="36">
        <v>141</v>
      </c>
      <c r="BW48" s="36">
        <v>76</v>
      </c>
      <c r="BX48" s="36">
        <v>34</v>
      </c>
      <c r="BY48" s="36">
        <v>295</v>
      </c>
      <c r="BZ48" s="36">
        <v>58</v>
      </c>
      <c r="CA48" s="36">
        <v>43</v>
      </c>
      <c r="CB48" s="36">
        <v>29</v>
      </c>
      <c r="CC48" s="36">
        <v>299</v>
      </c>
    </row>
    <row r="49" spans="1:81" ht="17.25" customHeight="1" x14ac:dyDescent="0.2">
      <c r="A49" s="207" t="s">
        <v>70</v>
      </c>
      <c r="B49" s="211">
        <f>+SUM(B45,B41,B37,B33,B28,B21,B17,B13,B9)</f>
        <v>3799</v>
      </c>
      <c r="C49" s="211">
        <f t="shared" ref="C49:AO49" si="43">+SUM(C45,C41,C37,C33,C28,C21,C17,C13,C9)</f>
        <v>3275</v>
      </c>
      <c r="D49" s="211">
        <f t="shared" si="43"/>
        <v>1712</v>
      </c>
      <c r="E49" s="211">
        <f t="shared" si="43"/>
        <v>10194</v>
      </c>
      <c r="F49" s="211">
        <f t="shared" si="43"/>
        <v>1436</v>
      </c>
      <c r="G49" s="211">
        <f t="shared" si="43"/>
        <v>1264</v>
      </c>
      <c r="H49" s="211">
        <f t="shared" si="43"/>
        <v>868</v>
      </c>
      <c r="I49" s="211">
        <f t="shared" si="43"/>
        <v>9931</v>
      </c>
      <c r="J49" s="211">
        <f t="shared" si="43"/>
        <v>5945</v>
      </c>
      <c r="K49" s="211">
        <f t="shared" si="43"/>
        <v>4383</v>
      </c>
      <c r="L49" s="211">
        <f t="shared" si="43"/>
        <v>2268</v>
      </c>
      <c r="M49" s="211">
        <f t="shared" si="43"/>
        <v>11129</v>
      </c>
      <c r="N49" s="211">
        <f t="shared" si="43"/>
        <v>1859</v>
      </c>
      <c r="O49" s="211">
        <f t="shared" si="43"/>
        <v>1516</v>
      </c>
      <c r="P49" s="211">
        <f t="shared" si="43"/>
        <v>961</v>
      </c>
      <c r="Q49" s="211">
        <f t="shared" si="43"/>
        <v>11099</v>
      </c>
      <c r="R49" s="211">
        <f t="shared" si="43"/>
        <v>6461</v>
      </c>
      <c r="S49" s="211">
        <f t="shared" si="43"/>
        <v>4415</v>
      </c>
      <c r="T49" s="211">
        <f t="shared" si="43"/>
        <v>2360</v>
      </c>
      <c r="U49" s="211">
        <f t="shared" si="43"/>
        <v>12316</v>
      </c>
      <c r="V49" s="211">
        <f t="shared" si="43"/>
        <v>1887</v>
      </c>
      <c r="W49" s="211">
        <f t="shared" si="43"/>
        <v>1590</v>
      </c>
      <c r="X49" s="211">
        <f t="shared" si="43"/>
        <v>987</v>
      </c>
      <c r="Y49" s="211">
        <f t="shared" si="43"/>
        <v>12288</v>
      </c>
      <c r="Z49" s="211">
        <f t="shared" si="43"/>
        <v>7050</v>
      </c>
      <c r="AA49" s="211">
        <f t="shared" si="43"/>
        <v>4863</v>
      </c>
      <c r="AB49" s="211">
        <f t="shared" si="43"/>
        <v>1991</v>
      </c>
      <c r="AC49" s="211">
        <f t="shared" si="43"/>
        <v>13058</v>
      </c>
      <c r="AD49" s="211">
        <f t="shared" si="43"/>
        <v>2112</v>
      </c>
      <c r="AE49" s="211">
        <f t="shared" si="43"/>
        <v>1649</v>
      </c>
      <c r="AF49" s="211">
        <f t="shared" si="43"/>
        <v>1073</v>
      </c>
      <c r="AG49" s="211">
        <f t="shared" si="43"/>
        <v>12986</v>
      </c>
      <c r="AH49" s="211">
        <f t="shared" si="43"/>
        <v>5405</v>
      </c>
      <c r="AI49" s="211">
        <f t="shared" si="43"/>
        <v>4423</v>
      </c>
      <c r="AJ49" s="211">
        <f t="shared" si="43"/>
        <v>1925</v>
      </c>
      <c r="AK49" s="211">
        <f t="shared" si="43"/>
        <v>13604</v>
      </c>
      <c r="AL49" s="211">
        <f t="shared" si="43"/>
        <v>2191</v>
      </c>
      <c r="AM49" s="211">
        <f t="shared" si="43"/>
        <v>1876</v>
      </c>
      <c r="AN49" s="211">
        <f t="shared" si="43"/>
        <v>927</v>
      </c>
      <c r="AO49" s="211">
        <f t="shared" si="43"/>
        <v>13426</v>
      </c>
      <c r="AP49" s="211">
        <f t="shared" ref="AP49:BQ49" si="44">+SUM(AP45,AP41,AP37,AP33,AP28,AP21,AP17,AP13,AP9,AP47)</f>
        <v>5324</v>
      </c>
      <c r="AQ49" s="211">
        <f t="shared" si="44"/>
        <v>4197</v>
      </c>
      <c r="AR49" s="211">
        <f t="shared" si="44"/>
        <v>1615</v>
      </c>
      <c r="AS49" s="211">
        <f t="shared" si="44"/>
        <v>13562</v>
      </c>
      <c r="AT49" s="211">
        <f t="shared" si="44"/>
        <v>1858</v>
      </c>
      <c r="AU49" s="211">
        <f t="shared" si="44"/>
        <v>1477</v>
      </c>
      <c r="AV49" s="211">
        <f t="shared" si="44"/>
        <v>815</v>
      </c>
      <c r="AW49" s="211">
        <f t="shared" si="44"/>
        <v>13256</v>
      </c>
      <c r="AX49" s="211">
        <f t="shared" si="44"/>
        <v>5283</v>
      </c>
      <c r="AY49" s="211">
        <f t="shared" si="44"/>
        <v>4178</v>
      </c>
      <c r="AZ49" s="211">
        <f t="shared" si="44"/>
        <v>1603</v>
      </c>
      <c r="BA49" s="211">
        <f t="shared" si="44"/>
        <v>13137</v>
      </c>
      <c r="BB49" s="211">
        <f t="shared" si="44"/>
        <v>1583</v>
      </c>
      <c r="BC49" s="211">
        <f t="shared" si="44"/>
        <v>1428</v>
      </c>
      <c r="BD49" s="211">
        <f t="shared" si="44"/>
        <v>765</v>
      </c>
      <c r="BE49" s="211">
        <f t="shared" si="44"/>
        <v>12368</v>
      </c>
      <c r="BF49" s="211">
        <f t="shared" si="44"/>
        <v>4298</v>
      </c>
      <c r="BG49" s="211">
        <f t="shared" si="44"/>
        <v>3725</v>
      </c>
      <c r="BH49" s="211">
        <f t="shared" si="44"/>
        <v>1562</v>
      </c>
      <c r="BI49" s="211">
        <f t="shared" si="44"/>
        <v>12645</v>
      </c>
      <c r="BJ49" s="211">
        <f t="shared" si="44"/>
        <v>1704</v>
      </c>
      <c r="BK49" s="211">
        <f t="shared" si="44"/>
        <v>1397</v>
      </c>
      <c r="BL49" s="211">
        <f t="shared" si="44"/>
        <v>815</v>
      </c>
      <c r="BM49" s="211">
        <f t="shared" si="44"/>
        <v>12195</v>
      </c>
      <c r="BN49" s="211">
        <f t="shared" si="44"/>
        <v>4127</v>
      </c>
      <c r="BO49" s="211">
        <f t="shared" si="44"/>
        <v>3463</v>
      </c>
      <c r="BP49" s="211">
        <f t="shared" si="44"/>
        <v>1490</v>
      </c>
      <c r="BQ49" s="211">
        <f t="shared" si="44"/>
        <v>12045</v>
      </c>
      <c r="BR49" s="211">
        <f t="shared" ref="BR49:BY49" si="45">+SUM(BR45,BR41,BR37,BR33,BR28,BR21,BR17,BR13,BR9,BR47)</f>
        <v>1723</v>
      </c>
      <c r="BS49" s="211">
        <f t="shared" si="45"/>
        <v>1525</v>
      </c>
      <c r="BT49" s="211">
        <f t="shared" si="45"/>
        <v>886</v>
      </c>
      <c r="BU49" s="211">
        <f t="shared" si="45"/>
        <v>11594</v>
      </c>
      <c r="BV49" s="211">
        <f t="shared" si="45"/>
        <v>3577</v>
      </c>
      <c r="BW49" s="211">
        <f t="shared" si="45"/>
        <v>3182</v>
      </c>
      <c r="BX49" s="211">
        <f t="shared" si="45"/>
        <v>1272</v>
      </c>
      <c r="BY49" s="211">
        <f t="shared" si="45"/>
        <v>11202</v>
      </c>
      <c r="BZ49" s="211">
        <f>+SUM(BZ45,BZ41,BZ37,BZ33,BZ28,BZ21,BZ17,BZ13,BZ9,BZ47)</f>
        <v>1473</v>
      </c>
      <c r="CA49" s="211">
        <f>+SUM(CA45,CA41,CA37,CA33,CA28,CA21,CA17,CA13,CA9,CA47)</f>
        <v>1388</v>
      </c>
      <c r="CB49" s="211">
        <f>+SUM(CB45,CB41,CB37,CB33,CB28,CB21,CB17,CB13,CB9,CB47)</f>
        <v>882</v>
      </c>
      <c r="CC49" s="211">
        <f>+SUM(CC45,CC41,CC37,CC33,CC28,CC21,CC17,CC13,CC9,CC47)</f>
        <v>10913</v>
      </c>
    </row>
    <row r="50" spans="1:81" ht="18" customHeight="1" x14ac:dyDescent="0.2">
      <c r="A50" s="208" t="s">
        <v>71</v>
      </c>
      <c r="B50" s="36">
        <v>71</v>
      </c>
      <c r="C50" s="36">
        <v>55</v>
      </c>
      <c r="D50" s="36">
        <v>38</v>
      </c>
      <c r="E50" s="36">
        <v>38</v>
      </c>
      <c r="F50" s="36"/>
      <c r="G50" s="36"/>
      <c r="H50" s="36"/>
      <c r="I50" s="36"/>
      <c r="J50" s="36">
        <v>92</v>
      </c>
      <c r="K50" s="36">
        <v>92</v>
      </c>
      <c r="L50" s="36">
        <v>37</v>
      </c>
      <c r="M50" s="36">
        <v>37</v>
      </c>
      <c r="N50" s="36"/>
      <c r="O50" s="36"/>
      <c r="P50" s="36"/>
      <c r="Q50" s="36"/>
      <c r="R50" s="36">
        <v>49</v>
      </c>
      <c r="S50" s="36">
        <v>49</v>
      </c>
      <c r="T50" s="36">
        <v>17</v>
      </c>
      <c r="U50" s="36">
        <v>17</v>
      </c>
      <c r="V50" s="36"/>
      <c r="W50" s="36"/>
      <c r="X50" s="36"/>
      <c r="Y50" s="36"/>
      <c r="Z50" s="36">
        <v>11</v>
      </c>
      <c r="AA50" s="36">
        <v>11</v>
      </c>
      <c r="AB50" s="36">
        <v>10</v>
      </c>
      <c r="AC50" s="36">
        <v>10</v>
      </c>
      <c r="AD50" s="36"/>
      <c r="AE50" s="36"/>
      <c r="AF50" s="36"/>
      <c r="AG50" s="36"/>
      <c r="AH50" s="36">
        <v>32</v>
      </c>
      <c r="AI50" s="36">
        <v>32</v>
      </c>
      <c r="AJ50" s="36">
        <v>20</v>
      </c>
      <c r="AK50" s="36">
        <v>20</v>
      </c>
      <c r="AL50" s="36"/>
      <c r="AM50" s="36"/>
      <c r="AN50" s="36"/>
      <c r="AO50" s="36"/>
      <c r="AP50" s="36">
        <v>81</v>
      </c>
      <c r="AQ50" s="36">
        <v>81</v>
      </c>
      <c r="AR50" s="36">
        <v>17</v>
      </c>
      <c r="AS50" s="36">
        <v>17</v>
      </c>
      <c r="AT50" s="36">
        <v>37</v>
      </c>
      <c r="AU50" s="36">
        <v>37</v>
      </c>
      <c r="AV50" s="36">
        <v>22</v>
      </c>
      <c r="AW50" s="36">
        <v>22</v>
      </c>
      <c r="AX50" s="36">
        <v>103</v>
      </c>
      <c r="AY50" s="36">
        <v>97</v>
      </c>
      <c r="AZ50" s="36">
        <v>31</v>
      </c>
      <c r="BA50" s="36">
        <v>50</v>
      </c>
      <c r="BB50" s="36">
        <v>54</v>
      </c>
      <c r="BC50" s="36">
        <v>54</v>
      </c>
      <c r="BD50" s="36">
        <v>19</v>
      </c>
      <c r="BE50" s="36">
        <v>48</v>
      </c>
      <c r="BF50" s="36">
        <v>100</v>
      </c>
      <c r="BG50" s="36">
        <v>100</v>
      </c>
      <c r="BH50" s="36">
        <v>21</v>
      </c>
      <c r="BI50" s="36">
        <v>37</v>
      </c>
      <c r="BJ50" s="36">
        <v>104</v>
      </c>
      <c r="BK50" s="36">
        <v>104</v>
      </c>
      <c r="BL50" s="36">
        <v>22</v>
      </c>
      <c r="BM50" s="36">
        <v>39</v>
      </c>
      <c r="BN50" s="36">
        <v>144</v>
      </c>
      <c r="BO50" s="36">
        <v>144</v>
      </c>
      <c r="BP50" s="36">
        <v>30</v>
      </c>
      <c r="BQ50" s="36">
        <v>47</v>
      </c>
      <c r="BR50" s="36">
        <v>121</v>
      </c>
      <c r="BS50" s="36">
        <v>121</v>
      </c>
      <c r="BT50" s="36">
        <v>29</v>
      </c>
      <c r="BU50" s="36">
        <v>51</v>
      </c>
      <c r="BV50" s="36">
        <v>218</v>
      </c>
      <c r="BW50" s="36">
        <v>216</v>
      </c>
      <c r="BX50" s="36">
        <v>27</v>
      </c>
      <c r="BY50" s="36">
        <v>54</v>
      </c>
      <c r="BZ50" s="36">
        <v>50</v>
      </c>
      <c r="CA50" s="36">
        <v>50</v>
      </c>
      <c r="CB50" s="36"/>
      <c r="CC50" s="36">
        <v>28</v>
      </c>
    </row>
    <row r="51" spans="1:81" ht="18" customHeight="1" x14ac:dyDescent="0.2">
      <c r="A51" s="46" t="s">
        <v>72</v>
      </c>
      <c r="B51" s="47">
        <v>16</v>
      </c>
      <c r="C51" s="47">
        <v>16</v>
      </c>
      <c r="D51" s="47">
        <v>12</v>
      </c>
      <c r="E51" s="47">
        <v>12</v>
      </c>
      <c r="F51" s="47"/>
      <c r="G51" s="47"/>
      <c r="H51" s="47"/>
      <c r="I51" s="47"/>
      <c r="J51" s="47">
        <v>28</v>
      </c>
      <c r="K51" s="47">
        <v>28</v>
      </c>
      <c r="L51" s="47">
        <v>10</v>
      </c>
      <c r="M51" s="47">
        <v>10</v>
      </c>
      <c r="N51" s="47"/>
      <c r="O51" s="47"/>
      <c r="P51" s="47"/>
      <c r="Q51" s="47"/>
      <c r="R51" s="47">
        <v>10</v>
      </c>
      <c r="S51" s="47">
        <v>10</v>
      </c>
      <c r="T51" s="47">
        <v>9</v>
      </c>
      <c r="U51" s="47">
        <v>9</v>
      </c>
      <c r="V51" s="47"/>
      <c r="W51" s="47"/>
      <c r="X51" s="47"/>
      <c r="Y51" s="47"/>
      <c r="Z51" s="47">
        <v>12</v>
      </c>
      <c r="AA51" s="47">
        <v>12</v>
      </c>
      <c r="AB51" s="47">
        <v>9</v>
      </c>
      <c r="AC51" s="47">
        <v>9</v>
      </c>
      <c r="AD51" s="47"/>
      <c r="AE51" s="47"/>
      <c r="AF51" s="47"/>
      <c r="AG51" s="47"/>
      <c r="AH51" s="47">
        <v>14</v>
      </c>
      <c r="AI51" s="47">
        <v>14</v>
      </c>
      <c r="AJ51" s="47">
        <v>7</v>
      </c>
      <c r="AK51" s="47">
        <v>7</v>
      </c>
      <c r="AL51" s="47"/>
      <c r="AM51" s="47"/>
      <c r="AN51" s="47"/>
      <c r="AO51" s="47"/>
      <c r="AP51" s="47">
        <v>12</v>
      </c>
      <c r="AQ51" s="47">
        <v>12</v>
      </c>
      <c r="AR51" s="47">
        <v>5</v>
      </c>
      <c r="AS51" s="47">
        <v>5</v>
      </c>
      <c r="AT51" s="47">
        <v>1</v>
      </c>
      <c r="AU51" s="47">
        <v>1</v>
      </c>
      <c r="AV51" s="47">
        <v>1</v>
      </c>
      <c r="AW51" s="47">
        <v>1</v>
      </c>
      <c r="AX51" s="47">
        <v>11</v>
      </c>
      <c r="AY51" s="47">
        <v>11</v>
      </c>
      <c r="AZ51" s="47" t="s">
        <v>53</v>
      </c>
      <c r="BA51" s="47" t="s">
        <v>53</v>
      </c>
      <c r="BB51" s="47" t="s">
        <v>53</v>
      </c>
      <c r="BC51" s="47" t="s">
        <v>53</v>
      </c>
      <c r="BD51" s="47" t="s">
        <v>53</v>
      </c>
      <c r="BE51" s="47" t="s">
        <v>53</v>
      </c>
      <c r="BF51" s="47">
        <v>30</v>
      </c>
      <c r="BG51" s="47">
        <v>30</v>
      </c>
      <c r="BH51" s="47">
        <v>7</v>
      </c>
      <c r="BI51" s="47">
        <v>7</v>
      </c>
      <c r="BJ51" s="47" t="s">
        <v>53</v>
      </c>
      <c r="BK51" s="47" t="s">
        <v>53</v>
      </c>
      <c r="BL51" s="47" t="s">
        <v>53</v>
      </c>
      <c r="BM51" s="47" t="s">
        <v>53</v>
      </c>
      <c r="BN51" s="47">
        <v>29</v>
      </c>
      <c r="BO51" s="47">
        <v>29</v>
      </c>
      <c r="BP51" s="47">
        <v>8</v>
      </c>
      <c r="BQ51" s="47">
        <v>8</v>
      </c>
      <c r="BR51" s="47">
        <v>1</v>
      </c>
      <c r="BS51" s="47">
        <v>1</v>
      </c>
      <c r="BT51" s="47">
        <v>1</v>
      </c>
      <c r="BU51" s="47">
        <v>1</v>
      </c>
      <c r="BV51" s="47">
        <v>23</v>
      </c>
      <c r="BW51" s="47">
        <v>23</v>
      </c>
      <c r="BX51" s="47">
        <v>9</v>
      </c>
      <c r="BY51" s="47">
        <v>9</v>
      </c>
      <c r="BZ51" s="47"/>
      <c r="CA51" s="47"/>
      <c r="CB51" s="47"/>
      <c r="CC51" s="47"/>
    </row>
    <row r="52" spans="1:81" ht="18" customHeight="1" x14ac:dyDescent="0.2">
      <c r="A52" s="208" t="s">
        <v>73</v>
      </c>
      <c r="B52" s="36">
        <v>8</v>
      </c>
      <c r="C52" s="36">
        <v>5</v>
      </c>
      <c r="D52" s="36">
        <v>5</v>
      </c>
      <c r="E52" s="36">
        <v>5</v>
      </c>
      <c r="F52" s="36">
        <v>12</v>
      </c>
      <c r="G52" s="36">
        <v>6</v>
      </c>
      <c r="H52" s="36">
        <v>6</v>
      </c>
      <c r="I52" s="36">
        <v>6</v>
      </c>
      <c r="J52" s="36">
        <v>13</v>
      </c>
      <c r="K52" s="36">
        <v>13</v>
      </c>
      <c r="L52" s="36">
        <v>8</v>
      </c>
      <c r="M52" s="36">
        <v>8</v>
      </c>
      <c r="N52" s="36">
        <v>9</v>
      </c>
      <c r="O52" s="36">
        <v>9</v>
      </c>
      <c r="P52" s="36">
        <v>4</v>
      </c>
      <c r="Q52" s="36">
        <v>4</v>
      </c>
      <c r="R52" s="36">
        <v>10</v>
      </c>
      <c r="S52" s="36">
        <v>9</v>
      </c>
      <c r="T52" s="36">
        <v>8</v>
      </c>
      <c r="U52" s="36">
        <v>8</v>
      </c>
      <c r="V52" s="36">
        <v>15</v>
      </c>
      <c r="W52" s="36">
        <v>15</v>
      </c>
      <c r="X52" s="36">
        <v>12</v>
      </c>
      <c r="Y52" s="36">
        <v>12</v>
      </c>
      <c r="Z52" s="36">
        <v>7</v>
      </c>
      <c r="AA52" s="36">
        <v>6</v>
      </c>
      <c r="AB52" s="36">
        <v>5</v>
      </c>
      <c r="AC52" s="36">
        <v>5</v>
      </c>
      <c r="AD52" s="36">
        <v>24</v>
      </c>
      <c r="AE52" s="36">
        <v>23</v>
      </c>
      <c r="AF52" s="36">
        <v>20</v>
      </c>
      <c r="AG52" s="36">
        <v>20</v>
      </c>
      <c r="AH52" s="36"/>
      <c r="AI52" s="36"/>
      <c r="AJ52" s="36"/>
      <c r="AK52" s="36"/>
      <c r="AL52" s="36">
        <v>10</v>
      </c>
      <c r="AM52" s="36">
        <v>9</v>
      </c>
      <c r="AN52" s="36">
        <v>5</v>
      </c>
      <c r="AO52" s="36">
        <v>5</v>
      </c>
      <c r="AP52" s="36">
        <v>9</v>
      </c>
      <c r="AQ52" s="36">
        <v>8</v>
      </c>
      <c r="AR52" s="36">
        <v>4</v>
      </c>
      <c r="AS52" s="36">
        <v>4</v>
      </c>
      <c r="AT52" s="36" t="s">
        <v>53</v>
      </c>
      <c r="AU52" s="36" t="s">
        <v>53</v>
      </c>
      <c r="AV52" s="36">
        <v>0</v>
      </c>
      <c r="AW52" s="36">
        <v>0</v>
      </c>
      <c r="AX52" s="36">
        <v>1</v>
      </c>
      <c r="AY52" s="36">
        <v>1</v>
      </c>
      <c r="AZ52" s="36">
        <v>1</v>
      </c>
      <c r="BA52" s="36">
        <v>1</v>
      </c>
      <c r="BB52" s="36" t="s">
        <v>53</v>
      </c>
      <c r="BC52" s="36" t="s">
        <v>53</v>
      </c>
      <c r="BD52" s="36" t="s">
        <v>53</v>
      </c>
      <c r="BE52" s="36" t="s">
        <v>53</v>
      </c>
      <c r="BF52" s="36" t="s">
        <v>53</v>
      </c>
      <c r="BG52" s="36" t="s">
        <v>53</v>
      </c>
      <c r="BH52" s="36" t="s">
        <v>53</v>
      </c>
      <c r="BI52" s="36" t="s">
        <v>53</v>
      </c>
      <c r="BJ52" s="36">
        <v>3</v>
      </c>
      <c r="BK52" s="36">
        <v>3</v>
      </c>
      <c r="BL52" s="36">
        <v>2</v>
      </c>
      <c r="BM52" s="36">
        <v>2</v>
      </c>
      <c r="BN52" s="36" t="s">
        <v>53</v>
      </c>
      <c r="BO52" s="36" t="s">
        <v>53</v>
      </c>
      <c r="BP52" s="36" t="s">
        <v>53</v>
      </c>
      <c r="BQ52" s="36" t="s">
        <v>53</v>
      </c>
      <c r="BR52" s="36">
        <v>2</v>
      </c>
      <c r="BS52" s="36">
        <v>2</v>
      </c>
      <c r="BT52" s="36">
        <v>2</v>
      </c>
      <c r="BU52" s="36">
        <v>2</v>
      </c>
      <c r="BV52" s="36">
        <v>8</v>
      </c>
      <c r="BW52" s="36">
        <v>8</v>
      </c>
      <c r="BX52" s="36">
        <v>5</v>
      </c>
      <c r="BY52" s="36">
        <v>5</v>
      </c>
      <c r="BZ52" s="36">
        <v>4</v>
      </c>
      <c r="CA52" s="36">
        <v>4</v>
      </c>
      <c r="CB52" s="36">
        <v>3</v>
      </c>
      <c r="CC52" s="36">
        <v>3</v>
      </c>
    </row>
    <row r="53" spans="1:81" ht="18" customHeight="1" x14ac:dyDescent="0.2">
      <c r="A53" s="46" t="s">
        <v>74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>
        <v>2</v>
      </c>
      <c r="BK53" s="47">
        <v>2</v>
      </c>
      <c r="BL53" s="47">
        <v>2</v>
      </c>
      <c r="BM53" s="47">
        <v>2</v>
      </c>
      <c r="BN53" s="36" t="s">
        <v>53</v>
      </c>
      <c r="BO53" s="36" t="s">
        <v>53</v>
      </c>
      <c r="BP53" s="36" t="s">
        <v>53</v>
      </c>
      <c r="BQ53" s="36" t="s">
        <v>53</v>
      </c>
      <c r="BR53" s="36" t="s">
        <v>53</v>
      </c>
      <c r="BS53" s="36" t="s">
        <v>53</v>
      </c>
      <c r="BT53" s="36" t="s">
        <v>53</v>
      </c>
      <c r="BU53" s="36" t="s">
        <v>53</v>
      </c>
      <c r="BV53" s="36" t="s">
        <v>53</v>
      </c>
      <c r="BW53" s="36" t="s">
        <v>53</v>
      </c>
      <c r="BX53" s="36" t="s">
        <v>53</v>
      </c>
      <c r="BY53" s="36" t="s">
        <v>53</v>
      </c>
      <c r="BZ53" s="36"/>
      <c r="CA53" s="36"/>
      <c r="CB53" s="36"/>
      <c r="CC53" s="36"/>
    </row>
    <row r="54" spans="1:81" ht="28.5" customHeight="1" x14ac:dyDescent="0.2">
      <c r="A54" s="212" t="s">
        <v>75</v>
      </c>
      <c r="B54" s="213">
        <f t="shared" ref="B54:U54" si="46">+SUM(B49:B52)</f>
        <v>3894</v>
      </c>
      <c r="C54" s="213">
        <f t="shared" si="46"/>
        <v>3351</v>
      </c>
      <c r="D54" s="213">
        <f t="shared" si="46"/>
        <v>1767</v>
      </c>
      <c r="E54" s="213">
        <f t="shared" si="46"/>
        <v>10249</v>
      </c>
      <c r="F54" s="213">
        <f t="shared" si="46"/>
        <v>1448</v>
      </c>
      <c r="G54" s="213">
        <f t="shared" si="46"/>
        <v>1270</v>
      </c>
      <c r="H54" s="213">
        <f t="shared" si="46"/>
        <v>874</v>
      </c>
      <c r="I54" s="213">
        <f t="shared" si="46"/>
        <v>9937</v>
      </c>
      <c r="J54" s="213">
        <f t="shared" si="46"/>
        <v>6078</v>
      </c>
      <c r="K54" s="213">
        <f t="shared" si="46"/>
        <v>4516</v>
      </c>
      <c r="L54" s="213">
        <f t="shared" si="46"/>
        <v>2323</v>
      </c>
      <c r="M54" s="213">
        <f t="shared" si="46"/>
        <v>11184</v>
      </c>
      <c r="N54" s="213">
        <f t="shared" si="46"/>
        <v>1868</v>
      </c>
      <c r="O54" s="213">
        <f t="shared" si="46"/>
        <v>1525</v>
      </c>
      <c r="P54" s="213">
        <f t="shared" si="46"/>
        <v>965</v>
      </c>
      <c r="Q54" s="213">
        <f t="shared" si="46"/>
        <v>11103</v>
      </c>
      <c r="R54" s="213">
        <f t="shared" si="46"/>
        <v>6530</v>
      </c>
      <c r="S54" s="213">
        <f t="shared" si="46"/>
        <v>4483</v>
      </c>
      <c r="T54" s="213">
        <f t="shared" si="46"/>
        <v>2394</v>
      </c>
      <c r="U54" s="213">
        <f t="shared" si="46"/>
        <v>12350</v>
      </c>
      <c r="V54" s="213">
        <f>+SUM(V49:V52)</f>
        <v>1902</v>
      </c>
      <c r="W54" s="213">
        <f>+SUM(W49:W52)</f>
        <v>1605</v>
      </c>
      <c r="X54" s="213">
        <f>+SUM(X49:X52)</f>
        <v>999</v>
      </c>
      <c r="Y54" s="213">
        <f>+SUM(Y49:Y52)</f>
        <v>12300</v>
      </c>
      <c r="Z54" s="213">
        <f t="shared" ref="Z54:AS54" si="47">+SUM(Z49:Z52)</f>
        <v>7080</v>
      </c>
      <c r="AA54" s="213">
        <f t="shared" si="47"/>
        <v>4892</v>
      </c>
      <c r="AB54" s="213">
        <f t="shared" si="47"/>
        <v>2015</v>
      </c>
      <c r="AC54" s="213">
        <f t="shared" si="47"/>
        <v>13082</v>
      </c>
      <c r="AD54" s="213">
        <f t="shared" si="47"/>
        <v>2136</v>
      </c>
      <c r="AE54" s="213">
        <f t="shared" si="47"/>
        <v>1672</v>
      </c>
      <c r="AF54" s="213">
        <f t="shared" si="47"/>
        <v>1093</v>
      </c>
      <c r="AG54" s="213">
        <f t="shared" si="47"/>
        <v>13006</v>
      </c>
      <c r="AH54" s="213">
        <f t="shared" si="47"/>
        <v>5451</v>
      </c>
      <c r="AI54" s="213">
        <f t="shared" si="47"/>
        <v>4469</v>
      </c>
      <c r="AJ54" s="213">
        <f t="shared" si="47"/>
        <v>1952</v>
      </c>
      <c r="AK54" s="213">
        <f t="shared" si="47"/>
        <v>13631</v>
      </c>
      <c r="AL54" s="213">
        <f t="shared" si="47"/>
        <v>2201</v>
      </c>
      <c r="AM54" s="213">
        <f t="shared" si="47"/>
        <v>1885</v>
      </c>
      <c r="AN54" s="213">
        <f t="shared" si="47"/>
        <v>932</v>
      </c>
      <c r="AO54" s="213">
        <f t="shared" si="47"/>
        <v>13431</v>
      </c>
      <c r="AP54" s="213">
        <f t="shared" si="47"/>
        <v>5426</v>
      </c>
      <c r="AQ54" s="213">
        <f t="shared" si="47"/>
        <v>4298</v>
      </c>
      <c r="AR54" s="213">
        <f t="shared" si="47"/>
        <v>1641</v>
      </c>
      <c r="AS54" s="213">
        <f t="shared" si="47"/>
        <v>13588</v>
      </c>
      <c r="AT54" s="213">
        <f>+SUM(AT49:AT52)</f>
        <v>1896</v>
      </c>
      <c r="AU54" s="213">
        <f>+SUM(AU49:AU52)</f>
        <v>1515</v>
      </c>
      <c r="AV54" s="213">
        <f>+SUM(AV49:AV52)</f>
        <v>838</v>
      </c>
      <c r="AW54" s="213">
        <f>+SUM(AW49:AW52)</f>
        <v>13279</v>
      </c>
      <c r="AX54" s="213">
        <f t="shared" ref="AX54:BE54" si="48">+SUM(AX49:AX52)</f>
        <v>5398</v>
      </c>
      <c r="AY54" s="213">
        <f t="shared" si="48"/>
        <v>4287</v>
      </c>
      <c r="AZ54" s="213">
        <f t="shared" si="48"/>
        <v>1635</v>
      </c>
      <c r="BA54" s="213">
        <f t="shared" si="48"/>
        <v>13188</v>
      </c>
      <c r="BB54" s="213">
        <f t="shared" si="48"/>
        <v>1637</v>
      </c>
      <c r="BC54" s="213">
        <f t="shared" si="48"/>
        <v>1482</v>
      </c>
      <c r="BD54" s="213">
        <f t="shared" si="48"/>
        <v>784</v>
      </c>
      <c r="BE54" s="213">
        <f t="shared" si="48"/>
        <v>12416</v>
      </c>
      <c r="BF54" s="213">
        <f>+SUM(BF49:BF52)</f>
        <v>4428</v>
      </c>
      <c r="BG54" s="213">
        <f>+SUM(BG49:BG52)</f>
        <v>3855</v>
      </c>
      <c r="BH54" s="213">
        <f>+SUM(BH49:BH52)</f>
        <v>1590</v>
      </c>
      <c r="BI54" s="213">
        <f>+SUM(BI49:BI52)</f>
        <v>12689</v>
      </c>
      <c r="BJ54" s="213">
        <f>+SUM(BJ49:BJ53)</f>
        <v>1813</v>
      </c>
      <c r="BK54" s="213">
        <f t="shared" ref="BK54:BM54" si="49">+SUM(BK49:BK53)</f>
        <v>1506</v>
      </c>
      <c r="BL54" s="213">
        <f t="shared" si="49"/>
        <v>841</v>
      </c>
      <c r="BM54" s="213">
        <f t="shared" si="49"/>
        <v>12238</v>
      </c>
      <c r="BN54" s="213">
        <f t="shared" ref="BN54:BY54" si="50">+SUM(BN49:BN52)</f>
        <v>4300</v>
      </c>
      <c r="BO54" s="213">
        <f t="shared" si="50"/>
        <v>3636</v>
      </c>
      <c r="BP54" s="213">
        <f t="shared" si="50"/>
        <v>1528</v>
      </c>
      <c r="BQ54" s="213">
        <f t="shared" si="50"/>
        <v>12100</v>
      </c>
      <c r="BR54" s="213">
        <f t="shared" si="50"/>
        <v>1847</v>
      </c>
      <c r="BS54" s="213">
        <f t="shared" si="50"/>
        <v>1649</v>
      </c>
      <c r="BT54" s="213">
        <f t="shared" si="50"/>
        <v>918</v>
      </c>
      <c r="BU54" s="213">
        <f t="shared" si="50"/>
        <v>11648</v>
      </c>
      <c r="BV54" s="213">
        <f t="shared" si="50"/>
        <v>3826</v>
      </c>
      <c r="BW54" s="213">
        <f t="shared" si="50"/>
        <v>3429</v>
      </c>
      <c r="BX54" s="213">
        <f t="shared" si="50"/>
        <v>1313</v>
      </c>
      <c r="BY54" s="213">
        <f t="shared" si="50"/>
        <v>11270</v>
      </c>
      <c r="BZ54" s="213">
        <f>+SUM(BZ49:BZ53)</f>
        <v>1527</v>
      </c>
      <c r="CA54" s="213">
        <f t="shared" ref="CA54:CC54" si="51">+SUM(CA49:CA53)</f>
        <v>1442</v>
      </c>
      <c r="CB54" s="213">
        <f t="shared" si="51"/>
        <v>885</v>
      </c>
      <c r="CC54" s="213">
        <f t="shared" si="51"/>
        <v>10944</v>
      </c>
    </row>
    <row r="55" spans="1:81" ht="30" customHeight="1" x14ac:dyDescent="0.2">
      <c r="A55" s="48" t="s">
        <v>76</v>
      </c>
    </row>
    <row r="56" spans="1:81" ht="18.75" customHeight="1" x14ac:dyDescent="0.2">
      <c r="B56" s="333"/>
      <c r="C56" s="333"/>
      <c r="D56" s="333"/>
      <c r="E56" s="333"/>
      <c r="F56" s="333"/>
      <c r="G56" s="333"/>
      <c r="H56" s="333"/>
      <c r="I56" s="333"/>
      <c r="J56" s="333"/>
      <c r="K56" s="333"/>
      <c r="L56" s="333"/>
      <c r="M56" s="333"/>
      <c r="N56" s="333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333"/>
      <c r="Z56" s="333"/>
      <c r="AA56" s="333"/>
      <c r="AB56" s="333"/>
      <c r="AC56" s="333"/>
      <c r="AD56" s="333"/>
      <c r="AE56" s="333"/>
      <c r="AF56" s="333"/>
      <c r="AG56" s="333"/>
      <c r="AH56" s="333"/>
      <c r="AI56" s="333"/>
      <c r="AJ56" s="333"/>
      <c r="AK56" s="333"/>
      <c r="AL56" s="333"/>
      <c r="AM56" s="333"/>
      <c r="AN56" s="333"/>
      <c r="AO56" s="333"/>
      <c r="AP56" s="333"/>
      <c r="AQ56" s="333"/>
      <c r="AR56" s="333"/>
      <c r="AS56" s="333"/>
      <c r="AT56" s="333"/>
      <c r="AU56" s="333"/>
      <c r="AV56" s="333"/>
      <c r="AW56" s="333"/>
      <c r="AX56" s="333"/>
      <c r="AY56" s="333"/>
      <c r="AZ56" s="333"/>
      <c r="BA56" s="333"/>
      <c r="BB56" s="333"/>
      <c r="BC56" s="333"/>
      <c r="BD56" s="333"/>
      <c r="BE56" s="333"/>
      <c r="BF56" s="333"/>
      <c r="BG56" s="333"/>
      <c r="BH56" s="333"/>
      <c r="BI56" s="333"/>
      <c r="BJ56" s="333"/>
      <c r="BK56" s="333"/>
      <c r="BL56" s="333"/>
      <c r="BM56" s="333"/>
      <c r="BN56" s="333"/>
      <c r="BO56" s="333"/>
      <c r="BP56" s="333"/>
      <c r="BQ56" s="333"/>
      <c r="BR56" s="333"/>
      <c r="BS56" s="333"/>
      <c r="BT56" s="333"/>
      <c r="BU56" s="333"/>
    </row>
    <row r="57" spans="1:81" ht="18.75" customHeight="1" x14ac:dyDescent="0.2"/>
    <row r="58" spans="1:81" ht="18.75" customHeight="1" x14ac:dyDescent="0.2"/>
    <row r="59" spans="1:81" ht="18.75" customHeight="1" x14ac:dyDescent="0.2"/>
    <row r="60" spans="1:81" ht="18.75" customHeight="1" x14ac:dyDescent="0.2"/>
    <row r="61" spans="1:81" ht="18.75" customHeight="1" x14ac:dyDescent="0.2"/>
    <row r="62" spans="1:81" ht="18.75" customHeight="1" x14ac:dyDescent="0.2"/>
    <row r="63" spans="1:81" ht="18.75" customHeight="1" x14ac:dyDescent="0.2"/>
    <row r="64" spans="1:81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1999" spans="7312:7312" ht="44.25" customHeight="1" x14ac:dyDescent="0.2">
      <c r="JUF1999" s="25" t="s">
        <v>1</v>
      </c>
    </row>
  </sheetData>
  <mergeCells count="21">
    <mergeCell ref="A7:A8"/>
    <mergeCell ref="B7:E7"/>
    <mergeCell ref="F7:I7"/>
    <mergeCell ref="J7:M7"/>
    <mergeCell ref="N7:Q7"/>
    <mergeCell ref="R7:U7"/>
    <mergeCell ref="BN7:BQ7"/>
    <mergeCell ref="V7:Y7"/>
    <mergeCell ref="Z7:AC7"/>
    <mergeCell ref="AD7:AG7"/>
    <mergeCell ref="AH7:AK7"/>
    <mergeCell ref="AL7:AO7"/>
    <mergeCell ref="AP7:AS7"/>
    <mergeCell ref="AT7:AW7"/>
    <mergeCell ref="AX7:BA7"/>
    <mergeCell ref="BZ7:CC7"/>
    <mergeCell ref="BV7:BY7"/>
    <mergeCell ref="BB7:BE7"/>
    <mergeCell ref="BF7:BI7"/>
    <mergeCell ref="BJ7:BM7"/>
    <mergeCell ref="BR7:BU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B2:U45"/>
  <sheetViews>
    <sheetView zoomScale="70" zoomScaleNormal="70" workbookViewId="0">
      <selection activeCell="C6" sqref="C6:T9"/>
    </sheetView>
  </sheetViews>
  <sheetFormatPr baseColWidth="10" defaultColWidth="11.42578125" defaultRowHeight="12.75" x14ac:dyDescent="0.2"/>
  <cols>
    <col min="1" max="1" width="5.28515625" style="4" customWidth="1"/>
    <col min="2" max="2" width="2.42578125" style="4" customWidth="1"/>
    <col min="3" max="4" width="11.42578125" style="4" customWidth="1"/>
    <col min="5" max="10" width="12.85546875" style="4" bestFit="1" customWidth="1"/>
    <col min="11" max="12" width="11.42578125" style="4" customWidth="1"/>
    <col min="13" max="13" width="13.5703125" style="4" customWidth="1"/>
    <col min="14" max="14" width="12.85546875" style="4" bestFit="1" customWidth="1"/>
    <col min="15" max="20" width="11.42578125" style="4" customWidth="1"/>
    <col min="21" max="21" width="2.42578125" style="4" customWidth="1"/>
    <col min="22" max="16384" width="11.42578125" style="4"/>
  </cols>
  <sheetData>
    <row r="2" spans="2:21" ht="12" customHeight="1" x14ac:dyDescent="0.5">
      <c r="B2" s="201"/>
      <c r="C2" s="201"/>
      <c r="D2" s="201"/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1"/>
      <c r="S2" s="201"/>
      <c r="T2" s="201"/>
      <c r="U2" s="201"/>
    </row>
    <row r="3" spans="2:21" ht="13.5" customHeight="1" x14ac:dyDescent="0.2">
      <c r="B3" s="201"/>
      <c r="C3" s="40"/>
      <c r="D3" s="40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0"/>
      <c r="T3" s="40"/>
      <c r="U3" s="201"/>
    </row>
    <row r="4" spans="2:21" ht="13.5" customHeight="1" x14ac:dyDescent="0.4">
      <c r="B4" s="201"/>
      <c r="C4" s="40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40"/>
      <c r="U4" s="201"/>
    </row>
    <row r="5" spans="2:21" ht="13.5" customHeight="1" x14ac:dyDescent="0.2">
      <c r="B5" s="201"/>
      <c r="C5" s="40"/>
      <c r="D5" s="40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0"/>
      <c r="T5" s="40"/>
      <c r="U5" s="201"/>
    </row>
    <row r="6" spans="2:21" ht="13.5" customHeight="1" x14ac:dyDescent="0.2">
      <c r="B6" s="201"/>
      <c r="C6" s="373" t="s">
        <v>497</v>
      </c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201"/>
    </row>
    <row r="7" spans="2:21" ht="13.5" customHeight="1" x14ac:dyDescent="0.2">
      <c r="B7" s="201"/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201"/>
    </row>
    <row r="8" spans="2:21" ht="13.5" customHeight="1" x14ac:dyDescent="0.2">
      <c r="B8" s="201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201"/>
    </row>
    <row r="9" spans="2:21" ht="13.5" customHeight="1" x14ac:dyDescent="0.2">
      <c r="B9" s="201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201"/>
    </row>
    <row r="10" spans="2:21" ht="13.5" customHeight="1" x14ac:dyDescent="0.5">
      <c r="B10" s="201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201"/>
    </row>
    <row r="11" spans="2:21" ht="13.5" customHeight="1" x14ac:dyDescent="0.5">
      <c r="B11" s="201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201"/>
    </row>
    <row r="12" spans="2:21" ht="13.5" customHeight="1" x14ac:dyDescent="0.2">
      <c r="B12" s="201"/>
      <c r="C12" s="40"/>
      <c r="D12" s="40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0"/>
      <c r="T12" s="40"/>
      <c r="U12" s="201"/>
    </row>
    <row r="13" spans="2:21" ht="13.5" customHeight="1" x14ac:dyDescent="0.2">
      <c r="B13" s="201"/>
      <c r="C13" s="40"/>
      <c r="D13" s="40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0"/>
      <c r="T13" s="40"/>
      <c r="U13" s="201"/>
    </row>
    <row r="14" spans="2:21" ht="13.5" customHeight="1" x14ac:dyDescent="0.2">
      <c r="B14" s="201"/>
      <c r="C14" s="40"/>
      <c r="D14" s="40"/>
      <c r="E14" s="172">
        <v>2014</v>
      </c>
      <c r="F14" s="172">
        <v>2015</v>
      </c>
      <c r="G14" s="172">
        <v>2016</v>
      </c>
      <c r="H14" s="172">
        <v>2017</v>
      </c>
      <c r="I14" s="172">
        <v>2018</v>
      </c>
      <c r="J14" s="172">
        <v>2019</v>
      </c>
      <c r="K14" s="172">
        <v>2020</v>
      </c>
      <c r="L14" s="172">
        <v>2021</v>
      </c>
      <c r="M14" s="43">
        <v>2022</v>
      </c>
      <c r="N14" s="43">
        <v>2023</v>
      </c>
      <c r="O14" s="43"/>
      <c r="P14" s="43"/>
      <c r="Q14" s="43"/>
      <c r="R14" s="43"/>
      <c r="S14" s="40"/>
      <c r="T14" s="40"/>
      <c r="U14" s="201"/>
    </row>
    <row r="15" spans="2:21" ht="13.5" customHeight="1" x14ac:dyDescent="0.2">
      <c r="B15" s="201"/>
      <c r="C15" s="40"/>
      <c r="D15" s="40"/>
      <c r="E15" s="40">
        <v>1448</v>
      </c>
      <c r="F15" s="40">
        <v>1868</v>
      </c>
      <c r="G15" s="40">
        <v>1902</v>
      </c>
      <c r="H15" s="40">
        <v>2136</v>
      </c>
      <c r="I15" s="40">
        <v>2201</v>
      </c>
      <c r="J15" s="40">
        <v>1896</v>
      </c>
      <c r="K15" s="40">
        <v>1637</v>
      </c>
      <c r="L15" s="40">
        <v>1813</v>
      </c>
      <c r="M15" s="40">
        <v>1847</v>
      </c>
      <c r="N15" s="40">
        <v>1527</v>
      </c>
      <c r="O15" s="40"/>
      <c r="P15" s="40"/>
      <c r="Q15" s="40"/>
      <c r="R15" s="40"/>
      <c r="S15" s="40"/>
      <c r="T15" s="40"/>
      <c r="U15" s="201"/>
    </row>
    <row r="16" spans="2:21" ht="13.5" customHeight="1" x14ac:dyDescent="0.2">
      <c r="B16" s="201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201"/>
    </row>
    <row r="17" spans="2:21" ht="13.5" customHeight="1" x14ac:dyDescent="0.2">
      <c r="B17" s="201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201"/>
    </row>
    <row r="18" spans="2:21" ht="13.5" customHeight="1" x14ac:dyDescent="0.2">
      <c r="B18" s="201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201"/>
    </row>
    <row r="19" spans="2:21" ht="13.5" customHeight="1" x14ac:dyDescent="0.2">
      <c r="B19" s="201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201"/>
    </row>
    <row r="20" spans="2:21" ht="13.5" customHeight="1" x14ac:dyDescent="0.2">
      <c r="B20" s="201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201"/>
    </row>
    <row r="21" spans="2:21" ht="13.5" customHeight="1" x14ac:dyDescent="0.2">
      <c r="B21" s="20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201"/>
    </row>
    <row r="22" spans="2:21" ht="13.5" customHeight="1" x14ac:dyDescent="0.2">
      <c r="B22" s="201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201"/>
    </row>
    <row r="23" spans="2:21" ht="13.5" customHeight="1" x14ac:dyDescent="0.2">
      <c r="B23" s="201"/>
      <c r="C23" s="74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201"/>
    </row>
    <row r="24" spans="2:21" ht="13.5" customHeight="1" x14ac:dyDescent="0.2">
      <c r="B24" s="201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201"/>
    </row>
    <row r="25" spans="2:21" ht="13.5" customHeight="1" x14ac:dyDescent="0.2">
      <c r="B25" s="201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201"/>
    </row>
    <row r="26" spans="2:21" ht="13.5" customHeight="1" x14ac:dyDescent="0.2">
      <c r="B26" s="201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201"/>
    </row>
    <row r="27" spans="2:21" ht="13.5" customHeight="1" x14ac:dyDescent="0.2">
      <c r="B27" s="201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201"/>
    </row>
    <row r="28" spans="2:21" ht="13.5" customHeight="1" x14ac:dyDescent="0.2">
      <c r="B28" s="201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201"/>
    </row>
    <row r="29" spans="2:21" ht="13.5" customHeight="1" x14ac:dyDescent="0.2">
      <c r="B29" s="20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201"/>
    </row>
    <row r="30" spans="2:21" ht="13.5" customHeight="1" x14ac:dyDescent="0.2">
      <c r="B30" s="20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201"/>
    </row>
    <row r="31" spans="2:21" ht="13.5" customHeight="1" x14ac:dyDescent="0.2">
      <c r="B31" s="20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201"/>
    </row>
    <row r="32" spans="2:21" ht="13.5" customHeight="1" x14ac:dyDescent="0.2">
      <c r="B32" s="20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201"/>
    </row>
    <row r="33" spans="2:21" ht="13.5" customHeight="1" x14ac:dyDescent="0.2">
      <c r="B33" s="20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201"/>
    </row>
    <row r="34" spans="2:21" ht="13.5" customHeight="1" x14ac:dyDescent="0.2">
      <c r="B34" s="20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201"/>
    </row>
    <row r="35" spans="2:21" ht="13.5" customHeight="1" x14ac:dyDescent="0.2">
      <c r="B35" s="20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201"/>
    </row>
    <row r="36" spans="2:21" ht="13.5" customHeight="1" x14ac:dyDescent="0.2">
      <c r="B36" s="20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201"/>
    </row>
    <row r="37" spans="2:21" ht="13.5" customHeight="1" x14ac:dyDescent="0.2">
      <c r="B37" s="20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201"/>
    </row>
    <row r="38" spans="2:21" ht="13.5" customHeight="1" x14ac:dyDescent="0.2">
      <c r="B38" s="20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201"/>
    </row>
    <row r="39" spans="2:21" ht="13.5" customHeight="1" x14ac:dyDescent="0.2">
      <c r="B39" s="20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201"/>
    </row>
    <row r="40" spans="2:21" ht="13.5" customHeight="1" x14ac:dyDescent="0.2">
      <c r="B40" s="201"/>
      <c r="C40" s="40"/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0"/>
      <c r="T40" s="40"/>
      <c r="U40" s="201"/>
    </row>
    <row r="41" spans="2:21" ht="13.5" customHeight="1" x14ac:dyDescent="0.2">
      <c r="B41" s="201"/>
      <c r="C41" s="40"/>
      <c r="D41" s="40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0"/>
      <c r="T41" s="40"/>
      <c r="U41" s="201"/>
    </row>
    <row r="42" spans="2:21" ht="13.5" customHeight="1" x14ac:dyDescent="0.2">
      <c r="B42" s="201"/>
      <c r="C42" s="367" t="s">
        <v>77</v>
      </c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201"/>
    </row>
    <row r="43" spans="2:21" ht="13.5" customHeight="1" x14ac:dyDescent="0.2">
      <c r="B43" s="201"/>
      <c r="C43" s="49"/>
      <c r="D43" s="101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201"/>
    </row>
    <row r="44" spans="2:21" ht="13.5" customHeight="1" x14ac:dyDescent="0.2">
      <c r="B44" s="201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201"/>
    </row>
    <row r="45" spans="2:21" ht="12" customHeight="1" x14ac:dyDescent="0.2">
      <c r="B45" s="201"/>
      <c r="C45" s="201"/>
      <c r="D45" s="201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1"/>
      <c r="S45" s="201"/>
      <c r="T45" s="201"/>
      <c r="U45" s="201"/>
    </row>
  </sheetData>
  <mergeCells count="2">
    <mergeCell ref="C6:T9"/>
    <mergeCell ref="C42:T42"/>
  </mergeCells>
  <printOptions horizontalCentered="1" verticalCentered="1"/>
  <pageMargins left="0.39370078740157483" right="0.39370078740157483" top="1" bottom="1" header="0" footer="0"/>
  <pageSetup orientation="portrait" horizontalDpi="300" verticalDpi="300" r:id="rId1"/>
  <headerFooter alignWithMargins="0">
    <oddFooter>&amp;CElaborado:Oficina de Planeación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2:AF53"/>
  <sheetViews>
    <sheetView topLeftCell="B1" zoomScale="70" zoomScaleNormal="70" workbookViewId="0">
      <selection activeCell="B6" sqref="B6"/>
    </sheetView>
  </sheetViews>
  <sheetFormatPr baseColWidth="10" defaultColWidth="11.42578125" defaultRowHeight="13.5" customHeight="1" x14ac:dyDescent="0.2"/>
  <cols>
    <col min="1" max="2" width="2.28515625" style="9" customWidth="1"/>
    <col min="3" max="4" width="11.42578125" style="9" customWidth="1"/>
    <col min="5" max="10" width="11.42578125" style="9"/>
    <col min="11" max="13" width="11.42578125" style="9" customWidth="1"/>
    <col min="14" max="17" width="11.42578125" style="9"/>
    <col min="18" max="20" width="11.42578125" style="9" customWidth="1"/>
    <col min="21" max="21" width="2.42578125" style="9" customWidth="1"/>
    <col min="22" max="24" width="11.42578125" style="8"/>
    <col min="25" max="25" width="15.7109375" style="8" customWidth="1"/>
    <col min="26" max="27" width="11.42578125" style="8"/>
    <col min="28" max="16384" width="11.42578125" style="9"/>
  </cols>
  <sheetData>
    <row r="2" spans="2:32" ht="13.5" customHeight="1" x14ac:dyDescent="0.5">
      <c r="B2" s="201"/>
      <c r="C2" s="201"/>
      <c r="D2" s="201"/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1"/>
      <c r="S2" s="201"/>
      <c r="T2" s="201"/>
      <c r="U2" s="201"/>
    </row>
    <row r="3" spans="2:32" ht="13.5" customHeight="1" x14ac:dyDescent="0.2">
      <c r="B3" s="201"/>
      <c r="C3" s="40"/>
      <c r="D3" s="40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0"/>
      <c r="T3" s="40"/>
      <c r="U3" s="201"/>
    </row>
    <row r="4" spans="2:32" ht="13.5" customHeight="1" x14ac:dyDescent="0.2">
      <c r="B4" s="201"/>
      <c r="C4" s="40"/>
      <c r="D4" s="40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0"/>
      <c r="T4" s="40"/>
      <c r="U4" s="201"/>
    </row>
    <row r="5" spans="2:32" ht="13.5" customHeight="1" x14ac:dyDescent="0.2">
      <c r="B5" s="201"/>
      <c r="C5" s="40"/>
      <c r="D5" s="40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0"/>
      <c r="T5" s="40"/>
      <c r="U5" s="201"/>
      <c r="V5" s="9"/>
      <c r="W5" s="9"/>
      <c r="X5" s="9"/>
      <c r="Y5" s="9"/>
      <c r="Z5" s="9"/>
      <c r="AA5" s="9"/>
    </row>
    <row r="6" spans="2:32" ht="13.5" customHeight="1" x14ac:dyDescent="0.2">
      <c r="B6" s="201"/>
      <c r="C6" s="374" t="s">
        <v>498</v>
      </c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201"/>
      <c r="V6" s="9"/>
      <c r="W6" s="9"/>
      <c r="X6" s="9"/>
      <c r="Y6" s="9"/>
      <c r="Z6" s="9"/>
      <c r="AA6" s="9"/>
    </row>
    <row r="7" spans="2:32" ht="13.5" customHeight="1" x14ac:dyDescent="0.2">
      <c r="B7" s="201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201"/>
      <c r="V7" s="9"/>
      <c r="W7" s="9"/>
      <c r="X7" s="9"/>
      <c r="Y7" s="9"/>
      <c r="Z7" s="9"/>
      <c r="AA7" s="9"/>
    </row>
    <row r="8" spans="2:32" ht="13.5" customHeight="1" x14ac:dyDescent="0.2">
      <c r="B8" s="201"/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201"/>
      <c r="V8" s="9"/>
      <c r="W8" s="9"/>
      <c r="X8" s="10"/>
      <c r="Y8" s="10">
        <v>1672</v>
      </c>
      <c r="Z8" s="10">
        <v>1885</v>
      </c>
      <c r="AA8" s="10">
        <v>1515</v>
      </c>
      <c r="AB8" s="10">
        <v>1482</v>
      </c>
      <c r="AC8" s="10">
        <v>1504</v>
      </c>
      <c r="AD8" s="10">
        <v>1649</v>
      </c>
      <c r="AE8" s="10"/>
      <c r="AF8" s="10"/>
    </row>
    <row r="9" spans="2:32" ht="13.5" customHeight="1" x14ac:dyDescent="0.2">
      <c r="B9" s="201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201"/>
      <c r="V9" s="9"/>
      <c r="W9" s="9"/>
      <c r="X9" s="10"/>
      <c r="Y9" s="10"/>
      <c r="Z9" s="10"/>
      <c r="AA9" s="10"/>
      <c r="AB9" s="10"/>
      <c r="AC9" s="10"/>
      <c r="AD9" s="10"/>
      <c r="AE9" s="10"/>
      <c r="AF9" s="10"/>
    </row>
    <row r="10" spans="2:32" ht="13.5" customHeight="1" x14ac:dyDescent="0.2">
      <c r="B10" s="201"/>
      <c r="C10" s="40"/>
      <c r="D10" s="40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0"/>
      <c r="T10" s="40"/>
      <c r="U10" s="201"/>
      <c r="V10" s="9"/>
      <c r="W10" s="9"/>
      <c r="X10" s="10"/>
      <c r="Y10" s="10"/>
      <c r="Z10" s="10"/>
      <c r="AA10" s="10"/>
      <c r="AB10" s="10"/>
      <c r="AC10" s="10"/>
      <c r="AD10" s="10"/>
      <c r="AE10" s="10"/>
      <c r="AF10" s="10"/>
    </row>
    <row r="11" spans="2:32" ht="13.5" customHeight="1" x14ac:dyDescent="0.2">
      <c r="B11" s="201"/>
      <c r="C11" s="40"/>
      <c r="D11" s="40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0"/>
      <c r="T11" s="40"/>
      <c r="U11" s="201"/>
      <c r="V11" s="9"/>
      <c r="W11" s="9"/>
      <c r="X11" s="9"/>
      <c r="Y11" s="9"/>
      <c r="Z11" s="9"/>
      <c r="AA11" s="9"/>
    </row>
    <row r="12" spans="2:32" ht="13.5" customHeight="1" x14ac:dyDescent="0.2">
      <c r="B12" s="201"/>
      <c r="C12" s="40"/>
      <c r="D12" s="40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0"/>
      <c r="T12" s="40"/>
      <c r="U12" s="201"/>
      <c r="V12" s="9"/>
      <c r="W12" s="9"/>
      <c r="X12" s="9"/>
      <c r="Y12" s="9"/>
      <c r="Z12" s="9"/>
      <c r="AA12" s="9"/>
    </row>
    <row r="13" spans="2:32" ht="13.5" customHeight="1" x14ac:dyDescent="0.2">
      <c r="B13" s="201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201"/>
      <c r="V13" s="9"/>
      <c r="W13" s="9"/>
      <c r="X13" s="9"/>
      <c r="Y13" s="9"/>
      <c r="Z13" s="9"/>
      <c r="AA13" s="9"/>
    </row>
    <row r="14" spans="2:32" ht="13.5" customHeight="1" x14ac:dyDescent="0.2">
      <c r="B14" s="201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201"/>
      <c r="V14" s="9"/>
      <c r="W14" s="9"/>
      <c r="X14" s="9"/>
      <c r="Y14" s="9"/>
      <c r="Z14" s="9"/>
      <c r="AA14" s="9"/>
    </row>
    <row r="15" spans="2:32" ht="13.5" customHeight="1" x14ac:dyDescent="0.2">
      <c r="B15" s="201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201"/>
      <c r="V15" s="9"/>
      <c r="W15" s="9"/>
      <c r="X15" s="9"/>
      <c r="Y15" s="9"/>
      <c r="Z15" s="9"/>
      <c r="AA15" s="9"/>
    </row>
    <row r="16" spans="2:32" ht="13.5" customHeight="1" x14ac:dyDescent="0.2">
      <c r="B16" s="201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201"/>
    </row>
    <row r="17" spans="2:32" ht="13.5" customHeight="1" x14ac:dyDescent="0.2">
      <c r="B17" s="201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201"/>
    </row>
    <row r="18" spans="2:32" ht="13.5" customHeight="1" x14ac:dyDescent="0.2">
      <c r="B18" s="201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201"/>
    </row>
    <row r="19" spans="2:32" ht="13.5" customHeight="1" x14ac:dyDescent="0.2">
      <c r="B19" s="201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201"/>
      <c r="W19" s="13"/>
      <c r="X19" s="13"/>
      <c r="Y19" s="13"/>
      <c r="Z19" s="13"/>
      <c r="AA19" s="13"/>
    </row>
    <row r="20" spans="2:32" ht="13.5" customHeight="1" x14ac:dyDescent="0.2">
      <c r="B20" s="201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201"/>
      <c r="W20" s="13"/>
      <c r="X20" s="13"/>
      <c r="Y20" s="13"/>
      <c r="Z20" s="13"/>
      <c r="AA20" s="29"/>
    </row>
    <row r="21" spans="2:32" ht="13.5" customHeight="1" x14ac:dyDescent="0.2">
      <c r="B21" s="201"/>
      <c r="C21" s="375"/>
      <c r="D21" s="376"/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376"/>
      <c r="S21" s="376"/>
      <c r="T21" s="376"/>
      <c r="U21" s="201"/>
      <c r="W21" s="10"/>
      <c r="X21" s="10"/>
      <c r="Y21" s="10"/>
      <c r="Z21" s="10"/>
      <c r="AA21" s="29"/>
    </row>
    <row r="22" spans="2:32" ht="13.5" customHeight="1" x14ac:dyDescent="0.2">
      <c r="B22" s="201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6"/>
      <c r="T22" s="376"/>
      <c r="U22" s="201"/>
      <c r="W22" s="32"/>
      <c r="AA22" s="33"/>
      <c r="AB22" s="34"/>
    </row>
    <row r="23" spans="2:32" ht="13.5" customHeight="1" x14ac:dyDescent="0.2">
      <c r="B23" s="201"/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201"/>
      <c r="W23" s="50"/>
      <c r="X23" s="29"/>
      <c r="Y23" s="29"/>
      <c r="Z23" s="51"/>
      <c r="AA23" s="13"/>
      <c r="AB23" s="10"/>
      <c r="AC23" s="10"/>
    </row>
    <row r="24" spans="2:32" ht="13.5" customHeight="1" x14ac:dyDescent="0.2">
      <c r="B24" s="201"/>
      <c r="C24" s="376"/>
      <c r="D24" s="376"/>
      <c r="E24" s="376"/>
      <c r="F24" s="376"/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376"/>
      <c r="R24" s="376"/>
      <c r="S24" s="376"/>
      <c r="T24" s="376"/>
      <c r="U24" s="201"/>
      <c r="V24" s="13"/>
      <c r="W24" s="330"/>
      <c r="X24" s="331"/>
      <c r="Y24" s="331"/>
      <c r="Z24" s="332"/>
      <c r="AA24" s="33"/>
      <c r="AB24" s="10"/>
      <c r="AC24" s="10"/>
    </row>
    <row r="25" spans="2:32" ht="13.5" customHeight="1" x14ac:dyDescent="0.2">
      <c r="B25" s="201"/>
      <c r="C25" s="376"/>
      <c r="D25" s="376"/>
      <c r="E25" s="376"/>
      <c r="F25" s="376"/>
      <c r="G25" s="376"/>
      <c r="H25" s="376"/>
      <c r="I25" s="376"/>
      <c r="J25" s="376"/>
      <c r="K25" s="376"/>
      <c r="L25" s="376"/>
      <c r="M25" s="376"/>
      <c r="N25" s="376"/>
      <c r="O25" s="376"/>
      <c r="P25" s="376"/>
      <c r="Q25" s="376"/>
      <c r="R25" s="376"/>
      <c r="S25" s="376"/>
      <c r="T25" s="376"/>
      <c r="U25" s="201"/>
      <c r="V25" s="13"/>
      <c r="W25" s="50"/>
      <c r="X25" s="29"/>
      <c r="Y25" s="29"/>
      <c r="Z25" s="51"/>
      <c r="AA25" s="33"/>
      <c r="AB25" s="102"/>
      <c r="AC25" s="10"/>
    </row>
    <row r="26" spans="2:32" ht="13.5" customHeight="1" x14ac:dyDescent="0.2">
      <c r="B26" s="201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201"/>
      <c r="V26" s="13"/>
      <c r="W26" s="50"/>
      <c r="X26" s="29"/>
      <c r="Y26" s="29"/>
      <c r="Z26" s="51"/>
      <c r="AA26" s="33"/>
      <c r="AB26" s="34"/>
      <c r="AC26" s="10"/>
    </row>
    <row r="27" spans="2:32" ht="13.5" customHeight="1" x14ac:dyDescent="0.2">
      <c r="B27" s="20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201"/>
      <c r="V27" s="13"/>
      <c r="W27" s="330"/>
      <c r="X27" s="331"/>
      <c r="Y27" s="331"/>
      <c r="Z27" s="51"/>
      <c r="AA27" s="33"/>
      <c r="AB27" s="34"/>
      <c r="AC27" s="10"/>
    </row>
    <row r="28" spans="2:32" ht="13.5" customHeight="1" x14ac:dyDescent="0.2">
      <c r="B28" s="20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201"/>
      <c r="V28" s="13"/>
      <c r="W28" s="50"/>
      <c r="X28" s="307" t="s">
        <v>78</v>
      </c>
      <c r="Y28" s="308" t="s">
        <v>79</v>
      </c>
      <c r="Z28" s="308" t="s">
        <v>80</v>
      </c>
      <c r="AA28" s="33"/>
      <c r="AB28" s="34"/>
      <c r="AC28" s="10"/>
      <c r="AD28" s="102"/>
      <c r="AE28" s="102"/>
      <c r="AF28" s="102"/>
    </row>
    <row r="29" spans="2:32" ht="13.5" customHeight="1" x14ac:dyDescent="0.2">
      <c r="B29" s="20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201"/>
      <c r="V29" s="13"/>
      <c r="W29" s="50"/>
      <c r="X29" s="29"/>
      <c r="Y29" s="29"/>
      <c r="Z29" s="309"/>
      <c r="AA29" s="33"/>
      <c r="AB29" s="34"/>
      <c r="AC29" s="10"/>
      <c r="AD29" s="102"/>
      <c r="AE29" s="102"/>
      <c r="AF29" s="102"/>
    </row>
    <row r="30" spans="2:32" ht="13.5" customHeight="1" x14ac:dyDescent="0.2">
      <c r="B30" s="20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201"/>
      <c r="V30" s="10"/>
      <c r="W30" s="10" t="s">
        <v>8</v>
      </c>
      <c r="X30" s="10">
        <v>1448</v>
      </c>
      <c r="Y30" s="10">
        <v>1270</v>
      </c>
      <c r="Z30" s="309">
        <f t="shared" ref="Z30:Z33" si="0">+Y30/X30</f>
        <v>0.8770718232044199</v>
      </c>
      <c r="AA30" s="33"/>
      <c r="AB30" s="34"/>
      <c r="AC30" s="10"/>
      <c r="AD30" s="102"/>
      <c r="AE30" s="102"/>
      <c r="AF30" s="102"/>
    </row>
    <row r="31" spans="2:32" ht="13.5" customHeight="1" x14ac:dyDescent="0.2">
      <c r="B31" s="20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201"/>
      <c r="V31" s="10"/>
      <c r="W31" s="10" t="s">
        <v>10</v>
      </c>
      <c r="X31" s="10">
        <v>1868</v>
      </c>
      <c r="Y31" s="10">
        <v>1525</v>
      </c>
      <c r="Z31" s="309">
        <f t="shared" si="0"/>
        <v>0.81638115631691643</v>
      </c>
      <c r="AA31" s="33"/>
      <c r="AB31" s="34"/>
      <c r="AC31" s="10"/>
      <c r="AD31" s="102"/>
      <c r="AE31" s="102"/>
      <c r="AF31" s="102"/>
    </row>
    <row r="32" spans="2:32" ht="13.5" customHeight="1" x14ac:dyDescent="0.2">
      <c r="B32" s="20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201"/>
      <c r="V32" s="10"/>
      <c r="W32" s="10" t="s">
        <v>12</v>
      </c>
      <c r="X32" s="10">
        <v>1902</v>
      </c>
      <c r="Y32" s="10">
        <v>1605</v>
      </c>
      <c r="Z32" s="309">
        <f t="shared" si="0"/>
        <v>0.84384858044164035</v>
      </c>
      <c r="AA32" s="33"/>
      <c r="AB32" s="34"/>
      <c r="AC32" s="10"/>
      <c r="AD32" s="102"/>
      <c r="AE32" s="102"/>
      <c r="AF32" s="102"/>
    </row>
    <row r="33" spans="2:32" ht="13.5" customHeight="1" x14ac:dyDescent="0.2">
      <c r="B33" s="20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201"/>
      <c r="V33" s="10"/>
      <c r="W33" s="10" t="s">
        <v>14</v>
      </c>
      <c r="X33" s="10">
        <v>2136</v>
      </c>
      <c r="Y33" s="10">
        <v>1672</v>
      </c>
      <c r="Z33" s="309">
        <f t="shared" si="0"/>
        <v>0.78277153558052437</v>
      </c>
      <c r="AA33" s="34"/>
      <c r="AB33" s="34"/>
      <c r="AC33" s="10"/>
      <c r="AD33" s="102"/>
      <c r="AE33" s="102"/>
      <c r="AF33" s="102"/>
    </row>
    <row r="34" spans="2:32" ht="13.5" customHeight="1" x14ac:dyDescent="0.2">
      <c r="B34" s="20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201"/>
      <c r="V34" s="10"/>
      <c r="W34" s="10" t="s">
        <v>16</v>
      </c>
      <c r="X34" s="10">
        <v>2201</v>
      </c>
      <c r="Y34" s="10">
        <v>1885</v>
      </c>
      <c r="Z34" s="309">
        <f t="shared" ref="Z34:Z36" si="1">+Y34/X34</f>
        <v>0.8564288959563835</v>
      </c>
      <c r="AA34" s="34"/>
      <c r="AB34" s="34"/>
      <c r="AC34" s="10"/>
      <c r="AD34" s="102"/>
      <c r="AE34" s="102"/>
      <c r="AF34" s="102"/>
    </row>
    <row r="35" spans="2:32" ht="13.5" customHeight="1" x14ac:dyDescent="0.2">
      <c r="B35" s="20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201"/>
      <c r="V35" s="10"/>
      <c r="W35" s="10" t="s">
        <v>18</v>
      </c>
      <c r="X35" s="10">
        <v>1896</v>
      </c>
      <c r="Y35" s="10">
        <v>1515</v>
      </c>
      <c r="Z35" s="309">
        <f t="shared" si="1"/>
        <v>0.79905063291139244</v>
      </c>
      <c r="AA35" s="34"/>
      <c r="AB35" s="34"/>
      <c r="AC35" s="10"/>
      <c r="AD35" s="102"/>
      <c r="AE35" s="102"/>
      <c r="AF35" s="102"/>
    </row>
    <row r="36" spans="2:32" ht="13.5" customHeight="1" x14ac:dyDescent="0.2">
      <c r="B36" s="20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201"/>
      <c r="V36" s="13"/>
      <c r="W36" s="13" t="s">
        <v>20</v>
      </c>
      <c r="X36" s="13">
        <v>1637</v>
      </c>
      <c r="Y36" s="13">
        <v>1482</v>
      </c>
      <c r="Z36" s="309">
        <f t="shared" si="1"/>
        <v>0.90531459987782525</v>
      </c>
      <c r="AA36" s="34"/>
      <c r="AB36" s="34"/>
      <c r="AC36" s="10"/>
      <c r="AD36" s="102"/>
      <c r="AE36" s="102"/>
      <c r="AF36" s="102"/>
    </row>
    <row r="37" spans="2:32" ht="13.5" customHeight="1" x14ac:dyDescent="0.2">
      <c r="B37" s="201"/>
      <c r="C37" s="40"/>
      <c r="D37" s="40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0"/>
      <c r="T37" s="40"/>
      <c r="U37" s="201"/>
      <c r="V37" s="13"/>
      <c r="W37" s="13" t="s">
        <v>22</v>
      </c>
      <c r="X37" s="13">
        <v>1813</v>
      </c>
      <c r="Y37" s="13">
        <v>1506</v>
      </c>
      <c r="Z37" s="309">
        <f>+Y37/X37</f>
        <v>0.83066740209597356</v>
      </c>
      <c r="AA37" s="34"/>
      <c r="AB37" s="34"/>
      <c r="AC37" s="10"/>
      <c r="AD37" s="102"/>
      <c r="AE37" s="102"/>
      <c r="AF37" s="102"/>
    </row>
    <row r="38" spans="2:32" ht="13.5" customHeight="1" x14ac:dyDescent="0.2">
      <c r="B38" s="201"/>
      <c r="C38" s="40"/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0"/>
      <c r="S38" s="40"/>
      <c r="T38" s="40"/>
      <c r="U38" s="201"/>
      <c r="V38" s="13"/>
      <c r="W38" s="13" t="s">
        <v>24</v>
      </c>
      <c r="X38" s="13">
        <v>1847</v>
      </c>
      <c r="Y38" s="13">
        <v>1649</v>
      </c>
      <c r="Z38" s="309">
        <f>+Y38/X38</f>
        <v>0.89279913373037356</v>
      </c>
      <c r="AA38" s="34"/>
      <c r="AB38" s="34"/>
      <c r="AC38" s="10"/>
      <c r="AD38" s="102"/>
      <c r="AE38" s="102"/>
      <c r="AF38" s="102"/>
    </row>
    <row r="39" spans="2:32" ht="13.5" customHeight="1" x14ac:dyDescent="0.2">
      <c r="B39" s="201"/>
      <c r="C39" s="40"/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0"/>
      <c r="T39" s="40"/>
      <c r="U39" s="201"/>
      <c r="V39" s="13"/>
      <c r="W39" s="13" t="s">
        <v>495</v>
      </c>
      <c r="X39" s="13">
        <v>1527</v>
      </c>
      <c r="Y39" s="13">
        <v>1442</v>
      </c>
      <c r="Z39" s="309">
        <f>+Y39/X39</f>
        <v>0.94433529796987559</v>
      </c>
      <c r="AA39" s="33"/>
      <c r="AB39" s="34"/>
      <c r="AC39" s="10"/>
      <c r="AD39" s="102"/>
      <c r="AE39" s="102"/>
      <c r="AF39" s="102"/>
    </row>
    <row r="40" spans="2:32" ht="13.5" customHeight="1" x14ac:dyDescent="0.2">
      <c r="B40" s="201"/>
      <c r="C40" s="40"/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0"/>
      <c r="T40" s="40"/>
      <c r="U40" s="201"/>
      <c r="V40" s="13"/>
      <c r="W40" s="33"/>
      <c r="X40" s="33"/>
      <c r="Y40" s="33"/>
      <c r="Z40" s="13"/>
      <c r="AA40" s="33"/>
      <c r="AB40" s="34"/>
      <c r="AC40" s="10"/>
      <c r="AD40" s="102"/>
      <c r="AE40" s="102"/>
      <c r="AF40" s="102"/>
    </row>
    <row r="41" spans="2:32" ht="13.5" customHeight="1" x14ac:dyDescent="0.2">
      <c r="B41" s="201"/>
      <c r="C41" s="40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201"/>
      <c r="V41" s="13"/>
      <c r="W41" s="33"/>
      <c r="X41" s="33"/>
      <c r="Y41" s="33"/>
      <c r="Z41" s="13"/>
      <c r="AA41" s="33"/>
      <c r="AB41" s="34"/>
      <c r="AC41" s="10"/>
      <c r="AD41" s="102"/>
      <c r="AE41" s="102"/>
      <c r="AF41" s="102"/>
    </row>
    <row r="42" spans="2:32" ht="13.5" customHeight="1" x14ac:dyDescent="0.2">
      <c r="B42" s="201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201"/>
      <c r="V42" s="13"/>
      <c r="W42" s="33"/>
      <c r="X42" s="33"/>
      <c r="Y42" s="33"/>
      <c r="Z42" s="33"/>
      <c r="AA42" s="33"/>
      <c r="AB42" s="34"/>
      <c r="AC42" s="10"/>
      <c r="AD42" s="102"/>
      <c r="AE42" s="102"/>
      <c r="AF42" s="102"/>
    </row>
    <row r="43" spans="2:32" ht="13.5" customHeight="1" x14ac:dyDescent="0.2">
      <c r="B43" s="201"/>
      <c r="C43" s="367" t="s">
        <v>81</v>
      </c>
      <c r="D43" s="367"/>
      <c r="E43" s="367"/>
      <c r="F43" s="367"/>
      <c r="G43" s="367"/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201"/>
      <c r="V43" s="13"/>
      <c r="W43" s="33"/>
      <c r="X43" s="33"/>
      <c r="Y43" s="33"/>
      <c r="Z43" s="33"/>
      <c r="AA43" s="33"/>
      <c r="AB43" s="10"/>
      <c r="AC43" s="10"/>
      <c r="AD43" s="102"/>
      <c r="AE43" s="102"/>
      <c r="AF43" s="102"/>
    </row>
    <row r="44" spans="2:32" ht="13.5" customHeight="1" x14ac:dyDescent="0.2">
      <c r="B44" s="201"/>
      <c r="C44" s="40"/>
      <c r="D44" s="40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0"/>
      <c r="S44" s="40"/>
      <c r="T44" s="40"/>
      <c r="U44" s="201"/>
      <c r="W44" s="33"/>
      <c r="X44" s="33"/>
      <c r="Y44" s="33"/>
      <c r="Z44" s="33"/>
      <c r="AA44" s="33"/>
      <c r="AB44" s="10"/>
      <c r="AC44" s="10"/>
      <c r="AD44" s="102"/>
      <c r="AE44" s="102"/>
      <c r="AF44" s="102"/>
    </row>
    <row r="45" spans="2:32" ht="13.5" customHeight="1" x14ac:dyDescent="0.2">
      <c r="B45" s="201"/>
      <c r="C45" s="201"/>
      <c r="D45" s="201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1"/>
      <c r="S45" s="201"/>
      <c r="T45" s="201"/>
      <c r="U45" s="201"/>
      <c r="W45" s="33"/>
      <c r="X45" s="33"/>
      <c r="Y45" s="33"/>
      <c r="Z45" s="33"/>
      <c r="AA45" s="33"/>
      <c r="AB45" s="10"/>
      <c r="AC45" s="10"/>
      <c r="AD45" s="102"/>
      <c r="AE45" s="102"/>
      <c r="AF45" s="102"/>
    </row>
    <row r="46" spans="2:32" ht="13.5" customHeight="1" x14ac:dyDescent="0.2">
      <c r="W46" s="33"/>
      <c r="X46" s="33"/>
      <c r="Y46" s="33"/>
      <c r="Z46" s="33"/>
      <c r="AA46" s="33"/>
      <c r="AB46" s="10"/>
      <c r="AC46" s="10"/>
      <c r="AD46" s="102"/>
      <c r="AE46" s="102"/>
      <c r="AF46" s="102"/>
    </row>
    <row r="47" spans="2:32" ht="13.5" customHeight="1" x14ac:dyDescent="0.2">
      <c r="W47" s="13"/>
      <c r="X47" s="13"/>
      <c r="Y47" s="13"/>
      <c r="Z47" s="13"/>
      <c r="AA47" s="13"/>
      <c r="AB47" s="10"/>
      <c r="AC47" s="10"/>
    </row>
    <row r="48" spans="2:32" ht="13.5" customHeight="1" x14ac:dyDescent="0.2">
      <c r="W48" s="13"/>
      <c r="X48" s="13"/>
      <c r="Y48" s="13"/>
      <c r="Z48" s="13"/>
      <c r="AA48" s="13"/>
      <c r="AB48" s="10"/>
      <c r="AC48" s="10"/>
    </row>
    <row r="49" spans="23:29" ht="13.5" customHeight="1" x14ac:dyDescent="0.2">
      <c r="W49" s="13"/>
      <c r="X49" s="13"/>
      <c r="Y49" s="13"/>
      <c r="Z49" s="13"/>
      <c r="AA49" s="13"/>
      <c r="AB49" s="10"/>
      <c r="AC49" s="10"/>
    </row>
    <row r="50" spans="23:29" ht="13.5" customHeight="1" x14ac:dyDescent="0.2">
      <c r="W50" s="13"/>
      <c r="X50" s="13"/>
      <c r="Y50" s="13"/>
      <c r="Z50" s="13"/>
      <c r="AA50" s="13"/>
      <c r="AB50" s="10"/>
      <c r="AC50" s="10"/>
    </row>
    <row r="51" spans="23:29" ht="13.5" customHeight="1" x14ac:dyDescent="0.2">
      <c r="W51" s="13"/>
      <c r="X51" s="13"/>
      <c r="Y51" s="13"/>
      <c r="Z51" s="13"/>
      <c r="AA51" s="13"/>
      <c r="AB51" s="10"/>
      <c r="AC51" s="10"/>
    </row>
    <row r="52" spans="23:29" ht="13.5" customHeight="1" x14ac:dyDescent="0.2">
      <c r="W52" s="13"/>
      <c r="X52" s="13"/>
      <c r="Y52" s="13"/>
      <c r="Z52" s="13"/>
      <c r="AA52" s="13"/>
      <c r="AB52" s="10"/>
      <c r="AC52" s="10"/>
    </row>
    <row r="53" spans="23:29" ht="13.5" customHeight="1" x14ac:dyDescent="0.2">
      <c r="W53" s="13"/>
      <c r="X53" s="13"/>
      <c r="Y53" s="13"/>
      <c r="Z53" s="13"/>
      <c r="AA53" s="13"/>
      <c r="AB53" s="10"/>
      <c r="AC53" s="10"/>
    </row>
  </sheetData>
  <mergeCells count="3">
    <mergeCell ref="C6:T9"/>
    <mergeCell ref="C21:T26"/>
    <mergeCell ref="C43:T43"/>
  </mergeCells>
  <pageMargins left="0.75" right="0.75" top="1" bottom="1" header="0" footer="0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B2:AF53"/>
  <sheetViews>
    <sheetView zoomScale="70" zoomScaleNormal="70" workbookViewId="0"/>
  </sheetViews>
  <sheetFormatPr baseColWidth="10" defaultColWidth="11.42578125" defaultRowHeight="13.5" customHeight="1" x14ac:dyDescent="0.2"/>
  <cols>
    <col min="1" max="2" width="2.28515625" style="9" customWidth="1"/>
    <col min="3" max="4" width="11.42578125" style="9" customWidth="1"/>
    <col min="5" max="10" width="11.42578125" style="9"/>
    <col min="11" max="13" width="11.42578125" style="9" customWidth="1"/>
    <col min="14" max="17" width="11.42578125" style="9"/>
    <col min="18" max="20" width="11.42578125" style="9" customWidth="1"/>
    <col min="21" max="21" width="2.42578125" style="9" customWidth="1"/>
    <col min="22" max="27" width="11.42578125" style="8"/>
    <col min="28" max="16384" width="11.42578125" style="9"/>
  </cols>
  <sheetData>
    <row r="2" spans="2:27" ht="13.5" customHeight="1" x14ac:dyDescent="0.5">
      <c r="B2" s="201"/>
      <c r="C2" s="201"/>
      <c r="D2" s="201"/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1"/>
      <c r="S2" s="201"/>
      <c r="T2" s="201"/>
      <c r="U2" s="201"/>
    </row>
    <row r="3" spans="2:27" ht="13.5" customHeight="1" x14ac:dyDescent="0.2">
      <c r="B3" s="201"/>
      <c r="C3" s="40"/>
      <c r="D3" s="40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0"/>
      <c r="T3" s="40"/>
      <c r="U3" s="201"/>
    </row>
    <row r="4" spans="2:27" ht="13.5" customHeight="1" x14ac:dyDescent="0.2">
      <c r="B4" s="201"/>
      <c r="C4" s="40"/>
      <c r="D4" s="40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0"/>
      <c r="T4" s="40"/>
      <c r="U4" s="201"/>
    </row>
    <row r="5" spans="2:27" ht="13.5" customHeight="1" x14ac:dyDescent="0.2">
      <c r="B5" s="201"/>
      <c r="C5" s="40"/>
      <c r="D5" s="40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0"/>
      <c r="T5" s="40"/>
      <c r="U5" s="201"/>
      <c r="V5" s="9"/>
      <c r="W5" s="9"/>
      <c r="X5" s="9"/>
      <c r="Y5" s="9"/>
      <c r="Z5" s="9"/>
      <c r="AA5" s="9"/>
    </row>
    <row r="6" spans="2:27" ht="13.5" customHeight="1" x14ac:dyDescent="0.2">
      <c r="B6" s="201"/>
      <c r="C6" s="374" t="s">
        <v>499</v>
      </c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201"/>
      <c r="V6" s="9"/>
      <c r="W6" s="9"/>
      <c r="X6" s="9"/>
      <c r="Y6" s="9"/>
      <c r="Z6" s="9"/>
      <c r="AA6" s="9"/>
    </row>
    <row r="7" spans="2:27" ht="13.5" customHeight="1" x14ac:dyDescent="0.2">
      <c r="B7" s="201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201"/>
      <c r="V7" s="9"/>
      <c r="W7" s="9"/>
      <c r="X7" s="9"/>
      <c r="Y7" s="9"/>
      <c r="Z7" s="9"/>
      <c r="AA7" s="9"/>
    </row>
    <row r="8" spans="2:27" ht="13.5" customHeight="1" x14ac:dyDescent="0.2">
      <c r="B8" s="201"/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201"/>
      <c r="V8" s="9"/>
      <c r="W8" s="9"/>
      <c r="X8" s="9"/>
      <c r="Y8" s="9"/>
      <c r="Z8" s="9"/>
      <c r="AA8" s="9"/>
    </row>
    <row r="9" spans="2:27" ht="13.5" customHeight="1" x14ac:dyDescent="0.2">
      <c r="B9" s="201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201"/>
      <c r="V9" s="9"/>
      <c r="W9" s="9"/>
      <c r="X9" s="9"/>
      <c r="Y9" s="9"/>
      <c r="Z9" s="9"/>
      <c r="AA9" s="9"/>
    </row>
    <row r="10" spans="2:27" ht="13.5" customHeight="1" x14ac:dyDescent="0.2">
      <c r="B10" s="201"/>
      <c r="C10" s="40"/>
      <c r="D10" s="40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0"/>
      <c r="T10" s="40"/>
      <c r="U10" s="201"/>
      <c r="V10" s="9"/>
      <c r="W10" s="9"/>
      <c r="X10" s="9"/>
      <c r="Y10" s="9"/>
      <c r="Z10" s="9"/>
      <c r="AA10" s="9"/>
    </row>
    <row r="11" spans="2:27" ht="13.5" customHeight="1" x14ac:dyDescent="0.2">
      <c r="B11" s="201"/>
      <c r="C11" s="40"/>
      <c r="D11" s="40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0"/>
      <c r="T11" s="40"/>
      <c r="U11" s="201"/>
      <c r="V11" s="9"/>
      <c r="W11" s="9"/>
      <c r="X11" s="9"/>
      <c r="Y11" s="9"/>
      <c r="Z11" s="9"/>
      <c r="AA11" s="9"/>
    </row>
    <row r="12" spans="2:27" ht="13.5" customHeight="1" x14ac:dyDescent="0.2">
      <c r="B12" s="201"/>
      <c r="C12" s="40"/>
      <c r="D12" s="40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0"/>
      <c r="T12" s="40"/>
      <c r="U12" s="201"/>
      <c r="V12" s="9"/>
      <c r="W12" s="9"/>
      <c r="X12" s="9"/>
      <c r="Y12" s="9"/>
      <c r="Z12" s="9"/>
      <c r="AA12" s="9"/>
    </row>
    <row r="13" spans="2:27" ht="13.5" customHeight="1" x14ac:dyDescent="0.2">
      <c r="B13" s="201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201"/>
      <c r="V13" s="9"/>
      <c r="W13" s="9"/>
      <c r="X13" s="9"/>
      <c r="Y13" s="9"/>
      <c r="Z13" s="9"/>
      <c r="AA13" s="9"/>
    </row>
    <row r="14" spans="2:27" ht="13.5" customHeight="1" x14ac:dyDescent="0.2">
      <c r="B14" s="201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201"/>
      <c r="V14" s="9"/>
      <c r="W14" s="9"/>
      <c r="X14" s="9"/>
      <c r="Y14" s="9"/>
      <c r="Z14" s="9"/>
      <c r="AA14" s="9"/>
    </row>
    <row r="15" spans="2:27" ht="13.5" customHeight="1" x14ac:dyDescent="0.2">
      <c r="B15" s="201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201"/>
      <c r="V15" s="9"/>
      <c r="W15" s="9"/>
      <c r="X15" s="9"/>
      <c r="Y15" s="9"/>
      <c r="Z15" s="9"/>
      <c r="AA15" s="9"/>
    </row>
    <row r="16" spans="2:27" ht="13.5" customHeight="1" x14ac:dyDescent="0.2">
      <c r="B16" s="201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201"/>
    </row>
    <row r="17" spans="2:32" ht="13.5" customHeight="1" x14ac:dyDescent="0.2">
      <c r="B17" s="201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201"/>
    </row>
    <row r="18" spans="2:32" ht="13.5" customHeight="1" x14ac:dyDescent="0.2">
      <c r="B18" s="201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201"/>
    </row>
    <row r="19" spans="2:32" ht="13.5" customHeight="1" x14ac:dyDescent="0.2">
      <c r="B19" s="201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201"/>
      <c r="W19" s="13"/>
      <c r="X19" s="13"/>
      <c r="Y19" s="13"/>
      <c r="Z19" s="13"/>
      <c r="AA19" s="13"/>
    </row>
    <row r="20" spans="2:32" ht="13.5" customHeight="1" x14ac:dyDescent="0.2">
      <c r="B20" s="201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201"/>
      <c r="V20" s="13"/>
      <c r="W20" s="13"/>
      <c r="X20" s="13"/>
      <c r="Y20" s="13"/>
      <c r="Z20" s="13"/>
      <c r="AA20" s="29"/>
    </row>
    <row r="21" spans="2:32" ht="13.5" customHeight="1" x14ac:dyDescent="0.2">
      <c r="B21" s="201"/>
      <c r="C21" s="375"/>
      <c r="D21" s="376"/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376"/>
      <c r="S21" s="376"/>
      <c r="T21" s="376"/>
      <c r="U21" s="201"/>
      <c r="V21" s="13"/>
      <c r="W21" s="10"/>
      <c r="X21" s="10"/>
      <c r="Y21" s="10"/>
      <c r="Z21" s="10"/>
      <c r="AA21" s="29"/>
    </row>
    <row r="22" spans="2:32" ht="13.5" customHeight="1" x14ac:dyDescent="0.2">
      <c r="B22" s="201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6"/>
      <c r="T22" s="376"/>
      <c r="U22" s="201"/>
      <c r="V22" s="13"/>
      <c r="W22" s="307"/>
      <c r="X22" s="13"/>
      <c r="Y22" s="13"/>
      <c r="AA22" s="33"/>
      <c r="AB22" s="34"/>
    </row>
    <row r="23" spans="2:32" ht="13.5" customHeight="1" x14ac:dyDescent="0.2">
      <c r="B23" s="201"/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201"/>
      <c r="V23" s="13"/>
      <c r="W23" s="50"/>
      <c r="X23" s="29"/>
      <c r="Y23" s="29"/>
      <c r="Z23" s="51"/>
      <c r="AA23" s="13"/>
      <c r="AB23" s="10"/>
      <c r="AC23" s="10"/>
    </row>
    <row r="24" spans="2:32" ht="13.5" customHeight="1" x14ac:dyDescent="0.2">
      <c r="B24" s="201"/>
      <c r="C24" s="376"/>
      <c r="D24" s="376"/>
      <c r="E24" s="376"/>
      <c r="F24" s="376"/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376"/>
      <c r="R24" s="376"/>
      <c r="S24" s="376"/>
      <c r="T24" s="376"/>
      <c r="U24" s="201"/>
      <c r="V24" s="13"/>
      <c r="W24" s="50"/>
      <c r="X24" s="29"/>
      <c r="Y24" s="29"/>
      <c r="Z24" s="51"/>
      <c r="AA24" s="13"/>
      <c r="AB24" s="10"/>
      <c r="AC24" s="10"/>
      <c r="AD24" s="10"/>
      <c r="AE24" s="10"/>
    </row>
    <row r="25" spans="2:32" ht="13.5" customHeight="1" x14ac:dyDescent="0.2">
      <c r="B25" s="201"/>
      <c r="C25" s="376"/>
      <c r="D25" s="376"/>
      <c r="E25" s="376"/>
      <c r="F25" s="376"/>
      <c r="G25" s="376"/>
      <c r="H25" s="376"/>
      <c r="I25" s="376"/>
      <c r="J25" s="376"/>
      <c r="K25" s="376"/>
      <c r="L25" s="376"/>
      <c r="M25" s="376"/>
      <c r="N25" s="376"/>
      <c r="O25" s="376"/>
      <c r="P25" s="376"/>
      <c r="Q25" s="376"/>
      <c r="R25" s="376"/>
      <c r="S25" s="376"/>
      <c r="T25" s="376"/>
      <c r="U25" s="201"/>
      <c r="V25" s="33"/>
      <c r="W25" s="330"/>
      <c r="X25" s="331"/>
      <c r="Y25" s="331"/>
      <c r="Z25" s="332"/>
      <c r="AB25" s="10"/>
      <c r="AC25" s="10"/>
      <c r="AD25" s="10"/>
      <c r="AE25" s="10"/>
    </row>
    <row r="26" spans="2:32" ht="13.5" customHeight="1" x14ac:dyDescent="0.2">
      <c r="B26" s="201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201"/>
      <c r="V26" s="33"/>
      <c r="W26" s="330"/>
      <c r="X26" s="331"/>
      <c r="Y26" s="331"/>
      <c r="Z26" s="332"/>
      <c r="AA26" s="13"/>
      <c r="AB26" s="10"/>
      <c r="AC26" s="10"/>
      <c r="AD26" s="10"/>
      <c r="AE26" s="10"/>
    </row>
    <row r="27" spans="2:32" ht="13.5" customHeight="1" x14ac:dyDescent="0.2">
      <c r="B27" s="20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201"/>
      <c r="V27" s="33"/>
      <c r="W27" s="330"/>
      <c r="X27" s="331"/>
      <c r="Y27" s="331"/>
      <c r="Z27" s="332"/>
      <c r="AA27" s="13"/>
      <c r="AB27" s="10"/>
      <c r="AC27" s="10"/>
      <c r="AD27" s="10"/>
      <c r="AE27" s="10"/>
    </row>
    <row r="28" spans="2:32" ht="13.5" customHeight="1" x14ac:dyDescent="0.2">
      <c r="B28" s="20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201"/>
      <c r="V28" s="33"/>
      <c r="W28" s="50"/>
      <c r="X28" s="307" t="s">
        <v>78</v>
      </c>
      <c r="Y28" s="308" t="s">
        <v>82</v>
      </c>
      <c r="Z28" s="308" t="s">
        <v>83</v>
      </c>
      <c r="AA28" s="13"/>
      <c r="AB28" s="10"/>
      <c r="AC28" s="10"/>
      <c r="AD28" s="10"/>
      <c r="AE28" s="10"/>
      <c r="AF28" s="102"/>
    </row>
    <row r="29" spans="2:32" ht="13.5" customHeight="1" x14ac:dyDescent="0.2">
      <c r="B29" s="20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201"/>
      <c r="V29" s="33"/>
      <c r="W29" s="50"/>
      <c r="X29" s="29"/>
      <c r="Y29" s="29"/>
      <c r="Z29" s="309"/>
      <c r="AA29" s="13"/>
      <c r="AB29" s="10"/>
      <c r="AC29" s="10"/>
      <c r="AD29" s="10"/>
      <c r="AE29" s="10"/>
      <c r="AF29" s="102"/>
    </row>
    <row r="30" spans="2:32" ht="13.5" customHeight="1" x14ac:dyDescent="0.2">
      <c r="B30" s="20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201"/>
      <c r="V30" s="34"/>
      <c r="W30" s="10" t="s">
        <v>8</v>
      </c>
      <c r="X30" s="10">
        <v>1448</v>
      </c>
      <c r="Y30" s="10">
        <v>874</v>
      </c>
      <c r="Z30" s="309">
        <f t="shared" ref="Z30:Z33" si="0">+Y30/X30</f>
        <v>0.60359116022099446</v>
      </c>
      <c r="AA30" s="13"/>
      <c r="AB30" s="10"/>
      <c r="AC30" s="10"/>
      <c r="AD30" s="10"/>
      <c r="AE30" s="10"/>
      <c r="AF30" s="102"/>
    </row>
    <row r="31" spans="2:32" ht="13.5" customHeight="1" x14ac:dyDescent="0.2">
      <c r="B31" s="20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201"/>
      <c r="V31" s="34"/>
      <c r="W31" s="10" t="s">
        <v>10</v>
      </c>
      <c r="X31" s="10">
        <v>1868</v>
      </c>
      <c r="Y31" s="10">
        <v>965</v>
      </c>
      <c r="Z31" s="309">
        <f t="shared" si="0"/>
        <v>0.51659528907922914</v>
      </c>
      <c r="AA31" s="13"/>
      <c r="AB31" s="10"/>
      <c r="AC31" s="10"/>
      <c r="AD31" s="10"/>
      <c r="AE31" s="10"/>
      <c r="AF31" s="102"/>
    </row>
    <row r="32" spans="2:32" ht="13.5" customHeight="1" x14ac:dyDescent="0.2">
      <c r="B32" s="20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201"/>
      <c r="V32" s="34"/>
      <c r="W32" s="10" t="s">
        <v>12</v>
      </c>
      <c r="X32" s="10">
        <v>1902</v>
      </c>
      <c r="Y32" s="10">
        <v>999</v>
      </c>
      <c r="Z32" s="309">
        <f t="shared" si="0"/>
        <v>0.52523659305993686</v>
      </c>
      <c r="AA32" s="13"/>
      <c r="AB32" s="10"/>
      <c r="AC32" s="10"/>
      <c r="AD32" s="10"/>
      <c r="AE32" s="10"/>
      <c r="AF32" s="102"/>
    </row>
    <row r="33" spans="2:32" ht="13.5" customHeight="1" x14ac:dyDescent="0.2">
      <c r="B33" s="20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201"/>
      <c r="V33" s="34"/>
      <c r="W33" s="10" t="s">
        <v>14</v>
      </c>
      <c r="X33" s="10">
        <v>2136</v>
      </c>
      <c r="Y33" s="10">
        <v>1093</v>
      </c>
      <c r="Z33" s="309">
        <f t="shared" si="0"/>
        <v>0.51170411985018727</v>
      </c>
      <c r="AA33" s="10"/>
      <c r="AB33" s="34"/>
      <c r="AC33" s="10"/>
      <c r="AD33" s="10"/>
      <c r="AE33" s="10"/>
      <c r="AF33" s="102"/>
    </row>
    <row r="34" spans="2:32" ht="13.5" customHeight="1" x14ac:dyDescent="0.2">
      <c r="B34" s="20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201"/>
      <c r="V34" s="34"/>
      <c r="W34" s="10" t="s">
        <v>16</v>
      </c>
      <c r="X34" s="10">
        <v>2201</v>
      </c>
      <c r="Y34" s="10">
        <v>932</v>
      </c>
      <c r="Z34" s="309">
        <f t="shared" ref="Z34:Z37" si="1">+Y34/X34</f>
        <v>0.42344388914129943</v>
      </c>
      <c r="AA34" s="10"/>
      <c r="AB34" s="34"/>
      <c r="AC34" s="10"/>
      <c r="AD34" s="10"/>
      <c r="AE34" s="10"/>
      <c r="AF34" s="102"/>
    </row>
    <row r="35" spans="2:32" ht="13.5" customHeight="1" x14ac:dyDescent="0.2">
      <c r="B35" s="20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201"/>
      <c r="V35" s="34"/>
      <c r="W35" s="10" t="s">
        <v>18</v>
      </c>
      <c r="X35" s="10">
        <v>1896</v>
      </c>
      <c r="Y35" s="10">
        <v>838</v>
      </c>
      <c r="Z35" s="309">
        <f t="shared" si="1"/>
        <v>0.44198312236286919</v>
      </c>
      <c r="AA35" s="10"/>
      <c r="AB35" s="34"/>
      <c r="AC35" s="10"/>
      <c r="AD35" s="10"/>
      <c r="AE35" s="10"/>
      <c r="AF35" s="102"/>
    </row>
    <row r="36" spans="2:32" ht="13.5" customHeight="1" x14ac:dyDescent="0.2">
      <c r="B36" s="20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201"/>
      <c r="V36" s="33"/>
      <c r="W36" s="13" t="s">
        <v>20</v>
      </c>
      <c r="X36" s="13">
        <v>1637</v>
      </c>
      <c r="Y36" s="13">
        <v>784</v>
      </c>
      <c r="Z36" s="309">
        <f t="shared" si="1"/>
        <v>0.47892486255345146</v>
      </c>
      <c r="AA36" s="10"/>
      <c r="AB36" s="34"/>
      <c r="AC36" s="10"/>
      <c r="AD36" s="10"/>
      <c r="AE36" s="10"/>
      <c r="AF36" s="102"/>
    </row>
    <row r="37" spans="2:32" ht="13.5" customHeight="1" x14ac:dyDescent="0.2">
      <c r="B37" s="201"/>
      <c r="C37" s="40"/>
      <c r="D37" s="40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0"/>
      <c r="T37" s="40"/>
      <c r="U37" s="201"/>
      <c r="V37" s="33"/>
      <c r="W37" s="13" t="s">
        <v>22</v>
      </c>
      <c r="X37" s="13">
        <v>1813</v>
      </c>
      <c r="Y37" s="13">
        <v>841</v>
      </c>
      <c r="Z37" s="309">
        <f t="shared" si="1"/>
        <v>0.46387203530060672</v>
      </c>
      <c r="AA37" s="10"/>
      <c r="AB37" s="34"/>
      <c r="AC37" s="10"/>
      <c r="AD37" s="10"/>
      <c r="AE37" s="10"/>
      <c r="AF37" s="102"/>
    </row>
    <row r="38" spans="2:32" ht="13.5" customHeight="1" x14ac:dyDescent="0.2">
      <c r="B38" s="201"/>
      <c r="C38" s="40"/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0"/>
      <c r="S38" s="40"/>
      <c r="T38" s="40"/>
      <c r="U38" s="201"/>
      <c r="V38" s="33"/>
      <c r="W38" s="13" t="s">
        <v>24</v>
      </c>
      <c r="X38" s="13">
        <v>1847</v>
      </c>
      <c r="Y38" s="13">
        <v>918</v>
      </c>
      <c r="Z38" s="309">
        <f>+Y38/X38</f>
        <v>0.49702219815917703</v>
      </c>
      <c r="AA38" s="10"/>
      <c r="AB38" s="34"/>
      <c r="AC38" s="10"/>
      <c r="AD38" s="10"/>
      <c r="AE38" s="10"/>
      <c r="AF38" s="102"/>
    </row>
    <row r="39" spans="2:32" ht="13.5" customHeight="1" x14ac:dyDescent="0.2">
      <c r="B39" s="201"/>
      <c r="C39" s="40"/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0"/>
      <c r="T39" s="40"/>
      <c r="U39" s="201"/>
      <c r="V39" s="33"/>
      <c r="W39" s="13" t="s">
        <v>495</v>
      </c>
      <c r="X39" s="13">
        <v>1527</v>
      </c>
      <c r="Y39" s="13">
        <v>885</v>
      </c>
      <c r="Z39" s="309">
        <f>+Y39/X39</f>
        <v>0.5795677799607073</v>
      </c>
      <c r="AA39" s="13"/>
      <c r="AB39" s="10"/>
      <c r="AC39" s="10"/>
      <c r="AD39" s="10"/>
      <c r="AE39" s="10"/>
      <c r="AF39" s="102"/>
    </row>
    <row r="40" spans="2:32" ht="13.5" customHeight="1" x14ac:dyDescent="0.2">
      <c r="B40" s="201"/>
      <c r="C40" s="40"/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0"/>
      <c r="T40" s="40"/>
      <c r="U40" s="201"/>
      <c r="V40" s="33"/>
      <c r="W40" s="33"/>
      <c r="X40" s="33"/>
      <c r="Y40" s="33"/>
      <c r="Z40" s="33"/>
      <c r="AA40" s="13"/>
      <c r="AB40" s="10"/>
      <c r="AC40" s="10"/>
      <c r="AD40" s="10"/>
      <c r="AE40" s="10"/>
      <c r="AF40" s="102"/>
    </row>
    <row r="41" spans="2:32" ht="13.5" customHeight="1" x14ac:dyDescent="0.2">
      <c r="B41" s="201"/>
      <c r="C41" s="40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201"/>
      <c r="V41" s="33"/>
      <c r="W41" s="33"/>
      <c r="X41" s="33"/>
      <c r="Y41" s="33"/>
      <c r="Z41" s="33"/>
      <c r="AA41" s="13"/>
      <c r="AB41" s="10"/>
      <c r="AC41" s="10"/>
      <c r="AD41" s="10"/>
      <c r="AE41" s="10"/>
      <c r="AF41" s="102"/>
    </row>
    <row r="42" spans="2:32" ht="13.5" customHeight="1" x14ac:dyDescent="0.2">
      <c r="B42" s="201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201"/>
      <c r="V42" s="33"/>
      <c r="W42" s="33"/>
      <c r="X42" s="33"/>
      <c r="Y42" s="33"/>
      <c r="Z42" s="33"/>
      <c r="AA42" s="13"/>
      <c r="AB42" s="10"/>
      <c r="AC42" s="10"/>
      <c r="AD42" s="10"/>
      <c r="AE42" s="10"/>
      <c r="AF42" s="102"/>
    </row>
    <row r="43" spans="2:32" ht="13.5" customHeight="1" x14ac:dyDescent="0.2">
      <c r="B43" s="201"/>
      <c r="C43" s="367" t="s">
        <v>81</v>
      </c>
      <c r="D43" s="367"/>
      <c r="E43" s="367"/>
      <c r="F43" s="367"/>
      <c r="G43" s="367"/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201"/>
      <c r="V43" s="33"/>
      <c r="W43" s="33"/>
      <c r="X43" s="33"/>
      <c r="Y43" s="33"/>
      <c r="Z43" s="33"/>
      <c r="AA43" s="13"/>
      <c r="AB43" s="10"/>
      <c r="AC43" s="10"/>
      <c r="AD43" s="10"/>
      <c r="AE43" s="10"/>
      <c r="AF43" s="102"/>
    </row>
    <row r="44" spans="2:32" ht="13.5" customHeight="1" x14ac:dyDescent="0.2">
      <c r="B44" s="201"/>
      <c r="C44" s="40"/>
      <c r="D44" s="40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0"/>
      <c r="S44" s="40"/>
      <c r="T44" s="40"/>
      <c r="U44" s="201"/>
      <c r="V44" s="33"/>
      <c r="W44" s="33"/>
      <c r="X44" s="33"/>
      <c r="Y44" s="33"/>
      <c r="Z44" s="33"/>
      <c r="AA44" s="13"/>
      <c r="AB44" s="10"/>
      <c r="AC44" s="10"/>
      <c r="AD44" s="10"/>
      <c r="AE44" s="10"/>
      <c r="AF44" s="102"/>
    </row>
    <row r="45" spans="2:32" ht="13.5" customHeight="1" x14ac:dyDescent="0.2">
      <c r="B45" s="201"/>
      <c r="C45" s="201"/>
      <c r="D45" s="201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1"/>
      <c r="S45" s="201"/>
      <c r="T45" s="201"/>
      <c r="U45" s="201"/>
      <c r="V45" s="33"/>
      <c r="W45" s="33"/>
      <c r="X45" s="33"/>
      <c r="Y45" s="33"/>
      <c r="Z45" s="33"/>
      <c r="AA45" s="13"/>
      <c r="AB45" s="10"/>
      <c r="AC45" s="10"/>
      <c r="AD45" s="10"/>
      <c r="AE45" s="10"/>
      <c r="AF45" s="102"/>
    </row>
    <row r="46" spans="2:32" ht="13.5" customHeight="1" x14ac:dyDescent="0.2">
      <c r="V46" s="13"/>
      <c r="W46" s="13"/>
      <c r="X46" s="13"/>
      <c r="Y46" s="13"/>
      <c r="Z46" s="13"/>
      <c r="AA46" s="13"/>
      <c r="AB46" s="10"/>
      <c r="AC46" s="10"/>
      <c r="AD46" s="10"/>
      <c r="AE46" s="10"/>
      <c r="AF46" s="102"/>
    </row>
    <row r="47" spans="2:32" ht="13.5" customHeight="1" x14ac:dyDescent="0.2">
      <c r="V47" s="13"/>
      <c r="W47" s="13"/>
      <c r="X47" s="13"/>
      <c r="Y47" s="13"/>
      <c r="Z47" s="13"/>
      <c r="AA47" s="13"/>
      <c r="AB47" s="10"/>
      <c r="AC47" s="10"/>
      <c r="AD47" s="10"/>
      <c r="AE47" s="10"/>
    </row>
    <row r="48" spans="2:32" ht="13.5" customHeight="1" x14ac:dyDescent="0.2">
      <c r="W48" s="13"/>
      <c r="X48" s="13"/>
      <c r="Y48" s="13"/>
      <c r="Z48" s="13"/>
      <c r="AA48" s="13"/>
      <c r="AB48" s="10"/>
      <c r="AC48" s="10"/>
    </row>
    <row r="49" spans="23:29" ht="13.5" customHeight="1" x14ac:dyDescent="0.2">
      <c r="W49" s="13"/>
      <c r="X49" s="13"/>
      <c r="Y49" s="13"/>
      <c r="Z49" s="13"/>
      <c r="AA49" s="13"/>
      <c r="AB49" s="10"/>
      <c r="AC49" s="10"/>
    </row>
    <row r="50" spans="23:29" ht="13.5" customHeight="1" x14ac:dyDescent="0.2">
      <c r="W50" s="13"/>
      <c r="X50" s="13"/>
      <c r="Y50" s="13"/>
      <c r="Z50" s="13"/>
      <c r="AA50" s="13"/>
      <c r="AB50" s="10"/>
      <c r="AC50" s="10"/>
    </row>
    <row r="51" spans="23:29" ht="13.5" customHeight="1" x14ac:dyDescent="0.2">
      <c r="W51" s="13"/>
      <c r="X51" s="13"/>
      <c r="Y51" s="13"/>
      <c r="Z51" s="13"/>
      <c r="AA51" s="13"/>
      <c r="AB51" s="10"/>
      <c r="AC51" s="10"/>
    </row>
    <row r="52" spans="23:29" ht="13.5" customHeight="1" x14ac:dyDescent="0.2">
      <c r="W52" s="13"/>
      <c r="X52" s="13"/>
      <c r="Y52" s="13"/>
      <c r="Z52" s="13"/>
      <c r="AA52" s="13"/>
      <c r="AB52" s="10"/>
      <c r="AC52" s="10"/>
    </row>
    <row r="53" spans="23:29" ht="13.5" customHeight="1" x14ac:dyDescent="0.2">
      <c r="W53" s="13"/>
      <c r="X53" s="13"/>
      <c r="Y53" s="13"/>
      <c r="Z53" s="13"/>
      <c r="AA53" s="13"/>
      <c r="AB53" s="10"/>
      <c r="AC53" s="10"/>
    </row>
  </sheetData>
  <mergeCells count="3">
    <mergeCell ref="C21:T26"/>
    <mergeCell ref="C43:T43"/>
    <mergeCell ref="C6:T9"/>
  </mergeCells>
  <pageMargins left="0.75" right="0.75" top="1" bottom="1" header="0" footer="0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6"/>
  <dimension ref="A1:JSQ1999"/>
  <sheetViews>
    <sheetView zoomScaleNormal="100" workbookViewId="0">
      <selection activeCell="A7" sqref="A7:H54"/>
    </sheetView>
  </sheetViews>
  <sheetFormatPr baseColWidth="10" defaultColWidth="11.42578125" defaultRowHeight="44.25" customHeight="1" x14ac:dyDescent="0.2"/>
  <cols>
    <col min="1" max="1" width="52.42578125" style="26" customWidth="1"/>
    <col min="2" max="2" width="11.28515625" style="28" customWidth="1"/>
    <col min="3" max="3" width="19.7109375" style="28" customWidth="1"/>
    <col min="4" max="4" width="11.42578125" style="28" customWidth="1"/>
    <col min="5" max="5" width="16.85546875" style="28" customWidth="1"/>
    <col min="6" max="6" width="15.140625" style="28" customWidth="1"/>
    <col min="7" max="7" width="12.7109375" style="28" customWidth="1"/>
    <col min="8" max="8" width="15.140625" style="28" customWidth="1"/>
    <col min="9" max="9" width="23.140625" style="28" bestFit="1" customWidth="1"/>
    <col min="10" max="145" width="11.42578125" style="28"/>
    <col min="146" max="146" width="47.7109375" style="28" customWidth="1"/>
    <col min="147" max="176" width="7.85546875" style="28" customWidth="1"/>
    <col min="177" max="401" width="11.42578125" style="28"/>
    <col min="402" max="402" width="47.7109375" style="28" customWidth="1"/>
    <col min="403" max="432" width="7.85546875" style="28" customWidth="1"/>
    <col min="433" max="657" width="11.42578125" style="28"/>
    <col min="658" max="658" width="47.7109375" style="28" customWidth="1"/>
    <col min="659" max="688" width="7.85546875" style="28" customWidth="1"/>
    <col min="689" max="913" width="11.42578125" style="28"/>
    <col min="914" max="914" width="47.7109375" style="28" customWidth="1"/>
    <col min="915" max="944" width="7.85546875" style="28" customWidth="1"/>
    <col min="945" max="1169" width="11.42578125" style="28"/>
    <col min="1170" max="1170" width="47.7109375" style="28" customWidth="1"/>
    <col min="1171" max="1200" width="7.85546875" style="28" customWidth="1"/>
    <col min="1201" max="1425" width="11.42578125" style="28"/>
    <col min="1426" max="1426" width="47.7109375" style="28" customWidth="1"/>
    <col min="1427" max="1456" width="7.85546875" style="28" customWidth="1"/>
    <col min="1457" max="1681" width="11.42578125" style="28"/>
    <col min="1682" max="1682" width="47.7109375" style="28" customWidth="1"/>
    <col min="1683" max="1712" width="7.85546875" style="28" customWidth="1"/>
    <col min="1713" max="1937" width="11.42578125" style="28"/>
    <col min="1938" max="1938" width="47.7109375" style="28" customWidth="1"/>
    <col min="1939" max="1968" width="7.85546875" style="28" customWidth="1"/>
    <col min="1969" max="2193" width="11.42578125" style="28"/>
    <col min="2194" max="2194" width="47.7109375" style="28" customWidth="1"/>
    <col min="2195" max="2224" width="7.85546875" style="28" customWidth="1"/>
    <col min="2225" max="2449" width="11.42578125" style="28"/>
    <col min="2450" max="2450" width="47.7109375" style="28" customWidth="1"/>
    <col min="2451" max="2480" width="7.85546875" style="28" customWidth="1"/>
    <col min="2481" max="2705" width="11.42578125" style="28"/>
    <col min="2706" max="2706" width="47.7109375" style="28" customWidth="1"/>
    <col min="2707" max="2736" width="7.85546875" style="28" customWidth="1"/>
    <col min="2737" max="2961" width="11.42578125" style="28"/>
    <col min="2962" max="2962" width="47.7109375" style="28" customWidth="1"/>
    <col min="2963" max="2992" width="7.85546875" style="28" customWidth="1"/>
    <col min="2993" max="3217" width="11.42578125" style="28"/>
    <col min="3218" max="3218" width="47.7109375" style="28" customWidth="1"/>
    <col min="3219" max="3248" width="7.85546875" style="28" customWidth="1"/>
    <col min="3249" max="3473" width="11.42578125" style="28"/>
    <col min="3474" max="3474" width="47.7109375" style="28" customWidth="1"/>
    <col min="3475" max="3504" width="7.85546875" style="28" customWidth="1"/>
    <col min="3505" max="3729" width="11.42578125" style="28"/>
    <col min="3730" max="3730" width="47.7109375" style="28" customWidth="1"/>
    <col min="3731" max="3760" width="7.85546875" style="28" customWidth="1"/>
    <col min="3761" max="3985" width="11.42578125" style="28"/>
    <col min="3986" max="3986" width="47.7109375" style="28" customWidth="1"/>
    <col min="3987" max="4016" width="7.85546875" style="28" customWidth="1"/>
    <col min="4017" max="4241" width="11.42578125" style="28"/>
    <col min="4242" max="4242" width="47.7109375" style="28" customWidth="1"/>
    <col min="4243" max="4272" width="7.85546875" style="28" customWidth="1"/>
    <col min="4273" max="4497" width="11.42578125" style="28"/>
    <col min="4498" max="4498" width="47.7109375" style="28" customWidth="1"/>
    <col min="4499" max="4528" width="7.85546875" style="28" customWidth="1"/>
    <col min="4529" max="4753" width="11.42578125" style="28"/>
    <col min="4754" max="4754" width="47.7109375" style="28" customWidth="1"/>
    <col min="4755" max="4784" width="7.85546875" style="28" customWidth="1"/>
    <col min="4785" max="5009" width="11.42578125" style="28"/>
    <col min="5010" max="5010" width="47.7109375" style="28" customWidth="1"/>
    <col min="5011" max="5040" width="7.85546875" style="28" customWidth="1"/>
    <col min="5041" max="5265" width="11.42578125" style="28"/>
    <col min="5266" max="5266" width="47.7109375" style="28" customWidth="1"/>
    <col min="5267" max="5296" width="7.85546875" style="28" customWidth="1"/>
    <col min="5297" max="5521" width="11.42578125" style="28"/>
    <col min="5522" max="5522" width="47.7109375" style="28" customWidth="1"/>
    <col min="5523" max="5552" width="7.85546875" style="28" customWidth="1"/>
    <col min="5553" max="5777" width="11.42578125" style="28"/>
    <col min="5778" max="5778" width="47.7109375" style="28" customWidth="1"/>
    <col min="5779" max="5808" width="7.85546875" style="28" customWidth="1"/>
    <col min="5809" max="6033" width="11.42578125" style="28"/>
    <col min="6034" max="6034" width="47.7109375" style="28" customWidth="1"/>
    <col min="6035" max="6064" width="7.85546875" style="28" customWidth="1"/>
    <col min="6065" max="6289" width="11.42578125" style="28"/>
    <col min="6290" max="6290" width="47.7109375" style="28" customWidth="1"/>
    <col min="6291" max="6320" width="7.85546875" style="28" customWidth="1"/>
    <col min="6321" max="6545" width="11.42578125" style="28"/>
    <col min="6546" max="6546" width="47.7109375" style="28" customWidth="1"/>
    <col min="6547" max="6576" width="7.85546875" style="28" customWidth="1"/>
    <col min="6577" max="6801" width="11.42578125" style="28"/>
    <col min="6802" max="6802" width="47.7109375" style="28" customWidth="1"/>
    <col min="6803" max="6832" width="7.85546875" style="28" customWidth="1"/>
    <col min="6833" max="7057" width="11.42578125" style="28"/>
    <col min="7058" max="7058" width="47.7109375" style="28" customWidth="1"/>
    <col min="7059" max="7088" width="7.85546875" style="28" customWidth="1"/>
    <col min="7089" max="7313" width="11.42578125" style="28"/>
    <col min="7314" max="7314" width="47.7109375" style="28" customWidth="1"/>
    <col min="7315" max="7344" width="7.85546875" style="28" customWidth="1"/>
    <col min="7345" max="7569" width="11.42578125" style="28"/>
    <col min="7570" max="7570" width="47.7109375" style="28" customWidth="1"/>
    <col min="7571" max="7600" width="7.85546875" style="28" customWidth="1"/>
    <col min="7601" max="7825" width="11.42578125" style="28"/>
    <col min="7826" max="7826" width="47.7109375" style="28" customWidth="1"/>
    <col min="7827" max="7856" width="7.85546875" style="28" customWidth="1"/>
    <col min="7857" max="8081" width="11.42578125" style="28"/>
    <col min="8082" max="8082" width="47.7109375" style="28" customWidth="1"/>
    <col min="8083" max="8112" width="7.85546875" style="28" customWidth="1"/>
    <col min="8113" max="8337" width="11.42578125" style="28"/>
    <col min="8338" max="8338" width="47.7109375" style="28" customWidth="1"/>
    <col min="8339" max="8368" width="7.85546875" style="28" customWidth="1"/>
    <col min="8369" max="8593" width="11.42578125" style="28"/>
    <col min="8594" max="8594" width="47.7109375" style="28" customWidth="1"/>
    <col min="8595" max="8624" width="7.85546875" style="28" customWidth="1"/>
    <col min="8625" max="8849" width="11.42578125" style="28"/>
    <col min="8850" max="8850" width="47.7109375" style="28" customWidth="1"/>
    <col min="8851" max="8880" width="7.85546875" style="28" customWidth="1"/>
    <col min="8881" max="9105" width="11.42578125" style="28"/>
    <col min="9106" max="9106" width="47.7109375" style="28" customWidth="1"/>
    <col min="9107" max="9136" width="7.85546875" style="28" customWidth="1"/>
    <col min="9137" max="9361" width="11.42578125" style="28"/>
    <col min="9362" max="9362" width="47.7109375" style="28" customWidth="1"/>
    <col min="9363" max="9392" width="7.85546875" style="28" customWidth="1"/>
    <col min="9393" max="9617" width="11.42578125" style="28"/>
    <col min="9618" max="9618" width="47.7109375" style="28" customWidth="1"/>
    <col min="9619" max="9648" width="7.85546875" style="28" customWidth="1"/>
    <col min="9649" max="9873" width="11.42578125" style="28"/>
    <col min="9874" max="9874" width="47.7109375" style="28" customWidth="1"/>
    <col min="9875" max="9904" width="7.85546875" style="28" customWidth="1"/>
    <col min="9905" max="10129" width="11.42578125" style="28"/>
    <col min="10130" max="10130" width="47.7109375" style="28" customWidth="1"/>
    <col min="10131" max="10160" width="7.85546875" style="28" customWidth="1"/>
    <col min="10161" max="10385" width="11.42578125" style="28"/>
    <col min="10386" max="10386" width="47.7109375" style="28" customWidth="1"/>
    <col min="10387" max="10416" width="7.85546875" style="28" customWidth="1"/>
    <col min="10417" max="10641" width="11.42578125" style="28"/>
    <col min="10642" max="10642" width="47.7109375" style="28" customWidth="1"/>
    <col min="10643" max="10672" width="7.85546875" style="28" customWidth="1"/>
    <col min="10673" max="10897" width="11.42578125" style="28"/>
    <col min="10898" max="10898" width="47.7109375" style="28" customWidth="1"/>
    <col min="10899" max="10928" width="7.85546875" style="28" customWidth="1"/>
    <col min="10929" max="11153" width="11.42578125" style="28"/>
    <col min="11154" max="11154" width="47.7109375" style="28" customWidth="1"/>
    <col min="11155" max="11184" width="7.85546875" style="28" customWidth="1"/>
    <col min="11185" max="11409" width="11.42578125" style="28"/>
    <col min="11410" max="11410" width="47.7109375" style="28" customWidth="1"/>
    <col min="11411" max="11440" width="7.85546875" style="28" customWidth="1"/>
    <col min="11441" max="11665" width="11.42578125" style="28"/>
    <col min="11666" max="11666" width="47.7109375" style="28" customWidth="1"/>
    <col min="11667" max="11696" width="7.85546875" style="28" customWidth="1"/>
    <col min="11697" max="11921" width="11.42578125" style="28"/>
    <col min="11922" max="11922" width="47.7109375" style="28" customWidth="1"/>
    <col min="11923" max="11952" width="7.85546875" style="28" customWidth="1"/>
    <col min="11953" max="12177" width="11.42578125" style="28"/>
    <col min="12178" max="12178" width="47.7109375" style="28" customWidth="1"/>
    <col min="12179" max="12208" width="7.85546875" style="28" customWidth="1"/>
    <col min="12209" max="12433" width="11.42578125" style="28"/>
    <col min="12434" max="12434" width="47.7109375" style="28" customWidth="1"/>
    <col min="12435" max="12464" width="7.85546875" style="28" customWidth="1"/>
    <col min="12465" max="12689" width="11.42578125" style="28"/>
    <col min="12690" max="12690" width="47.7109375" style="28" customWidth="1"/>
    <col min="12691" max="12720" width="7.85546875" style="28" customWidth="1"/>
    <col min="12721" max="12945" width="11.42578125" style="28"/>
    <col min="12946" max="12946" width="47.7109375" style="28" customWidth="1"/>
    <col min="12947" max="12976" width="7.85546875" style="28" customWidth="1"/>
    <col min="12977" max="13201" width="11.42578125" style="28"/>
    <col min="13202" max="13202" width="47.7109375" style="28" customWidth="1"/>
    <col min="13203" max="13232" width="7.85546875" style="28" customWidth="1"/>
    <col min="13233" max="13457" width="11.42578125" style="28"/>
    <col min="13458" max="13458" width="47.7109375" style="28" customWidth="1"/>
    <col min="13459" max="13488" width="7.85546875" style="28" customWidth="1"/>
    <col min="13489" max="13713" width="11.42578125" style="28"/>
    <col min="13714" max="13714" width="47.7109375" style="28" customWidth="1"/>
    <col min="13715" max="13744" width="7.85546875" style="28" customWidth="1"/>
    <col min="13745" max="13969" width="11.42578125" style="28"/>
    <col min="13970" max="13970" width="47.7109375" style="28" customWidth="1"/>
    <col min="13971" max="14000" width="7.85546875" style="28" customWidth="1"/>
    <col min="14001" max="14225" width="11.42578125" style="28"/>
    <col min="14226" max="14226" width="47.7109375" style="28" customWidth="1"/>
    <col min="14227" max="14256" width="7.85546875" style="28" customWidth="1"/>
    <col min="14257" max="14481" width="11.42578125" style="28"/>
    <col min="14482" max="14482" width="47.7109375" style="28" customWidth="1"/>
    <col min="14483" max="14512" width="7.85546875" style="28" customWidth="1"/>
    <col min="14513" max="14737" width="11.42578125" style="28"/>
    <col min="14738" max="14738" width="47.7109375" style="28" customWidth="1"/>
    <col min="14739" max="14768" width="7.85546875" style="28" customWidth="1"/>
    <col min="14769" max="14993" width="11.42578125" style="28"/>
    <col min="14994" max="14994" width="47.7109375" style="28" customWidth="1"/>
    <col min="14995" max="15024" width="7.85546875" style="28" customWidth="1"/>
    <col min="15025" max="15249" width="11.42578125" style="28"/>
    <col min="15250" max="15250" width="47.7109375" style="28" customWidth="1"/>
    <col min="15251" max="15280" width="7.85546875" style="28" customWidth="1"/>
    <col min="15281" max="15505" width="11.42578125" style="28"/>
    <col min="15506" max="15506" width="47.7109375" style="28" customWidth="1"/>
    <col min="15507" max="15536" width="7.85546875" style="28" customWidth="1"/>
    <col min="15537" max="15761" width="11.42578125" style="28"/>
    <col min="15762" max="15762" width="47.7109375" style="28" customWidth="1"/>
    <col min="15763" max="15792" width="7.85546875" style="28" customWidth="1"/>
    <col min="15793" max="16017" width="11.42578125" style="28"/>
    <col min="16018" max="16018" width="47.7109375" style="28" customWidth="1"/>
    <col min="16019" max="16048" width="7.85546875" style="28" customWidth="1"/>
    <col min="16049" max="16384" width="11.42578125" style="28"/>
  </cols>
  <sheetData>
    <row r="1" spans="1:9" ht="12" x14ac:dyDescent="0.2"/>
    <row r="2" spans="1:9" ht="21" customHeight="1" x14ac:dyDescent="0.2">
      <c r="A2" s="45" t="s">
        <v>2</v>
      </c>
      <c r="I2" s="217" t="s">
        <v>84</v>
      </c>
    </row>
    <row r="3" spans="1:9" ht="21" customHeight="1" x14ac:dyDescent="0.2">
      <c r="A3" s="45" t="s">
        <v>3</v>
      </c>
      <c r="I3" s="136"/>
    </row>
    <row r="4" spans="1:9" ht="21" customHeight="1" x14ac:dyDescent="0.2">
      <c r="A4" s="133" t="s">
        <v>500</v>
      </c>
    </row>
    <row r="5" spans="1:9" ht="21" customHeight="1" x14ac:dyDescent="0.2">
      <c r="A5" s="45"/>
      <c r="I5" s="205" t="s">
        <v>85</v>
      </c>
    </row>
    <row r="6" spans="1:9" ht="19.5" customHeight="1" x14ac:dyDescent="0.2">
      <c r="A6" s="27"/>
    </row>
    <row r="7" spans="1:9" ht="21.75" customHeight="1" x14ac:dyDescent="0.2">
      <c r="A7" s="372" t="s">
        <v>6</v>
      </c>
      <c r="B7" s="368" t="s">
        <v>495</v>
      </c>
      <c r="C7" s="368"/>
      <c r="D7" s="368"/>
      <c r="E7" s="368"/>
      <c r="F7" s="368"/>
      <c r="G7" s="368"/>
      <c r="H7" s="368"/>
    </row>
    <row r="8" spans="1:9" ht="36" x14ac:dyDescent="0.2">
      <c r="A8" s="372"/>
      <c r="B8" s="206" t="s">
        <v>78</v>
      </c>
      <c r="C8" s="207" t="s">
        <v>85</v>
      </c>
      <c r="D8" s="207" t="s">
        <v>79</v>
      </c>
      <c r="E8" s="207" t="s">
        <v>86</v>
      </c>
      <c r="F8" s="207" t="s">
        <v>84</v>
      </c>
      <c r="G8" s="207" t="s">
        <v>87</v>
      </c>
      <c r="H8" s="207" t="s">
        <v>88</v>
      </c>
    </row>
    <row r="9" spans="1:9" ht="17.25" customHeight="1" x14ac:dyDescent="0.2">
      <c r="A9" s="209" t="s">
        <v>30</v>
      </c>
      <c r="B9" s="210">
        <f>SUM(B10:B12)</f>
        <v>232</v>
      </c>
      <c r="C9" s="214">
        <f>+G9/B9</f>
        <v>0.67672413793103448</v>
      </c>
      <c r="D9" s="210">
        <f t="shared" ref="D9" si="0">SUM(D10:D12)</f>
        <v>214</v>
      </c>
      <c r="E9" s="214">
        <f>+G9/D9</f>
        <v>0.73364485981308414</v>
      </c>
      <c r="F9" s="214">
        <f>+D9/B9</f>
        <v>0.92241379310344829</v>
      </c>
      <c r="G9" s="210">
        <f t="shared" ref="G9:H9" si="1">SUM(G10:G12)</f>
        <v>157</v>
      </c>
      <c r="H9" s="210">
        <f t="shared" si="1"/>
        <v>1678</v>
      </c>
    </row>
    <row r="10" spans="1:9" ht="17.25" customHeight="1" x14ac:dyDescent="0.2">
      <c r="A10" s="35" t="s">
        <v>31</v>
      </c>
      <c r="B10" s="36">
        <v>88</v>
      </c>
      <c r="C10" s="134">
        <f t="shared" ref="C10:C34" si="2">+G10/B10</f>
        <v>0.69318181818181823</v>
      </c>
      <c r="D10" s="36">
        <v>88</v>
      </c>
      <c r="E10" s="134">
        <f t="shared" ref="E10:E54" si="3">+G10/D10</f>
        <v>0.69318181818181823</v>
      </c>
      <c r="F10" s="134">
        <f t="shared" ref="F10:F54" si="4">+D10/B10</f>
        <v>1</v>
      </c>
      <c r="G10" s="36">
        <v>61</v>
      </c>
      <c r="H10" s="36">
        <v>747</v>
      </c>
    </row>
    <row r="11" spans="1:9" ht="17.25" customHeight="1" x14ac:dyDescent="0.2">
      <c r="A11" s="46" t="s">
        <v>32</v>
      </c>
      <c r="B11" s="47">
        <v>126</v>
      </c>
      <c r="C11" s="135">
        <f t="shared" si="2"/>
        <v>0.66666666666666663</v>
      </c>
      <c r="D11" s="47">
        <v>108</v>
      </c>
      <c r="E11" s="135">
        <f t="shared" si="3"/>
        <v>0.77777777777777779</v>
      </c>
      <c r="F11" s="135">
        <f t="shared" si="4"/>
        <v>0.8571428571428571</v>
      </c>
      <c r="G11" s="47">
        <v>84</v>
      </c>
      <c r="H11" s="47">
        <v>701</v>
      </c>
    </row>
    <row r="12" spans="1:9" ht="17.25" customHeight="1" x14ac:dyDescent="0.2">
      <c r="A12" s="35" t="s">
        <v>33</v>
      </c>
      <c r="B12" s="36">
        <v>18</v>
      </c>
      <c r="C12" s="134">
        <f t="shared" si="2"/>
        <v>0.66666666666666663</v>
      </c>
      <c r="D12" s="36">
        <v>18</v>
      </c>
      <c r="E12" s="134">
        <f t="shared" si="3"/>
        <v>0.66666666666666663</v>
      </c>
      <c r="F12" s="134">
        <f t="shared" si="4"/>
        <v>1</v>
      </c>
      <c r="G12" s="36">
        <v>12</v>
      </c>
      <c r="H12" s="36">
        <v>230</v>
      </c>
    </row>
    <row r="13" spans="1:9" ht="17.25" customHeight="1" x14ac:dyDescent="0.2">
      <c r="A13" s="209" t="s">
        <v>34</v>
      </c>
      <c r="B13" s="210">
        <f t="shared" ref="B13" si="5">+SUM(B14:B16)</f>
        <v>136</v>
      </c>
      <c r="C13" s="214">
        <f t="shared" si="2"/>
        <v>0.69117647058823528</v>
      </c>
      <c r="D13" s="210">
        <f t="shared" ref="D13" si="6">+SUM(D14:D16)</f>
        <v>130</v>
      </c>
      <c r="E13" s="214">
        <f t="shared" si="3"/>
        <v>0.72307692307692306</v>
      </c>
      <c r="F13" s="214">
        <f t="shared" si="4"/>
        <v>0.95588235294117652</v>
      </c>
      <c r="G13" s="210">
        <f t="shared" ref="G13:H13" si="7">+SUM(G14:G16)</f>
        <v>94</v>
      </c>
      <c r="H13" s="210">
        <f t="shared" si="7"/>
        <v>1083</v>
      </c>
    </row>
    <row r="14" spans="1:9" ht="17.25" customHeight="1" x14ac:dyDescent="0.2">
      <c r="A14" s="35" t="s">
        <v>35</v>
      </c>
      <c r="B14" s="36">
        <v>82</v>
      </c>
      <c r="C14" s="134">
        <f t="shared" si="2"/>
        <v>0.69512195121951215</v>
      </c>
      <c r="D14" s="36">
        <v>82</v>
      </c>
      <c r="E14" s="134">
        <f t="shared" si="3"/>
        <v>0.69512195121951215</v>
      </c>
      <c r="F14" s="134">
        <f t="shared" si="4"/>
        <v>1</v>
      </c>
      <c r="G14" s="36">
        <v>57</v>
      </c>
      <c r="H14" s="36">
        <v>718</v>
      </c>
    </row>
    <row r="15" spans="1:9" ht="17.25" customHeight="1" x14ac:dyDescent="0.2">
      <c r="A15" s="46" t="s">
        <v>36</v>
      </c>
      <c r="B15" s="47">
        <v>16</v>
      </c>
      <c r="C15" s="135">
        <f t="shared" si="2"/>
        <v>0.75</v>
      </c>
      <c r="D15" s="47">
        <v>16</v>
      </c>
      <c r="E15" s="135">
        <f t="shared" si="3"/>
        <v>0.75</v>
      </c>
      <c r="F15" s="135">
        <f t="shared" si="4"/>
        <v>1</v>
      </c>
      <c r="G15" s="47">
        <v>12</v>
      </c>
      <c r="H15" s="47">
        <v>126</v>
      </c>
    </row>
    <row r="16" spans="1:9" ht="17.25" customHeight="1" x14ac:dyDescent="0.2">
      <c r="A16" s="35" t="s">
        <v>37</v>
      </c>
      <c r="B16" s="36">
        <v>38</v>
      </c>
      <c r="C16" s="134">
        <f t="shared" si="2"/>
        <v>0.65789473684210531</v>
      </c>
      <c r="D16" s="36">
        <v>32</v>
      </c>
      <c r="E16" s="134">
        <f t="shared" si="3"/>
        <v>0.78125</v>
      </c>
      <c r="F16" s="134">
        <f t="shared" si="4"/>
        <v>0.84210526315789469</v>
      </c>
      <c r="G16" s="36">
        <v>25</v>
      </c>
      <c r="H16" s="36">
        <v>239</v>
      </c>
    </row>
    <row r="17" spans="1:8" ht="17.25" customHeight="1" x14ac:dyDescent="0.2">
      <c r="A17" s="209" t="s">
        <v>38</v>
      </c>
      <c r="B17" s="210">
        <f t="shared" ref="B17" si="8">+SUM(B18:B20)</f>
        <v>369</v>
      </c>
      <c r="C17" s="214">
        <f t="shared" si="2"/>
        <v>0.49051490514905149</v>
      </c>
      <c r="D17" s="210">
        <f t="shared" ref="D17" si="9">+SUM(D18:D20)</f>
        <v>327</v>
      </c>
      <c r="E17" s="214">
        <f t="shared" si="3"/>
        <v>0.55351681957186549</v>
      </c>
      <c r="F17" s="214">
        <f t="shared" si="4"/>
        <v>0.88617886178861793</v>
      </c>
      <c r="G17" s="210">
        <f t="shared" ref="G17:H17" si="10">+SUM(G18:G20)</f>
        <v>181</v>
      </c>
      <c r="H17" s="210">
        <f t="shared" si="10"/>
        <v>1902</v>
      </c>
    </row>
    <row r="18" spans="1:8" ht="17.25" customHeight="1" x14ac:dyDescent="0.2">
      <c r="A18" s="35" t="s">
        <v>39</v>
      </c>
      <c r="B18" s="36">
        <v>264</v>
      </c>
      <c r="C18" s="134">
        <f t="shared" si="2"/>
        <v>0.48863636363636365</v>
      </c>
      <c r="D18" s="36">
        <v>222</v>
      </c>
      <c r="E18" s="134">
        <f t="shared" si="3"/>
        <v>0.58108108108108103</v>
      </c>
      <c r="F18" s="134">
        <f t="shared" si="4"/>
        <v>0.84090909090909094</v>
      </c>
      <c r="G18" s="36">
        <v>129</v>
      </c>
      <c r="H18" s="36">
        <v>1489</v>
      </c>
    </row>
    <row r="19" spans="1:8" ht="17.25" customHeight="1" x14ac:dyDescent="0.2">
      <c r="A19" s="46" t="s">
        <v>40</v>
      </c>
      <c r="B19" s="47">
        <v>47</v>
      </c>
      <c r="C19" s="135">
        <f t="shared" si="2"/>
        <v>0.57446808510638303</v>
      </c>
      <c r="D19" s="47">
        <v>47</v>
      </c>
      <c r="E19" s="135">
        <f t="shared" si="3"/>
        <v>0.57446808510638303</v>
      </c>
      <c r="F19" s="135">
        <f t="shared" si="4"/>
        <v>1</v>
      </c>
      <c r="G19" s="47">
        <v>27</v>
      </c>
      <c r="H19" s="47">
        <v>185</v>
      </c>
    </row>
    <row r="20" spans="1:8" ht="17.25" customHeight="1" x14ac:dyDescent="0.2">
      <c r="A20" s="35" t="s">
        <v>41</v>
      </c>
      <c r="B20" s="36">
        <v>58</v>
      </c>
      <c r="C20" s="134">
        <f t="shared" si="2"/>
        <v>0.43103448275862066</v>
      </c>
      <c r="D20" s="36">
        <v>58</v>
      </c>
      <c r="E20" s="134">
        <f t="shared" si="3"/>
        <v>0.43103448275862066</v>
      </c>
      <c r="F20" s="134">
        <f t="shared" si="4"/>
        <v>1</v>
      </c>
      <c r="G20" s="36">
        <v>25</v>
      </c>
      <c r="H20" s="36">
        <v>228</v>
      </c>
    </row>
    <row r="21" spans="1:8" ht="17.25" customHeight="1" x14ac:dyDescent="0.2">
      <c r="A21" s="209" t="s">
        <v>42</v>
      </c>
      <c r="B21" s="210">
        <f t="shared" ref="B21" si="11">+SUM(B22:B27)</f>
        <v>289</v>
      </c>
      <c r="C21" s="214">
        <f t="shared" si="2"/>
        <v>0.6470588235294118</v>
      </c>
      <c r="D21" s="210">
        <f t="shared" ref="D21" si="12">+SUM(D22:D27)</f>
        <v>289</v>
      </c>
      <c r="E21" s="214">
        <f t="shared" si="3"/>
        <v>0.6470588235294118</v>
      </c>
      <c r="F21" s="214">
        <f t="shared" si="4"/>
        <v>1</v>
      </c>
      <c r="G21" s="210">
        <f t="shared" ref="G21:H21" si="13">+SUM(G22:G27)</f>
        <v>187</v>
      </c>
      <c r="H21" s="210">
        <f t="shared" si="13"/>
        <v>3015</v>
      </c>
    </row>
    <row r="22" spans="1:8" ht="17.25" customHeight="1" x14ac:dyDescent="0.2">
      <c r="A22" s="35" t="s">
        <v>43</v>
      </c>
      <c r="B22" s="36">
        <v>50</v>
      </c>
      <c r="C22" s="134">
        <f t="shared" si="2"/>
        <v>0.68</v>
      </c>
      <c r="D22" s="36">
        <v>50</v>
      </c>
      <c r="E22" s="134">
        <f t="shared" si="3"/>
        <v>0.68</v>
      </c>
      <c r="F22" s="134">
        <f t="shared" si="4"/>
        <v>1</v>
      </c>
      <c r="G22" s="36">
        <v>34</v>
      </c>
      <c r="H22" s="36">
        <v>651</v>
      </c>
    </row>
    <row r="23" spans="1:8" ht="17.25" customHeight="1" x14ac:dyDescent="0.2">
      <c r="A23" s="46" t="s">
        <v>44</v>
      </c>
      <c r="B23" s="47">
        <v>8</v>
      </c>
      <c r="C23" s="135">
        <f t="shared" si="2"/>
        <v>0.75</v>
      </c>
      <c r="D23" s="47">
        <v>8</v>
      </c>
      <c r="E23" s="135">
        <f t="shared" si="3"/>
        <v>0.75</v>
      </c>
      <c r="F23" s="135">
        <f t="shared" si="4"/>
        <v>1</v>
      </c>
      <c r="G23" s="47">
        <v>6</v>
      </c>
      <c r="H23" s="47">
        <v>166</v>
      </c>
    </row>
    <row r="24" spans="1:8" ht="17.25" customHeight="1" x14ac:dyDescent="0.2">
      <c r="A24" s="35" t="s">
        <v>45</v>
      </c>
      <c r="B24" s="36">
        <v>20</v>
      </c>
      <c r="C24" s="134">
        <f t="shared" si="2"/>
        <v>0.6</v>
      </c>
      <c r="D24" s="36">
        <v>20</v>
      </c>
      <c r="E24" s="134">
        <f t="shared" si="3"/>
        <v>0.6</v>
      </c>
      <c r="F24" s="134">
        <f t="shared" si="4"/>
        <v>1</v>
      </c>
      <c r="G24" s="36">
        <v>12</v>
      </c>
      <c r="H24" s="36">
        <v>287</v>
      </c>
    </row>
    <row r="25" spans="1:8" ht="17.25" customHeight="1" x14ac:dyDescent="0.2">
      <c r="A25" s="46" t="s">
        <v>46</v>
      </c>
      <c r="B25" s="47">
        <v>53</v>
      </c>
      <c r="C25" s="135">
        <f t="shared" si="2"/>
        <v>0.77358490566037741</v>
      </c>
      <c r="D25" s="47">
        <v>53</v>
      </c>
      <c r="E25" s="135">
        <f t="shared" si="3"/>
        <v>0.77358490566037741</v>
      </c>
      <c r="F25" s="135">
        <f t="shared" si="4"/>
        <v>1</v>
      </c>
      <c r="G25" s="47">
        <v>41</v>
      </c>
      <c r="H25" s="47">
        <v>753</v>
      </c>
    </row>
    <row r="26" spans="1:8" ht="17.25" customHeight="1" x14ac:dyDescent="0.2">
      <c r="A26" s="35" t="s">
        <v>47</v>
      </c>
      <c r="B26" s="36">
        <v>35</v>
      </c>
      <c r="C26" s="134">
        <f t="shared" si="2"/>
        <v>0.48571428571428571</v>
      </c>
      <c r="D26" s="36">
        <v>35</v>
      </c>
      <c r="E26" s="134">
        <f t="shared" si="3"/>
        <v>0.48571428571428571</v>
      </c>
      <c r="F26" s="134">
        <f t="shared" si="4"/>
        <v>1</v>
      </c>
      <c r="G26" s="36">
        <v>17</v>
      </c>
      <c r="H26" s="36">
        <v>455</v>
      </c>
    </row>
    <row r="27" spans="1:8" ht="17.25" customHeight="1" x14ac:dyDescent="0.2">
      <c r="A27" s="46" t="s">
        <v>48</v>
      </c>
      <c r="B27" s="47">
        <v>123</v>
      </c>
      <c r="C27" s="135">
        <f t="shared" si="2"/>
        <v>0.62601626016260159</v>
      </c>
      <c r="D27" s="47">
        <v>123</v>
      </c>
      <c r="E27" s="135">
        <f t="shared" si="3"/>
        <v>0.62601626016260159</v>
      </c>
      <c r="F27" s="135">
        <f t="shared" si="4"/>
        <v>1</v>
      </c>
      <c r="G27" s="47">
        <v>77</v>
      </c>
      <c r="H27" s="47">
        <v>703</v>
      </c>
    </row>
    <row r="28" spans="1:8" ht="17.25" customHeight="1" x14ac:dyDescent="0.2">
      <c r="A28" s="209" t="s">
        <v>49</v>
      </c>
      <c r="B28" s="210">
        <f t="shared" ref="B28" si="14">SUM(B29:B32)</f>
        <v>173</v>
      </c>
      <c r="C28" s="214">
        <f t="shared" si="2"/>
        <v>0.61849710982658956</v>
      </c>
      <c r="D28" s="210">
        <f t="shared" ref="D28" si="15">SUM(D29:D32)</f>
        <v>173</v>
      </c>
      <c r="E28" s="214">
        <f t="shared" si="3"/>
        <v>0.61849710982658956</v>
      </c>
      <c r="F28" s="214">
        <f t="shared" si="4"/>
        <v>1</v>
      </c>
      <c r="G28" s="210">
        <f t="shared" ref="G28:H28" si="16">SUM(G29:G32)</f>
        <v>107</v>
      </c>
      <c r="H28" s="210">
        <f t="shared" si="16"/>
        <v>1484</v>
      </c>
    </row>
    <row r="29" spans="1:8" ht="17.25" customHeight="1" x14ac:dyDescent="0.2">
      <c r="A29" s="35" t="s">
        <v>50</v>
      </c>
      <c r="B29" s="36">
        <v>82</v>
      </c>
      <c r="C29" s="134">
        <f t="shared" si="2"/>
        <v>0.54878048780487809</v>
      </c>
      <c r="D29" s="36">
        <v>82</v>
      </c>
      <c r="E29" s="134">
        <f t="shared" si="3"/>
        <v>0.54878048780487809</v>
      </c>
      <c r="F29" s="134">
        <f t="shared" si="4"/>
        <v>1</v>
      </c>
      <c r="G29" s="36">
        <v>45</v>
      </c>
      <c r="H29" s="36">
        <v>805</v>
      </c>
    </row>
    <row r="30" spans="1:8" ht="17.25" customHeight="1" x14ac:dyDescent="0.2">
      <c r="A30" s="46" t="s">
        <v>51</v>
      </c>
      <c r="B30" s="47">
        <v>56</v>
      </c>
      <c r="C30" s="135">
        <f t="shared" si="2"/>
        <v>0.6607142857142857</v>
      </c>
      <c r="D30" s="47">
        <v>56</v>
      </c>
      <c r="E30" s="135">
        <f t="shared" si="3"/>
        <v>0.6607142857142857</v>
      </c>
      <c r="F30" s="135">
        <f t="shared" si="4"/>
        <v>1</v>
      </c>
      <c r="G30" s="47">
        <v>37</v>
      </c>
      <c r="H30" s="47">
        <v>484</v>
      </c>
    </row>
    <row r="31" spans="1:8" ht="17.25" customHeight="1" x14ac:dyDescent="0.2">
      <c r="A31" s="35" t="s">
        <v>52</v>
      </c>
      <c r="B31" s="36">
        <v>5</v>
      </c>
      <c r="C31" s="134">
        <f t="shared" si="2"/>
        <v>0.8</v>
      </c>
      <c r="D31" s="36">
        <v>5</v>
      </c>
      <c r="E31" s="134">
        <f t="shared" si="3"/>
        <v>0.8</v>
      </c>
      <c r="F31" s="134">
        <f t="shared" si="4"/>
        <v>1</v>
      </c>
      <c r="G31" s="36">
        <v>4</v>
      </c>
      <c r="H31" s="36">
        <v>31</v>
      </c>
    </row>
    <row r="32" spans="1:8" ht="17.25" customHeight="1" x14ac:dyDescent="0.2">
      <c r="A32" s="46" t="s">
        <v>54</v>
      </c>
      <c r="B32" s="47">
        <v>30</v>
      </c>
      <c r="C32" s="135">
        <f t="shared" si="2"/>
        <v>0.7</v>
      </c>
      <c r="D32" s="47">
        <v>30</v>
      </c>
      <c r="E32" s="135">
        <f t="shared" si="3"/>
        <v>0.7</v>
      </c>
      <c r="F32" s="135">
        <f t="shared" si="4"/>
        <v>1</v>
      </c>
      <c r="G32" s="47">
        <v>21</v>
      </c>
      <c r="H32" s="47">
        <v>164</v>
      </c>
    </row>
    <row r="33" spans="1:8" ht="17.25" customHeight="1" x14ac:dyDescent="0.2">
      <c r="A33" s="209" t="s">
        <v>55</v>
      </c>
      <c r="B33" s="210">
        <f t="shared" ref="B33" si="17">SUM(B34:B36)</f>
        <v>9</v>
      </c>
      <c r="C33" s="214">
        <f t="shared" si="2"/>
        <v>0.88888888888888884</v>
      </c>
      <c r="D33" s="210">
        <f t="shared" ref="D33" si="18">SUM(D34:D36)</f>
        <v>9</v>
      </c>
      <c r="E33" s="214">
        <f t="shared" si="3"/>
        <v>0.88888888888888884</v>
      </c>
      <c r="F33" s="214">
        <f t="shared" si="4"/>
        <v>1</v>
      </c>
      <c r="G33" s="210">
        <f t="shared" ref="G33:H33" si="19">SUM(G34:G36)</f>
        <v>8</v>
      </c>
      <c r="H33" s="210">
        <f t="shared" si="19"/>
        <v>96</v>
      </c>
    </row>
    <row r="34" spans="1:8" ht="17.25" customHeight="1" x14ac:dyDescent="0.2">
      <c r="A34" s="35" t="s">
        <v>56</v>
      </c>
      <c r="B34" s="36">
        <v>9</v>
      </c>
      <c r="C34" s="134">
        <f t="shared" si="2"/>
        <v>0.88888888888888884</v>
      </c>
      <c r="D34" s="36">
        <v>9</v>
      </c>
      <c r="E34" s="134">
        <f t="shared" si="3"/>
        <v>0.88888888888888884</v>
      </c>
      <c r="F34" s="134">
        <f t="shared" si="4"/>
        <v>1</v>
      </c>
      <c r="G34" s="36">
        <v>8</v>
      </c>
      <c r="H34" s="36">
        <v>95</v>
      </c>
    </row>
    <row r="35" spans="1:8" ht="17.25" customHeight="1" x14ac:dyDescent="0.2">
      <c r="A35" s="46" t="s">
        <v>57</v>
      </c>
      <c r="B35" s="47" t="s">
        <v>53</v>
      </c>
      <c r="C35" s="47" t="s">
        <v>53</v>
      </c>
      <c r="D35" s="47" t="s">
        <v>53</v>
      </c>
      <c r="E35" s="47" t="s">
        <v>53</v>
      </c>
      <c r="F35" s="47" t="s">
        <v>53</v>
      </c>
      <c r="G35" s="47" t="s">
        <v>53</v>
      </c>
      <c r="H35" s="47" t="s">
        <v>53</v>
      </c>
    </row>
    <row r="36" spans="1:8" ht="17.25" customHeight="1" x14ac:dyDescent="0.2">
      <c r="A36" s="35" t="s">
        <v>58</v>
      </c>
      <c r="B36" s="36" t="s">
        <v>53</v>
      </c>
      <c r="C36" s="36" t="s">
        <v>53</v>
      </c>
      <c r="D36" s="36" t="s">
        <v>53</v>
      </c>
      <c r="E36" s="36" t="s">
        <v>53</v>
      </c>
      <c r="F36" s="36" t="s">
        <v>53</v>
      </c>
      <c r="G36" s="36" t="s">
        <v>53</v>
      </c>
      <c r="H36" s="36">
        <v>1</v>
      </c>
    </row>
    <row r="37" spans="1:8" ht="17.25" customHeight="1" x14ac:dyDescent="0.2">
      <c r="A37" s="209" t="s">
        <v>59</v>
      </c>
      <c r="B37" s="210">
        <f>SUM(B38:B40)</f>
        <v>44</v>
      </c>
      <c r="C37" s="214">
        <f t="shared" ref="C37:C50" si="20">+G37/B37</f>
        <v>0.59090909090909094</v>
      </c>
      <c r="D37" s="210">
        <f t="shared" ref="D37" si="21">SUM(D38:D40)</f>
        <v>44</v>
      </c>
      <c r="E37" s="214">
        <f t="shared" si="3"/>
        <v>0.59090909090909094</v>
      </c>
      <c r="F37" s="214">
        <f t="shared" si="4"/>
        <v>1</v>
      </c>
      <c r="G37" s="210">
        <f t="shared" ref="G37:H37" si="22">SUM(G38:G40)</f>
        <v>26</v>
      </c>
      <c r="H37" s="210">
        <f t="shared" si="22"/>
        <v>378</v>
      </c>
    </row>
    <row r="38" spans="1:8" ht="17.25" customHeight="1" x14ac:dyDescent="0.2">
      <c r="A38" s="35" t="s">
        <v>60</v>
      </c>
      <c r="B38" s="36">
        <v>3</v>
      </c>
      <c r="C38" s="134">
        <f t="shared" si="20"/>
        <v>1</v>
      </c>
      <c r="D38" s="36">
        <v>3</v>
      </c>
      <c r="E38" s="134">
        <f t="shared" si="3"/>
        <v>1</v>
      </c>
      <c r="F38" s="134">
        <f t="shared" si="4"/>
        <v>1</v>
      </c>
      <c r="G38" s="36">
        <v>3</v>
      </c>
      <c r="H38" s="36">
        <v>51</v>
      </c>
    </row>
    <row r="39" spans="1:8" ht="17.25" customHeight="1" x14ac:dyDescent="0.2">
      <c r="A39" s="46" t="s">
        <v>61</v>
      </c>
      <c r="B39" s="47">
        <v>18</v>
      </c>
      <c r="C39" s="135">
        <f t="shared" si="20"/>
        <v>0.16666666666666666</v>
      </c>
      <c r="D39" s="47">
        <v>18</v>
      </c>
      <c r="E39" s="135">
        <f t="shared" si="3"/>
        <v>0.16666666666666666</v>
      </c>
      <c r="F39" s="135">
        <f t="shared" si="4"/>
        <v>1</v>
      </c>
      <c r="G39" s="47">
        <v>3</v>
      </c>
      <c r="H39" s="47">
        <v>229</v>
      </c>
    </row>
    <row r="40" spans="1:8" ht="17.25" customHeight="1" x14ac:dyDescent="0.2">
      <c r="A40" s="35" t="s">
        <v>62</v>
      </c>
      <c r="B40" s="36">
        <v>23</v>
      </c>
      <c r="C40" s="134">
        <f t="shared" si="20"/>
        <v>0.86956521739130432</v>
      </c>
      <c r="D40" s="36">
        <v>23</v>
      </c>
      <c r="E40" s="134">
        <f t="shared" ref="E40" si="23">+G40/D40</f>
        <v>0.86956521739130432</v>
      </c>
      <c r="F40" s="134">
        <f t="shared" ref="F40" si="24">+D40/B40</f>
        <v>1</v>
      </c>
      <c r="G40" s="36">
        <v>20</v>
      </c>
      <c r="H40" s="36">
        <v>98</v>
      </c>
    </row>
    <row r="41" spans="1:8" ht="17.25" customHeight="1" x14ac:dyDescent="0.2">
      <c r="A41" s="209" t="s">
        <v>63</v>
      </c>
      <c r="B41" s="210">
        <f t="shared" ref="B41" si="25">+SUM(B42:B44)</f>
        <v>146</v>
      </c>
      <c r="C41" s="214">
        <f t="shared" si="20"/>
        <v>0.59589041095890416</v>
      </c>
      <c r="D41" s="210">
        <f t="shared" ref="D41" si="26">+SUM(D42:D44)</f>
        <v>146</v>
      </c>
      <c r="E41" s="214">
        <f t="shared" si="3"/>
        <v>0.59589041095890416</v>
      </c>
      <c r="F41" s="214">
        <f t="shared" si="4"/>
        <v>1</v>
      </c>
      <c r="G41" s="210">
        <f t="shared" ref="G41:H41" si="27">+SUM(G42:G44)</f>
        <v>87</v>
      </c>
      <c r="H41" s="210">
        <f t="shared" si="27"/>
        <v>882</v>
      </c>
    </row>
    <row r="42" spans="1:8" ht="17.25" customHeight="1" x14ac:dyDescent="0.2">
      <c r="A42" s="35" t="s">
        <v>64</v>
      </c>
      <c r="B42" s="36">
        <v>63</v>
      </c>
      <c r="C42" s="134">
        <f t="shared" si="20"/>
        <v>0.58730158730158732</v>
      </c>
      <c r="D42" s="36">
        <v>63</v>
      </c>
      <c r="E42" s="134">
        <f t="shared" si="3"/>
        <v>0.58730158730158732</v>
      </c>
      <c r="F42" s="134">
        <f t="shared" si="4"/>
        <v>1</v>
      </c>
      <c r="G42" s="36">
        <v>37</v>
      </c>
      <c r="H42" s="36">
        <v>387</v>
      </c>
    </row>
    <row r="43" spans="1:8" ht="17.25" customHeight="1" x14ac:dyDescent="0.2">
      <c r="A43" s="46" t="s">
        <v>65</v>
      </c>
      <c r="B43" s="47">
        <v>63</v>
      </c>
      <c r="C43" s="135">
        <f t="shared" si="20"/>
        <v>0.60317460317460314</v>
      </c>
      <c r="D43" s="47">
        <v>63</v>
      </c>
      <c r="E43" s="135">
        <f t="shared" si="3"/>
        <v>0.60317460317460314</v>
      </c>
      <c r="F43" s="135">
        <f t="shared" si="4"/>
        <v>1</v>
      </c>
      <c r="G43" s="47">
        <v>38</v>
      </c>
      <c r="H43" s="47">
        <v>386</v>
      </c>
    </row>
    <row r="44" spans="1:8" ht="17.25" customHeight="1" x14ac:dyDescent="0.2">
      <c r="A44" s="35" t="s">
        <v>66</v>
      </c>
      <c r="B44" s="36">
        <v>20</v>
      </c>
      <c r="C44" s="134">
        <f t="shared" si="20"/>
        <v>0.6</v>
      </c>
      <c r="D44" s="36">
        <v>20</v>
      </c>
      <c r="E44" s="134">
        <f t="shared" si="3"/>
        <v>0.6</v>
      </c>
      <c r="F44" s="134">
        <f t="shared" si="4"/>
        <v>1</v>
      </c>
      <c r="G44" s="36">
        <v>12</v>
      </c>
      <c r="H44" s="36">
        <v>109</v>
      </c>
    </row>
    <row r="45" spans="1:8" ht="17.25" customHeight="1" x14ac:dyDescent="0.2">
      <c r="A45" s="209" t="s">
        <v>67</v>
      </c>
      <c r="B45" s="210">
        <f t="shared" ref="B45" si="28">SUM(B46)</f>
        <v>17</v>
      </c>
      <c r="C45" s="214">
        <f t="shared" si="20"/>
        <v>0.35294117647058826</v>
      </c>
      <c r="D45" s="210">
        <f t="shared" ref="D45" si="29">SUM(D46)</f>
        <v>13</v>
      </c>
      <c r="E45" s="214">
        <f t="shared" si="3"/>
        <v>0.46153846153846156</v>
      </c>
      <c r="F45" s="214">
        <f t="shared" si="4"/>
        <v>0.76470588235294112</v>
      </c>
      <c r="G45" s="210">
        <f t="shared" ref="G45:H45" si="30">SUM(G46)</f>
        <v>6</v>
      </c>
      <c r="H45" s="210">
        <f t="shared" si="30"/>
        <v>96</v>
      </c>
    </row>
    <row r="46" spans="1:8" ht="17.25" customHeight="1" x14ac:dyDescent="0.2">
      <c r="A46" s="35" t="s">
        <v>67</v>
      </c>
      <c r="B46" s="36">
        <v>17</v>
      </c>
      <c r="C46" s="134">
        <f t="shared" si="20"/>
        <v>0.35294117647058826</v>
      </c>
      <c r="D46" s="36">
        <v>13</v>
      </c>
      <c r="E46" s="134">
        <f t="shared" si="3"/>
        <v>0.46153846153846156</v>
      </c>
      <c r="F46" s="134">
        <f t="shared" si="4"/>
        <v>0.76470588235294112</v>
      </c>
      <c r="G46" s="36">
        <v>6</v>
      </c>
      <c r="H46" s="36">
        <v>96</v>
      </c>
    </row>
    <row r="47" spans="1:8" ht="17.25" customHeight="1" x14ac:dyDescent="0.2">
      <c r="A47" s="209" t="s">
        <v>68</v>
      </c>
      <c r="B47" s="210">
        <f t="shared" ref="B47" si="31">SUM(B48)</f>
        <v>58</v>
      </c>
      <c r="C47" s="214">
        <f t="shared" si="20"/>
        <v>0.5</v>
      </c>
      <c r="D47" s="210">
        <f t="shared" ref="D47" si="32">SUM(D48)</f>
        <v>43</v>
      </c>
      <c r="E47" s="214">
        <f t="shared" si="3"/>
        <v>0.67441860465116277</v>
      </c>
      <c r="F47" s="214">
        <f t="shared" si="4"/>
        <v>0.74137931034482762</v>
      </c>
      <c r="G47" s="210">
        <f t="shared" ref="G47:H47" si="33">SUM(G48)</f>
        <v>29</v>
      </c>
      <c r="H47" s="210">
        <f t="shared" si="33"/>
        <v>299</v>
      </c>
    </row>
    <row r="48" spans="1:8" ht="17.25" customHeight="1" x14ac:dyDescent="0.2">
      <c r="A48" s="35" t="s">
        <v>69</v>
      </c>
      <c r="B48" s="36">
        <v>58</v>
      </c>
      <c r="C48" s="134">
        <f t="shared" si="20"/>
        <v>0.5</v>
      </c>
      <c r="D48" s="36">
        <v>43</v>
      </c>
      <c r="E48" s="134">
        <f t="shared" si="3"/>
        <v>0.67441860465116277</v>
      </c>
      <c r="F48" s="134">
        <f t="shared" si="4"/>
        <v>0.74137931034482762</v>
      </c>
      <c r="G48" s="36">
        <v>29</v>
      </c>
      <c r="H48" s="36">
        <v>299</v>
      </c>
    </row>
    <row r="49" spans="1:8" ht="17.25" customHeight="1" x14ac:dyDescent="0.2">
      <c r="A49" s="207" t="s">
        <v>70</v>
      </c>
      <c r="B49" s="211">
        <f t="shared" ref="B49" si="34">+SUM(B45,B41,B37,B33,B28,B21,B17,B13,B9,B47)</f>
        <v>1473</v>
      </c>
      <c r="C49" s="215">
        <f t="shared" si="20"/>
        <v>0.59877800407331971</v>
      </c>
      <c r="D49" s="211">
        <f t="shared" ref="D49" si="35">+SUM(D45,D41,D37,D33,D28,D21,D17,D13,D9,D47)</f>
        <v>1388</v>
      </c>
      <c r="E49" s="215">
        <f t="shared" si="3"/>
        <v>0.63544668587896258</v>
      </c>
      <c r="F49" s="215">
        <f t="shared" si="4"/>
        <v>0.94229463679565517</v>
      </c>
      <c r="G49" s="211">
        <f t="shared" ref="G49:H49" si="36">+SUM(G45,G41,G37,G33,G28,G21,G17,G13,G9,G47)</f>
        <v>882</v>
      </c>
      <c r="H49" s="211">
        <f t="shared" si="36"/>
        <v>10913</v>
      </c>
    </row>
    <row r="50" spans="1:8" ht="18" customHeight="1" x14ac:dyDescent="0.2">
      <c r="A50" s="208" t="s">
        <v>71</v>
      </c>
      <c r="B50" s="36">
        <v>50</v>
      </c>
      <c r="C50" s="134">
        <f t="shared" si="20"/>
        <v>0</v>
      </c>
      <c r="D50" s="36">
        <v>50</v>
      </c>
      <c r="E50" s="134">
        <f t="shared" si="3"/>
        <v>0</v>
      </c>
      <c r="F50" s="134">
        <f t="shared" si="4"/>
        <v>1</v>
      </c>
      <c r="G50" s="36"/>
      <c r="H50" s="36">
        <v>28</v>
      </c>
    </row>
    <row r="51" spans="1:8" ht="18" customHeight="1" x14ac:dyDescent="0.2">
      <c r="A51" s="46" t="s">
        <v>72</v>
      </c>
      <c r="B51" s="47"/>
      <c r="C51" s="135" t="e">
        <f>+G51/B51</f>
        <v>#DIV/0!</v>
      </c>
      <c r="D51" s="47"/>
      <c r="E51" s="135" t="e">
        <f t="shared" si="3"/>
        <v>#DIV/0!</v>
      </c>
      <c r="F51" s="135" t="e">
        <f t="shared" si="4"/>
        <v>#DIV/0!</v>
      </c>
      <c r="G51" s="47"/>
      <c r="H51" s="47"/>
    </row>
    <row r="52" spans="1:8" ht="21" customHeight="1" x14ac:dyDescent="0.2">
      <c r="A52" s="208" t="s">
        <v>73</v>
      </c>
      <c r="B52" s="36">
        <v>4</v>
      </c>
      <c r="C52" s="36" t="s">
        <v>53</v>
      </c>
      <c r="D52" s="36">
        <v>4</v>
      </c>
      <c r="E52" s="36" t="s">
        <v>53</v>
      </c>
      <c r="F52" s="36" t="s">
        <v>53</v>
      </c>
      <c r="G52" s="36">
        <v>3</v>
      </c>
      <c r="H52" s="36">
        <v>3</v>
      </c>
    </row>
    <row r="53" spans="1:8" ht="21" customHeight="1" x14ac:dyDescent="0.2">
      <c r="A53" s="46" t="s">
        <v>74</v>
      </c>
      <c r="B53" s="47" t="s">
        <v>53</v>
      </c>
      <c r="C53" s="47" t="s">
        <v>53</v>
      </c>
      <c r="D53" s="47" t="s">
        <v>53</v>
      </c>
      <c r="E53" s="47" t="s">
        <v>53</v>
      </c>
      <c r="F53" s="47" t="s">
        <v>53</v>
      </c>
      <c r="G53" s="47" t="s">
        <v>53</v>
      </c>
      <c r="H53" s="47" t="s">
        <v>53</v>
      </c>
    </row>
    <row r="54" spans="1:8" ht="28.5" customHeight="1" x14ac:dyDescent="0.2">
      <c r="A54" s="212" t="s">
        <v>75</v>
      </c>
      <c r="B54" s="213">
        <f>+SUM(B49:B52)</f>
        <v>1527</v>
      </c>
      <c r="C54" s="216">
        <f>+G54/B54</f>
        <v>0.5795677799607073</v>
      </c>
      <c r="D54" s="213">
        <f>+SUM(D49:D52)</f>
        <v>1442</v>
      </c>
      <c r="E54" s="216">
        <f t="shared" si="3"/>
        <v>0.6137309292649098</v>
      </c>
      <c r="F54" s="216">
        <f t="shared" si="4"/>
        <v>0.94433529796987559</v>
      </c>
      <c r="G54" s="213">
        <f>+SUM(G49:G52)</f>
        <v>885</v>
      </c>
      <c r="H54" s="213">
        <f>+SUM(H49:H52)</f>
        <v>10944</v>
      </c>
    </row>
    <row r="55" spans="1:8" ht="30" customHeight="1" x14ac:dyDescent="0.2">
      <c r="A55" s="48" t="s">
        <v>76</v>
      </c>
    </row>
    <row r="56" spans="1:8" ht="18.75" customHeight="1" x14ac:dyDescent="0.2"/>
    <row r="57" spans="1:8" ht="18.75" customHeight="1" x14ac:dyDescent="0.2"/>
    <row r="58" spans="1:8" ht="18.75" customHeight="1" x14ac:dyDescent="0.2"/>
    <row r="59" spans="1:8" ht="18.75" customHeight="1" x14ac:dyDescent="0.2"/>
    <row r="60" spans="1:8" ht="18.75" customHeight="1" x14ac:dyDescent="0.2"/>
    <row r="61" spans="1:8" ht="18.75" customHeight="1" x14ac:dyDescent="0.2"/>
    <row r="62" spans="1:8" ht="18.75" customHeight="1" x14ac:dyDescent="0.2"/>
    <row r="63" spans="1:8" ht="18.75" customHeight="1" x14ac:dyDescent="0.2"/>
    <row r="64" spans="1:8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1999" spans="7271:7271" ht="44.25" customHeight="1" x14ac:dyDescent="0.2">
      <c r="JSQ1999" s="25" t="s">
        <v>1</v>
      </c>
    </row>
  </sheetData>
  <mergeCells count="2">
    <mergeCell ref="B7:H7"/>
    <mergeCell ref="A7:A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2:U66"/>
  <sheetViews>
    <sheetView topLeftCell="B1" zoomScale="70" zoomScaleNormal="70" workbookViewId="0">
      <selection activeCell="C10" sqref="C10"/>
    </sheetView>
  </sheetViews>
  <sheetFormatPr baseColWidth="10" defaultColWidth="11.42578125" defaultRowHeight="12.75" x14ac:dyDescent="0.2"/>
  <cols>
    <col min="1" max="1" width="2.28515625" style="14" customWidth="1"/>
    <col min="2" max="2" width="2.42578125" style="14" customWidth="1"/>
    <col min="3" max="15" width="11.42578125" style="14"/>
    <col min="16" max="16" width="11.42578125" style="14" customWidth="1"/>
    <col min="17" max="19" width="11.42578125" style="14"/>
    <col min="20" max="20" width="11.42578125" style="14" customWidth="1"/>
    <col min="21" max="21" width="2.28515625" style="14" customWidth="1"/>
    <col min="22" max="16384" width="11.42578125" style="14"/>
  </cols>
  <sheetData>
    <row r="2" spans="2:21" ht="12.75" customHeight="1" x14ac:dyDescent="0.5">
      <c r="B2" s="201"/>
      <c r="C2" s="201"/>
      <c r="D2" s="201"/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1"/>
      <c r="S2" s="201"/>
      <c r="T2" s="201"/>
      <c r="U2" s="201"/>
    </row>
    <row r="3" spans="2:21" ht="12.75" customHeight="1" x14ac:dyDescent="0.2">
      <c r="B3" s="201"/>
      <c r="C3" s="40"/>
      <c r="D3" s="40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0"/>
      <c r="T3" s="40"/>
      <c r="U3" s="201"/>
    </row>
    <row r="4" spans="2:21" ht="12.75" customHeight="1" x14ac:dyDescent="0.2">
      <c r="B4" s="201"/>
      <c r="C4" s="40"/>
      <c r="D4" s="40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0"/>
      <c r="T4" s="40"/>
      <c r="U4" s="201"/>
    </row>
    <row r="5" spans="2:21" ht="12.75" customHeight="1" x14ac:dyDescent="0.2">
      <c r="B5" s="201"/>
      <c r="C5" s="40"/>
      <c r="D5" s="40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0"/>
      <c r="T5" s="40"/>
      <c r="U5" s="201"/>
    </row>
    <row r="6" spans="2:21" ht="12.75" customHeight="1" x14ac:dyDescent="0.2">
      <c r="B6" s="201"/>
      <c r="C6" s="374" t="s">
        <v>501</v>
      </c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201"/>
    </row>
    <row r="7" spans="2:21" ht="12.75" customHeight="1" x14ac:dyDescent="0.2">
      <c r="B7" s="201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201"/>
    </row>
    <row r="8" spans="2:21" ht="12.75" customHeight="1" x14ac:dyDescent="0.2">
      <c r="B8" s="201"/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201"/>
    </row>
    <row r="9" spans="2:21" ht="12.75" customHeight="1" x14ac:dyDescent="0.2">
      <c r="B9" s="201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201"/>
    </row>
    <row r="10" spans="2:21" ht="12.75" customHeight="1" x14ac:dyDescent="0.2">
      <c r="B10" s="201"/>
      <c r="C10" s="40"/>
      <c r="D10" s="40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0"/>
      <c r="T10" s="40"/>
      <c r="U10" s="201"/>
    </row>
    <row r="11" spans="2:21" ht="12.75" customHeight="1" x14ac:dyDescent="0.2">
      <c r="B11" s="201"/>
      <c r="C11" s="40"/>
      <c r="D11" s="40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0"/>
      <c r="T11" s="40"/>
      <c r="U11" s="201"/>
    </row>
    <row r="12" spans="2:21" ht="12.75" customHeight="1" x14ac:dyDescent="0.2">
      <c r="B12" s="201"/>
      <c r="C12" s="40"/>
      <c r="D12" s="40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0"/>
      <c r="T12" s="40"/>
      <c r="U12" s="201"/>
    </row>
    <row r="13" spans="2:21" ht="12.75" customHeight="1" x14ac:dyDescent="0.2">
      <c r="B13" s="201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201"/>
    </row>
    <row r="14" spans="2:21" ht="12.75" customHeight="1" x14ac:dyDescent="0.2">
      <c r="B14" s="201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201"/>
    </row>
    <row r="15" spans="2:21" ht="12.75" customHeight="1" x14ac:dyDescent="0.2">
      <c r="B15" s="201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201"/>
    </row>
    <row r="16" spans="2:21" ht="12.75" customHeight="1" x14ac:dyDescent="0.2">
      <c r="B16" s="201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201"/>
    </row>
    <row r="17" spans="2:21" ht="12.75" customHeight="1" x14ac:dyDescent="0.2">
      <c r="B17" s="201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201"/>
    </row>
    <row r="18" spans="2:21" ht="12.75" customHeight="1" x14ac:dyDescent="0.2">
      <c r="B18" s="201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201"/>
    </row>
    <row r="19" spans="2:21" ht="12.75" customHeight="1" x14ac:dyDescent="0.2">
      <c r="B19" s="201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201"/>
    </row>
    <row r="20" spans="2:21" ht="12.75" customHeight="1" x14ac:dyDescent="0.2">
      <c r="B20" s="201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201"/>
    </row>
    <row r="21" spans="2:21" ht="12.75" customHeight="1" x14ac:dyDescent="0.2">
      <c r="B21" s="201"/>
      <c r="C21" s="377"/>
      <c r="D21" s="378"/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78"/>
      <c r="R21" s="378"/>
      <c r="S21" s="378"/>
      <c r="T21" s="378"/>
      <c r="U21" s="201"/>
    </row>
    <row r="22" spans="2:21" ht="12.75" customHeight="1" x14ac:dyDescent="0.2">
      <c r="B22" s="201"/>
      <c r="C22" s="378"/>
      <c r="D22" s="378"/>
      <c r="E22" s="378"/>
      <c r="F22" s="378"/>
      <c r="G22" s="378"/>
      <c r="H22" s="378"/>
      <c r="I22" s="378"/>
      <c r="J22" s="378"/>
      <c r="K22" s="378"/>
      <c r="L22" s="378"/>
      <c r="M22" s="378"/>
      <c r="N22" s="378"/>
      <c r="O22" s="378"/>
      <c r="P22" s="378"/>
      <c r="Q22" s="378"/>
      <c r="R22" s="378"/>
      <c r="S22" s="378"/>
      <c r="T22" s="378"/>
      <c r="U22" s="201"/>
    </row>
    <row r="23" spans="2:21" ht="12.75" customHeight="1" x14ac:dyDescent="0.2">
      <c r="B23" s="201"/>
      <c r="C23" s="378"/>
      <c r="D23" s="378"/>
      <c r="E23" s="378"/>
      <c r="F23" s="378"/>
      <c r="G23" s="378"/>
      <c r="H23" s="378"/>
      <c r="I23" s="378"/>
      <c r="J23" s="378"/>
      <c r="K23" s="378"/>
      <c r="L23" s="378"/>
      <c r="M23" s="378"/>
      <c r="N23" s="378"/>
      <c r="O23" s="378"/>
      <c r="P23" s="378"/>
      <c r="Q23" s="378"/>
      <c r="R23" s="378"/>
      <c r="S23" s="378"/>
      <c r="T23" s="378"/>
      <c r="U23" s="201"/>
    </row>
    <row r="24" spans="2:21" ht="12.75" customHeight="1" x14ac:dyDescent="0.2">
      <c r="B24" s="201"/>
      <c r="C24" s="378"/>
      <c r="D24" s="378"/>
      <c r="E24" s="378"/>
      <c r="F24" s="378"/>
      <c r="G24" s="378"/>
      <c r="H24" s="378"/>
      <c r="I24" s="378"/>
      <c r="J24" s="378"/>
      <c r="K24" s="378"/>
      <c r="L24" s="378"/>
      <c r="M24" s="378"/>
      <c r="N24" s="378"/>
      <c r="O24" s="378"/>
      <c r="P24" s="378"/>
      <c r="Q24" s="378"/>
      <c r="R24" s="378"/>
      <c r="S24" s="378"/>
      <c r="T24" s="378"/>
      <c r="U24" s="201"/>
    </row>
    <row r="25" spans="2:21" ht="12.75" customHeight="1" x14ac:dyDescent="0.2">
      <c r="B25" s="201"/>
      <c r="C25" s="378"/>
      <c r="D25" s="378"/>
      <c r="E25" s="378"/>
      <c r="F25" s="378"/>
      <c r="G25" s="378"/>
      <c r="H25" s="378"/>
      <c r="I25" s="378"/>
      <c r="J25" s="378"/>
      <c r="K25" s="378"/>
      <c r="L25" s="378"/>
      <c r="M25" s="378"/>
      <c r="N25" s="378"/>
      <c r="O25" s="378"/>
      <c r="P25" s="378"/>
      <c r="Q25" s="378" t="s">
        <v>89</v>
      </c>
      <c r="R25" s="378"/>
      <c r="S25" s="378"/>
      <c r="T25" s="378"/>
      <c r="U25" s="201"/>
    </row>
    <row r="26" spans="2:21" ht="12.75" customHeight="1" x14ac:dyDescent="0.2">
      <c r="B26" s="201"/>
      <c r="C26" s="378"/>
      <c r="D26" s="378"/>
      <c r="E26" s="378"/>
      <c r="F26" s="378"/>
      <c r="G26" s="378"/>
      <c r="H26" s="378"/>
      <c r="I26" s="378"/>
      <c r="J26" s="378"/>
      <c r="K26" s="378"/>
      <c r="L26" s="378"/>
      <c r="M26" s="378"/>
      <c r="N26" s="378"/>
      <c r="O26" s="378"/>
      <c r="P26" s="378"/>
      <c r="Q26" s="378"/>
      <c r="R26" s="378"/>
      <c r="S26" s="378"/>
      <c r="T26" s="378"/>
      <c r="U26" s="201"/>
    </row>
    <row r="27" spans="2:21" ht="12.75" customHeight="1" x14ac:dyDescent="0.2">
      <c r="B27" s="20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201"/>
    </row>
    <row r="28" spans="2:21" ht="12.75" customHeight="1" x14ac:dyDescent="0.2">
      <c r="B28" s="20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201"/>
    </row>
    <row r="29" spans="2:21" ht="12.75" customHeight="1" x14ac:dyDescent="0.2">
      <c r="B29" s="20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201"/>
    </row>
    <row r="30" spans="2:21" ht="12.75" customHeight="1" x14ac:dyDescent="0.2">
      <c r="B30" s="20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201"/>
    </row>
    <row r="31" spans="2:21" ht="12.75" customHeight="1" x14ac:dyDescent="0.2">
      <c r="B31" s="20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201"/>
    </row>
    <row r="32" spans="2:21" ht="12.75" customHeight="1" x14ac:dyDescent="0.2">
      <c r="B32" s="20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201"/>
    </row>
    <row r="33" spans="2:21" ht="12.75" customHeight="1" x14ac:dyDescent="0.2">
      <c r="B33" s="20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201"/>
    </row>
    <row r="34" spans="2:21" ht="12.75" customHeight="1" x14ac:dyDescent="0.2">
      <c r="B34" s="20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201"/>
    </row>
    <row r="35" spans="2:21" ht="12.75" customHeight="1" x14ac:dyDescent="0.2">
      <c r="B35" s="20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201"/>
    </row>
    <row r="36" spans="2:21" ht="12.75" customHeight="1" x14ac:dyDescent="0.2">
      <c r="B36" s="20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201"/>
    </row>
    <row r="37" spans="2:21" ht="12.75" customHeight="1" x14ac:dyDescent="0.2">
      <c r="B37" s="201"/>
      <c r="C37" s="40"/>
      <c r="D37" s="40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0"/>
      <c r="T37" s="40"/>
      <c r="U37" s="201"/>
    </row>
    <row r="38" spans="2:21" ht="12.75" customHeight="1" x14ac:dyDescent="0.2">
      <c r="B38" s="201"/>
      <c r="C38" s="40"/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0"/>
      <c r="S38" s="40"/>
      <c r="T38" s="40"/>
      <c r="U38" s="201"/>
    </row>
    <row r="39" spans="2:21" ht="12.75" customHeight="1" x14ac:dyDescent="0.2">
      <c r="B39" s="201"/>
      <c r="C39" s="40"/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0"/>
      <c r="T39" s="40"/>
      <c r="U39" s="201"/>
    </row>
    <row r="40" spans="2:21" ht="12.75" customHeight="1" x14ac:dyDescent="0.2">
      <c r="B40" s="201"/>
      <c r="C40" s="40"/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0"/>
      <c r="T40" s="40"/>
      <c r="U40" s="201"/>
    </row>
    <row r="41" spans="2:21" ht="12.75" customHeight="1" x14ac:dyDescent="0.2">
      <c r="B41" s="201"/>
      <c r="C41" s="40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201"/>
    </row>
    <row r="42" spans="2:21" ht="12.75" customHeight="1" x14ac:dyDescent="0.2">
      <c r="B42" s="201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201"/>
    </row>
    <row r="43" spans="2:21" ht="12.75" customHeight="1" x14ac:dyDescent="0.2">
      <c r="B43" s="201"/>
      <c r="C43" s="367" t="s">
        <v>81</v>
      </c>
      <c r="D43" s="367"/>
      <c r="E43" s="367"/>
      <c r="F43" s="367"/>
      <c r="G43" s="367"/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201"/>
    </row>
    <row r="44" spans="2:21" ht="12.75" customHeight="1" x14ac:dyDescent="0.2">
      <c r="B44" s="201"/>
      <c r="C44" s="40"/>
      <c r="D44" s="40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0"/>
      <c r="S44" s="40"/>
      <c r="T44" s="40"/>
      <c r="U44" s="201"/>
    </row>
    <row r="45" spans="2:21" ht="13.5" customHeight="1" x14ac:dyDescent="0.2">
      <c r="B45" s="201"/>
      <c r="C45" s="201"/>
      <c r="D45" s="201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1"/>
      <c r="S45" s="201"/>
      <c r="T45" s="201"/>
      <c r="U45" s="201"/>
    </row>
    <row r="51" spans="9:15" x14ac:dyDescent="0.2">
      <c r="I51" s="16"/>
      <c r="J51" s="16"/>
      <c r="K51" s="16"/>
      <c r="L51" s="16"/>
      <c r="M51" s="16"/>
      <c r="N51" s="16"/>
      <c r="O51" s="16"/>
    </row>
    <row r="52" spans="9:15" x14ac:dyDescent="0.2">
      <c r="I52" s="16"/>
      <c r="J52" s="16"/>
      <c r="K52" s="16"/>
      <c r="L52" s="16"/>
      <c r="M52" s="16"/>
      <c r="N52" s="16"/>
      <c r="O52" s="16"/>
    </row>
    <row r="53" spans="9:15" x14ac:dyDescent="0.2">
      <c r="I53" s="16"/>
      <c r="J53" s="16"/>
      <c r="K53" s="16"/>
      <c r="L53" s="16"/>
      <c r="M53" s="16"/>
      <c r="N53" s="16"/>
      <c r="O53" s="16"/>
    </row>
    <row r="54" spans="9:15" x14ac:dyDescent="0.2">
      <c r="I54" s="16"/>
      <c r="J54" s="16"/>
      <c r="K54" s="16"/>
      <c r="L54" s="16"/>
      <c r="M54" s="16"/>
      <c r="N54" s="16"/>
      <c r="O54" s="16"/>
    </row>
    <row r="55" spans="9:15" x14ac:dyDescent="0.2">
      <c r="I55" s="16"/>
      <c r="J55" s="16"/>
      <c r="K55" s="16"/>
      <c r="L55" s="16"/>
      <c r="M55" s="16"/>
      <c r="N55" s="16"/>
      <c r="O55" s="16"/>
    </row>
    <row r="56" spans="9:15" x14ac:dyDescent="0.2">
      <c r="I56" s="16"/>
      <c r="J56" s="16"/>
      <c r="K56" s="16"/>
      <c r="L56" s="16"/>
      <c r="M56" s="16"/>
      <c r="N56" s="16"/>
      <c r="O56" s="16"/>
    </row>
    <row r="57" spans="9:15" x14ac:dyDescent="0.2">
      <c r="I57" s="16"/>
      <c r="J57" s="16"/>
      <c r="K57" s="16"/>
      <c r="L57" s="16"/>
      <c r="M57" s="16"/>
      <c r="N57" s="16"/>
      <c r="O57" s="16"/>
    </row>
    <row r="58" spans="9:15" x14ac:dyDescent="0.2">
      <c r="I58" s="16"/>
      <c r="J58" s="16"/>
      <c r="K58" s="16"/>
      <c r="L58" s="16"/>
      <c r="M58" s="16"/>
      <c r="N58" s="16"/>
      <c r="O58" s="16"/>
    </row>
    <row r="59" spans="9:15" x14ac:dyDescent="0.2">
      <c r="I59" s="16"/>
      <c r="J59" s="16"/>
      <c r="K59" s="16"/>
      <c r="L59" s="16"/>
      <c r="M59" s="16"/>
      <c r="N59" s="16"/>
      <c r="O59" s="16"/>
    </row>
    <row r="60" spans="9:15" x14ac:dyDescent="0.2">
      <c r="I60" s="16"/>
      <c r="J60" s="16"/>
      <c r="K60" s="16"/>
      <c r="L60" s="16"/>
      <c r="M60" s="16"/>
      <c r="N60" s="16"/>
      <c r="O60" s="16"/>
    </row>
    <row r="61" spans="9:15" x14ac:dyDescent="0.2">
      <c r="I61" s="16"/>
      <c r="J61" s="16"/>
      <c r="K61" s="16"/>
      <c r="L61" s="16"/>
      <c r="M61" s="16"/>
      <c r="N61" s="16"/>
      <c r="O61" s="16"/>
    </row>
    <row r="62" spans="9:15" x14ac:dyDescent="0.2">
      <c r="I62" s="16"/>
      <c r="J62" s="16"/>
      <c r="K62" s="16"/>
      <c r="L62" s="16"/>
      <c r="M62" s="16"/>
      <c r="N62" s="16"/>
      <c r="O62" s="16"/>
    </row>
    <row r="63" spans="9:15" x14ac:dyDescent="0.2">
      <c r="I63" s="16"/>
      <c r="J63" s="16"/>
      <c r="K63" s="16"/>
      <c r="L63" s="16"/>
      <c r="M63" s="16"/>
      <c r="N63" s="16"/>
      <c r="O63" s="16"/>
    </row>
    <row r="64" spans="9:15" x14ac:dyDescent="0.2">
      <c r="I64" s="16"/>
      <c r="J64" s="16"/>
      <c r="K64" s="16"/>
      <c r="L64" s="16"/>
      <c r="M64" s="16"/>
      <c r="N64" s="16"/>
      <c r="O64" s="16"/>
    </row>
    <row r="65" spans="9:15" x14ac:dyDescent="0.2">
      <c r="I65" s="16"/>
      <c r="J65" s="16"/>
      <c r="K65" s="16"/>
      <c r="L65" s="16"/>
      <c r="M65" s="16"/>
      <c r="N65" s="16"/>
      <c r="O65" s="16"/>
    </row>
    <row r="66" spans="9:15" x14ac:dyDescent="0.2">
      <c r="I66" s="16"/>
      <c r="J66" s="16"/>
      <c r="K66" s="16"/>
      <c r="L66" s="16"/>
      <c r="M66" s="16"/>
      <c r="N66" s="16"/>
      <c r="O66" s="16"/>
    </row>
  </sheetData>
  <mergeCells count="3">
    <mergeCell ref="C6:T9"/>
    <mergeCell ref="C21:T26"/>
    <mergeCell ref="C43:T43"/>
  </mergeCells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B2:AI61"/>
  <sheetViews>
    <sheetView zoomScale="70" zoomScaleNormal="70" workbookViewId="0">
      <selection activeCell="C10" sqref="C10"/>
    </sheetView>
  </sheetViews>
  <sheetFormatPr baseColWidth="10" defaultColWidth="11.42578125" defaultRowHeight="12.75" x14ac:dyDescent="0.2"/>
  <cols>
    <col min="1" max="1" width="2.5703125" style="14" customWidth="1"/>
    <col min="2" max="2" width="2.42578125" style="14" customWidth="1"/>
    <col min="3" max="18" width="11.42578125" style="14"/>
    <col min="19" max="19" width="11.42578125" style="14" customWidth="1"/>
    <col min="20" max="20" width="11.42578125" style="14"/>
    <col min="21" max="21" width="2.42578125" style="14" customWidth="1"/>
    <col min="22" max="16384" width="11.42578125" style="14"/>
  </cols>
  <sheetData>
    <row r="2" spans="2:35" ht="13.5" customHeight="1" x14ac:dyDescent="0.5">
      <c r="B2" s="201"/>
      <c r="C2" s="201"/>
      <c r="D2" s="201"/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1"/>
      <c r="S2" s="201"/>
      <c r="T2" s="201"/>
      <c r="U2" s="201"/>
    </row>
    <row r="3" spans="2:35" ht="13.5" customHeight="1" x14ac:dyDescent="0.2">
      <c r="B3" s="201"/>
      <c r="C3" s="40"/>
      <c r="D3" s="40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0"/>
      <c r="T3" s="40"/>
      <c r="U3" s="201"/>
    </row>
    <row r="4" spans="2:35" ht="13.5" customHeight="1" x14ac:dyDescent="0.2">
      <c r="B4" s="201"/>
      <c r="C4" s="40"/>
      <c r="D4" s="40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0"/>
      <c r="T4" s="40"/>
      <c r="U4" s="201"/>
    </row>
    <row r="5" spans="2:35" ht="13.5" customHeight="1" x14ac:dyDescent="0.2">
      <c r="B5" s="201"/>
      <c r="C5" s="40"/>
      <c r="D5" s="40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0"/>
      <c r="T5" s="40"/>
      <c r="U5" s="201"/>
    </row>
    <row r="6" spans="2:35" ht="13.5" customHeight="1" x14ac:dyDescent="0.2">
      <c r="B6" s="201"/>
      <c r="C6" s="374" t="s">
        <v>502</v>
      </c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201"/>
    </row>
    <row r="7" spans="2:35" ht="13.5" customHeight="1" x14ac:dyDescent="0.2">
      <c r="B7" s="201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201"/>
    </row>
    <row r="8" spans="2:35" ht="13.5" customHeight="1" x14ac:dyDescent="0.2">
      <c r="B8" s="201"/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201"/>
    </row>
    <row r="9" spans="2:35" ht="13.5" customHeight="1" x14ac:dyDescent="0.2">
      <c r="B9" s="201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201"/>
    </row>
    <row r="10" spans="2:35" ht="13.5" customHeight="1" x14ac:dyDescent="0.2">
      <c r="B10" s="201"/>
      <c r="C10" s="40"/>
      <c r="D10" s="40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0"/>
      <c r="T10" s="40"/>
      <c r="U10" s="201"/>
    </row>
    <row r="11" spans="2:35" ht="13.5" customHeight="1" x14ac:dyDescent="0.2">
      <c r="B11" s="201"/>
      <c r="C11" s="40"/>
      <c r="D11" s="40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0"/>
      <c r="T11" s="40"/>
      <c r="U11" s="201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</row>
    <row r="12" spans="2:35" ht="13.5" customHeight="1" x14ac:dyDescent="0.2">
      <c r="B12" s="201"/>
      <c r="C12" s="40"/>
      <c r="D12" s="40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0"/>
      <c r="T12" s="40"/>
      <c r="U12" s="201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</row>
    <row r="13" spans="2:35" ht="13.5" customHeight="1" x14ac:dyDescent="0.2">
      <c r="B13" s="201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201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</row>
    <row r="14" spans="2:35" ht="13.5" customHeight="1" x14ac:dyDescent="0.2">
      <c r="B14" s="201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201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</row>
    <row r="15" spans="2:35" ht="13.5" customHeight="1" x14ac:dyDescent="0.2">
      <c r="B15" s="201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201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</row>
    <row r="16" spans="2:35" ht="13.5" customHeight="1" x14ac:dyDescent="0.2">
      <c r="B16" s="201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201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</row>
    <row r="17" spans="2:35" ht="13.5" customHeight="1" x14ac:dyDescent="0.2">
      <c r="B17" s="201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201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</row>
    <row r="18" spans="2:35" ht="13.5" customHeight="1" x14ac:dyDescent="0.2">
      <c r="B18" s="201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201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</row>
    <row r="19" spans="2:35" ht="13.5" customHeight="1" x14ac:dyDescent="0.2">
      <c r="B19" s="201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201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</row>
    <row r="20" spans="2:35" ht="13.5" customHeight="1" x14ac:dyDescent="0.2">
      <c r="B20" s="201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201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</row>
    <row r="21" spans="2:35" ht="13.5" customHeight="1" x14ac:dyDescent="0.2">
      <c r="B21" s="201"/>
      <c r="C21" s="375"/>
      <c r="D21" s="376"/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376"/>
      <c r="S21" s="376"/>
      <c r="T21" s="376"/>
      <c r="U21" s="201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</row>
    <row r="22" spans="2:35" ht="13.5" customHeight="1" x14ac:dyDescent="0.2">
      <c r="B22" s="201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6"/>
      <c r="T22" s="376"/>
      <c r="U22" s="201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</row>
    <row r="23" spans="2:35" ht="13.5" customHeight="1" x14ac:dyDescent="0.2">
      <c r="B23" s="201"/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201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</row>
    <row r="24" spans="2:35" ht="13.5" customHeight="1" x14ac:dyDescent="0.2">
      <c r="B24" s="201"/>
      <c r="C24" s="376"/>
      <c r="D24" s="376"/>
      <c r="E24" s="376"/>
      <c r="F24" s="376"/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376"/>
      <c r="R24" s="376"/>
      <c r="S24" s="376"/>
      <c r="T24" s="376"/>
      <c r="U24" s="201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</row>
    <row r="25" spans="2:35" ht="13.5" customHeight="1" x14ac:dyDescent="0.2">
      <c r="B25" s="201"/>
      <c r="C25" s="376"/>
      <c r="D25" s="376"/>
      <c r="E25" s="376"/>
      <c r="F25" s="376"/>
      <c r="G25" s="376"/>
      <c r="H25" s="376"/>
      <c r="I25" s="376"/>
      <c r="J25" s="376"/>
      <c r="K25" s="376"/>
      <c r="L25" s="376"/>
      <c r="M25" s="376"/>
      <c r="N25" s="376"/>
      <c r="O25" s="376"/>
      <c r="P25" s="376"/>
      <c r="Q25" s="376" t="s">
        <v>89</v>
      </c>
      <c r="R25" s="376"/>
      <c r="S25" s="376"/>
      <c r="T25" s="376"/>
      <c r="U25" s="201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</row>
    <row r="26" spans="2:35" ht="13.5" customHeight="1" x14ac:dyDescent="0.2">
      <c r="B26" s="201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201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</row>
    <row r="27" spans="2:35" ht="13.5" customHeight="1" x14ac:dyDescent="0.2">
      <c r="B27" s="20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201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</row>
    <row r="28" spans="2:35" ht="13.5" customHeight="1" x14ac:dyDescent="0.2">
      <c r="B28" s="20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201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</row>
    <row r="29" spans="2:35" ht="13.5" customHeight="1" x14ac:dyDescent="0.2">
      <c r="B29" s="20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201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</row>
    <row r="30" spans="2:35" ht="13.5" customHeight="1" x14ac:dyDescent="0.2">
      <c r="B30" s="20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201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</row>
    <row r="31" spans="2:35" ht="13.5" customHeight="1" x14ac:dyDescent="0.2">
      <c r="B31" s="20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201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</row>
    <row r="32" spans="2:35" ht="13.5" customHeight="1" x14ac:dyDescent="0.2">
      <c r="B32" s="20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201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</row>
    <row r="33" spans="2:35" ht="13.5" customHeight="1" x14ac:dyDescent="0.2">
      <c r="B33" s="20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201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</row>
    <row r="34" spans="2:35" ht="13.5" customHeight="1" x14ac:dyDescent="0.2">
      <c r="B34" s="20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201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</row>
    <row r="35" spans="2:35" ht="13.5" customHeight="1" x14ac:dyDescent="0.2">
      <c r="B35" s="20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201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</row>
    <row r="36" spans="2:35" ht="13.5" customHeight="1" x14ac:dyDescent="0.2">
      <c r="B36" s="20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201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</row>
    <row r="37" spans="2:35" ht="13.5" customHeight="1" x14ac:dyDescent="0.2">
      <c r="B37" s="201"/>
      <c r="C37" s="40"/>
      <c r="D37" s="40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0"/>
      <c r="T37" s="40"/>
      <c r="U37" s="201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</row>
    <row r="38" spans="2:35" ht="13.5" customHeight="1" x14ac:dyDescent="0.2">
      <c r="B38" s="201"/>
      <c r="C38" s="40"/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0"/>
      <c r="S38" s="40"/>
      <c r="T38" s="40"/>
      <c r="U38" s="201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</row>
    <row r="39" spans="2:35" ht="13.5" customHeight="1" x14ac:dyDescent="0.2">
      <c r="B39" s="201"/>
      <c r="C39" s="40"/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0"/>
      <c r="T39" s="40"/>
      <c r="U39" s="201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</row>
    <row r="40" spans="2:35" ht="13.5" customHeight="1" x14ac:dyDescent="0.2">
      <c r="B40" s="201"/>
      <c r="C40" s="40"/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0"/>
      <c r="T40" s="40"/>
      <c r="U40" s="201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</row>
    <row r="41" spans="2:35" ht="13.5" customHeight="1" x14ac:dyDescent="0.2">
      <c r="B41" s="201"/>
      <c r="C41" s="40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201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</row>
    <row r="42" spans="2:35" ht="13.5" customHeight="1" x14ac:dyDescent="0.2">
      <c r="B42" s="201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201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</row>
    <row r="43" spans="2:35" ht="13.5" customHeight="1" x14ac:dyDescent="0.2">
      <c r="B43" s="201"/>
      <c r="C43" s="367" t="s">
        <v>81</v>
      </c>
      <c r="D43" s="367"/>
      <c r="E43" s="367"/>
      <c r="F43" s="367"/>
      <c r="G43" s="367"/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201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</row>
    <row r="44" spans="2:35" ht="13.5" customHeight="1" x14ac:dyDescent="0.2">
      <c r="B44" s="201"/>
      <c r="C44" s="40"/>
      <c r="D44" s="40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0"/>
      <c r="S44" s="40"/>
      <c r="T44" s="40"/>
      <c r="U44" s="201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</row>
    <row r="45" spans="2:35" ht="13.5" customHeight="1" x14ac:dyDescent="0.2">
      <c r="B45" s="201"/>
      <c r="C45" s="201"/>
      <c r="D45" s="201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1"/>
      <c r="S45" s="201"/>
      <c r="T45" s="201"/>
      <c r="U45" s="201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</row>
    <row r="46" spans="2:35" x14ac:dyDescent="0.2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</row>
    <row r="47" spans="2:35" x14ac:dyDescent="0.2"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</row>
    <row r="48" spans="2:35" ht="12" customHeight="1" x14ac:dyDescent="0.2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</row>
    <row r="49" spans="8:10" x14ac:dyDescent="0.2">
      <c r="H49" s="16"/>
      <c r="I49" s="16"/>
      <c r="J49" s="16"/>
    </row>
    <row r="50" spans="8:10" x14ac:dyDescent="0.2">
      <c r="H50" s="16"/>
      <c r="I50" s="16" t="s">
        <v>93</v>
      </c>
      <c r="J50" s="16" t="s">
        <v>94</v>
      </c>
    </row>
    <row r="51" spans="8:10" x14ac:dyDescent="0.2">
      <c r="H51" s="16" t="s">
        <v>30</v>
      </c>
      <c r="I51" s="354">
        <v>0.57336343115124155</v>
      </c>
      <c r="J51" s="354">
        <v>0.42663656884875845</v>
      </c>
    </row>
    <row r="52" spans="8:10" x14ac:dyDescent="0.2">
      <c r="H52" s="16" t="s">
        <v>95</v>
      </c>
      <c r="I52" s="354">
        <v>0.62345679012345678</v>
      </c>
      <c r="J52" s="354">
        <v>0.37654320987654322</v>
      </c>
    </row>
    <row r="53" spans="8:10" x14ac:dyDescent="0.2">
      <c r="H53" s="16" t="s">
        <v>96</v>
      </c>
      <c r="I53" s="354">
        <v>0.63742690058479534</v>
      </c>
      <c r="J53" s="354">
        <v>0.36257309941520466</v>
      </c>
    </row>
    <row r="54" spans="8:10" x14ac:dyDescent="0.2">
      <c r="H54" s="16" t="s">
        <v>97</v>
      </c>
      <c r="I54" s="354">
        <v>0.2608695652173913</v>
      </c>
      <c r="J54" s="354">
        <v>0.73913043478260865</v>
      </c>
    </row>
    <row r="55" spans="8:10" x14ac:dyDescent="0.2">
      <c r="H55" s="16" t="s">
        <v>99</v>
      </c>
      <c r="I55" s="354">
        <v>0.72494669509594878</v>
      </c>
      <c r="J55" s="354">
        <v>0.27505330490405117</v>
      </c>
    </row>
    <row r="56" spans="8:10" x14ac:dyDescent="0.2">
      <c r="H56" s="16" t="s">
        <v>55</v>
      </c>
      <c r="I56" s="354">
        <v>0.89655172413793105</v>
      </c>
      <c r="J56" s="354">
        <v>0.10344827586206896</v>
      </c>
    </row>
    <row r="57" spans="8:10" x14ac:dyDescent="0.2">
      <c r="H57" s="16" t="s">
        <v>63</v>
      </c>
      <c r="I57" s="354">
        <v>0.66966966966966968</v>
      </c>
      <c r="J57" s="354">
        <v>0.33033033033033032</v>
      </c>
    </row>
    <row r="58" spans="8:10" x14ac:dyDescent="0.2">
      <c r="H58" s="16" t="s">
        <v>101</v>
      </c>
      <c r="I58" s="354">
        <v>0.35338345864661652</v>
      </c>
      <c r="J58" s="354">
        <v>0.64661654135338342</v>
      </c>
    </row>
    <row r="59" spans="8:10" x14ac:dyDescent="0.2">
      <c r="H59" s="16" t="s">
        <v>67</v>
      </c>
      <c r="I59" s="354">
        <v>0.3125</v>
      </c>
      <c r="J59" s="354">
        <v>0.6875</v>
      </c>
    </row>
    <row r="60" spans="8:10" x14ac:dyDescent="0.2">
      <c r="H60" s="16" t="s">
        <v>68</v>
      </c>
      <c r="I60" s="354">
        <v>0.75886524822695034</v>
      </c>
      <c r="J60" s="354">
        <v>0.24113475177304963</v>
      </c>
    </row>
    <row r="61" spans="8:10" x14ac:dyDescent="0.2">
      <c r="H61" s="16"/>
      <c r="I61" s="16"/>
      <c r="J61" s="16"/>
    </row>
  </sheetData>
  <mergeCells count="3">
    <mergeCell ref="C6:T9"/>
    <mergeCell ref="C21:T26"/>
    <mergeCell ref="C43:T43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/>
  <dimension ref="B1:O72"/>
  <sheetViews>
    <sheetView showGridLines="0" zoomScale="80" zoomScaleNormal="80" workbookViewId="0">
      <selection activeCell="B4" sqref="B4"/>
    </sheetView>
  </sheetViews>
  <sheetFormatPr baseColWidth="10" defaultColWidth="11.42578125" defaultRowHeight="12.75" x14ac:dyDescent="0.2"/>
  <cols>
    <col min="1" max="1" width="6.5703125" style="6" customWidth="1"/>
    <col min="2" max="2" width="2.28515625" style="6" customWidth="1"/>
    <col min="3" max="4" width="15.7109375" style="6" customWidth="1"/>
    <col min="5" max="5" width="46.42578125" customWidth="1"/>
    <col min="6" max="7" width="15.7109375" customWidth="1"/>
    <col min="8" max="8" width="13.85546875" customWidth="1"/>
    <col min="9" max="9" width="14.140625" customWidth="1"/>
    <col min="10" max="10" width="15.7109375" customWidth="1"/>
    <col min="11" max="12" width="15.7109375" style="23" customWidth="1"/>
    <col min="13" max="13" width="2.42578125" style="23" customWidth="1"/>
    <col min="14" max="16384" width="11.42578125" style="6"/>
  </cols>
  <sheetData>
    <row r="1" spans="2:13" ht="5.25" customHeight="1" x14ac:dyDescent="0.2"/>
    <row r="2" spans="2:13" ht="12" customHeight="1" x14ac:dyDescent="0.2">
      <c r="B2" s="188"/>
      <c r="C2" s="188"/>
      <c r="D2" s="188"/>
      <c r="E2" s="188"/>
      <c r="F2" s="188"/>
      <c r="G2" s="188"/>
      <c r="H2" s="188"/>
      <c r="I2" s="188"/>
      <c r="J2" s="188"/>
      <c r="K2" s="189"/>
      <c r="L2" s="189"/>
      <c r="M2" s="189"/>
    </row>
    <row r="3" spans="2:13" ht="14.25" customHeight="1" x14ac:dyDescent="0.25">
      <c r="B3" s="188"/>
      <c r="C3" s="54"/>
      <c r="D3" s="54"/>
      <c r="E3" s="64"/>
      <c r="F3" s="64"/>
      <c r="G3" s="64"/>
      <c r="H3" s="64"/>
      <c r="I3" s="64"/>
      <c r="J3" s="64"/>
      <c r="K3" s="55"/>
      <c r="L3" s="55"/>
      <c r="M3" s="189"/>
    </row>
    <row r="4" spans="2:13" ht="14.25" customHeight="1" x14ac:dyDescent="0.25">
      <c r="B4" s="188"/>
      <c r="C4" s="54"/>
      <c r="D4" s="54"/>
      <c r="E4" s="64"/>
      <c r="F4" s="64"/>
      <c r="G4" s="64"/>
      <c r="H4" s="64"/>
      <c r="I4" s="64"/>
      <c r="J4" s="64"/>
      <c r="K4" s="55"/>
      <c r="L4" s="55"/>
      <c r="M4" s="189"/>
    </row>
    <row r="5" spans="2:13" ht="14.25" customHeight="1" x14ac:dyDescent="0.25">
      <c r="B5" s="188"/>
      <c r="C5" s="54"/>
      <c r="D5" s="54"/>
      <c r="E5" s="64"/>
      <c r="F5" s="64"/>
      <c r="G5" s="64"/>
      <c r="H5" s="64"/>
      <c r="I5" s="64"/>
      <c r="J5" s="64"/>
      <c r="K5" s="55"/>
      <c r="L5" s="55"/>
      <c r="M5" s="189"/>
    </row>
    <row r="6" spans="2:13" ht="14.25" customHeight="1" x14ac:dyDescent="0.2">
      <c r="B6" s="188"/>
      <c r="C6" s="382" t="s">
        <v>503</v>
      </c>
      <c r="D6" s="382"/>
      <c r="E6" s="382"/>
      <c r="F6" s="382"/>
      <c r="G6" s="382"/>
      <c r="H6" s="382"/>
      <c r="I6" s="382"/>
      <c r="J6" s="382"/>
      <c r="K6" s="382"/>
      <c r="L6" s="382"/>
      <c r="M6" s="189"/>
    </row>
    <row r="7" spans="2:13" ht="14.25" customHeight="1" x14ac:dyDescent="0.2">
      <c r="B7" s="188"/>
      <c r="C7" s="382"/>
      <c r="D7" s="382"/>
      <c r="E7" s="382"/>
      <c r="F7" s="382"/>
      <c r="G7" s="382"/>
      <c r="H7" s="382"/>
      <c r="I7" s="382"/>
      <c r="J7" s="382"/>
      <c r="K7" s="382"/>
      <c r="L7" s="382"/>
      <c r="M7" s="189"/>
    </row>
    <row r="8" spans="2:13" ht="14.25" customHeight="1" x14ac:dyDescent="0.2">
      <c r="B8" s="188"/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189"/>
    </row>
    <row r="9" spans="2:13" ht="14.25" customHeight="1" x14ac:dyDescent="0.2">
      <c r="B9" s="188"/>
      <c r="C9" s="382"/>
      <c r="D9" s="382"/>
      <c r="E9" s="382"/>
      <c r="F9" s="382"/>
      <c r="G9" s="382"/>
      <c r="H9" s="382"/>
      <c r="I9" s="382"/>
      <c r="J9" s="382"/>
      <c r="K9" s="382"/>
      <c r="L9" s="382"/>
      <c r="M9" s="189"/>
    </row>
    <row r="10" spans="2:13" ht="14.25" customHeight="1" x14ac:dyDescent="0.25">
      <c r="B10" s="188"/>
      <c r="C10" s="54"/>
      <c r="D10" s="54"/>
      <c r="E10" s="57"/>
      <c r="F10" s="57"/>
      <c r="G10" s="57"/>
      <c r="H10" s="57"/>
      <c r="I10" s="57"/>
      <c r="J10" s="57"/>
      <c r="K10" s="55"/>
      <c r="L10" s="55"/>
      <c r="M10" s="189"/>
    </row>
    <row r="11" spans="2:13" ht="14.25" customHeight="1" x14ac:dyDescent="0.25">
      <c r="B11" s="188"/>
      <c r="C11" s="54"/>
      <c r="D11" s="54"/>
      <c r="E11" s="57"/>
      <c r="F11" s="57"/>
      <c r="G11" s="57"/>
      <c r="H11" s="57"/>
      <c r="I11" s="57"/>
      <c r="J11" s="57"/>
      <c r="K11" s="310"/>
      <c r="L11" s="310"/>
      <c r="M11" s="189"/>
    </row>
    <row r="12" spans="2:13" ht="14.25" customHeight="1" x14ac:dyDescent="0.2">
      <c r="B12" s="188"/>
      <c r="C12" s="54"/>
      <c r="D12" s="54"/>
      <c r="E12" s="380" t="s">
        <v>90</v>
      </c>
      <c r="F12" s="380" t="s">
        <v>91</v>
      </c>
      <c r="G12" s="380"/>
      <c r="H12" s="383" t="s">
        <v>92</v>
      </c>
      <c r="I12" s="384"/>
      <c r="J12" s="380" t="s">
        <v>70</v>
      </c>
      <c r="K12" s="351"/>
      <c r="L12" s="351"/>
      <c r="M12" s="189"/>
    </row>
    <row r="13" spans="2:13" ht="14.25" customHeight="1" x14ac:dyDescent="0.2">
      <c r="B13" s="188"/>
      <c r="C13" s="54"/>
      <c r="D13" s="54"/>
      <c r="E13" s="381"/>
      <c r="F13" s="187" t="s">
        <v>93</v>
      </c>
      <c r="G13" s="187" t="s">
        <v>94</v>
      </c>
      <c r="H13" s="187" t="s">
        <v>93</v>
      </c>
      <c r="I13" s="187" t="s">
        <v>94</v>
      </c>
      <c r="J13" s="381"/>
      <c r="K13" s="171"/>
      <c r="L13" s="171"/>
      <c r="M13" s="189"/>
    </row>
    <row r="14" spans="2:13" ht="14.25" customHeight="1" x14ac:dyDescent="0.2">
      <c r="B14" s="188"/>
      <c r="C14" s="54"/>
      <c r="D14" s="54"/>
      <c r="E14" s="193" t="s">
        <v>30</v>
      </c>
      <c r="F14" s="194">
        <f>+F15+F16+F17</f>
        <v>109</v>
      </c>
      <c r="G14" s="194">
        <f>+G15+G16+G17</f>
        <v>123</v>
      </c>
      <c r="H14" s="316">
        <f>+F14/J14</f>
        <v>0.46982758620689657</v>
      </c>
      <c r="I14" s="316">
        <f>+G14/J14</f>
        <v>0.53017241379310343</v>
      </c>
      <c r="J14" s="194">
        <f t="shared" ref="J14:J55" si="0">+SUM(F14:G14)</f>
        <v>232</v>
      </c>
      <c r="K14" s="65">
        <f>+F14/J14</f>
        <v>0.46982758620689657</v>
      </c>
      <c r="L14" s="65">
        <f>+G14/J14</f>
        <v>0.53017241379310343</v>
      </c>
      <c r="M14" s="189"/>
    </row>
    <row r="15" spans="2:13" ht="14.25" customHeight="1" x14ac:dyDescent="0.2">
      <c r="B15" s="188"/>
      <c r="C15" s="54"/>
      <c r="D15" s="54"/>
      <c r="E15" s="58" t="s">
        <v>31</v>
      </c>
      <c r="F15" s="335">
        <v>29</v>
      </c>
      <c r="G15" s="335">
        <v>59</v>
      </c>
      <c r="H15" s="302">
        <f t="shared" ref="H15:H57" si="1">+F15/J15</f>
        <v>0.32954545454545453</v>
      </c>
      <c r="I15" s="302">
        <f t="shared" ref="I15:I57" si="2">+G15/J15</f>
        <v>0.67045454545454541</v>
      </c>
      <c r="J15" s="60">
        <f t="shared" si="0"/>
        <v>88</v>
      </c>
      <c r="K15" s="65"/>
      <c r="L15" s="65"/>
      <c r="M15" s="189"/>
    </row>
    <row r="16" spans="2:13" ht="14.25" customHeight="1" x14ac:dyDescent="0.2">
      <c r="B16" s="188"/>
      <c r="C16" s="54"/>
      <c r="D16" s="54"/>
      <c r="E16" s="61" t="s">
        <v>32</v>
      </c>
      <c r="F16" s="335">
        <v>71</v>
      </c>
      <c r="G16" s="335">
        <v>55</v>
      </c>
      <c r="H16" s="303">
        <f t="shared" si="1"/>
        <v>0.56349206349206349</v>
      </c>
      <c r="I16" s="303">
        <f t="shared" si="2"/>
        <v>0.43650793650793651</v>
      </c>
      <c r="J16" s="63">
        <f t="shared" si="0"/>
        <v>126</v>
      </c>
      <c r="K16" s="65"/>
      <c r="L16" s="65"/>
      <c r="M16" s="189"/>
    </row>
    <row r="17" spans="2:13" ht="14.25" customHeight="1" x14ac:dyDescent="0.2">
      <c r="B17" s="188"/>
      <c r="C17" s="54"/>
      <c r="D17" s="54"/>
      <c r="E17" s="58" t="s">
        <v>33</v>
      </c>
      <c r="F17" s="335">
        <v>9</v>
      </c>
      <c r="G17" s="335">
        <v>9</v>
      </c>
      <c r="H17" s="302">
        <f t="shared" si="1"/>
        <v>0.5</v>
      </c>
      <c r="I17" s="302">
        <f t="shared" si="2"/>
        <v>0.5</v>
      </c>
      <c r="J17" s="60">
        <f t="shared" si="0"/>
        <v>18</v>
      </c>
      <c r="K17" s="65"/>
      <c r="L17" s="65"/>
      <c r="M17" s="189"/>
    </row>
    <row r="18" spans="2:13" ht="14.25" customHeight="1" x14ac:dyDescent="0.2">
      <c r="B18" s="188"/>
      <c r="C18" s="54"/>
      <c r="D18" s="54"/>
      <c r="E18" s="195" t="s">
        <v>95</v>
      </c>
      <c r="F18" s="336">
        <f>+F19+F20+F21</f>
        <v>83</v>
      </c>
      <c r="G18" s="336">
        <f>+G19+G20+G21</f>
        <v>53</v>
      </c>
      <c r="H18" s="316">
        <f t="shared" si="1"/>
        <v>0.61029411764705888</v>
      </c>
      <c r="I18" s="316">
        <f t="shared" si="2"/>
        <v>0.38970588235294118</v>
      </c>
      <c r="J18" s="194">
        <f t="shared" si="0"/>
        <v>136</v>
      </c>
      <c r="K18" s="65">
        <f>+F18/J18</f>
        <v>0.61029411764705888</v>
      </c>
      <c r="L18" s="65">
        <f>+G18/J18</f>
        <v>0.38970588235294118</v>
      </c>
      <c r="M18" s="189"/>
    </row>
    <row r="19" spans="2:13" ht="14.25" customHeight="1" x14ac:dyDescent="0.2">
      <c r="B19" s="188"/>
      <c r="C19" s="54"/>
      <c r="D19" s="54"/>
      <c r="E19" s="58" t="s">
        <v>35</v>
      </c>
      <c r="F19" s="335">
        <v>44</v>
      </c>
      <c r="G19" s="335">
        <v>38</v>
      </c>
      <c r="H19" s="302">
        <f t="shared" si="1"/>
        <v>0.53658536585365857</v>
      </c>
      <c r="I19" s="302">
        <f t="shared" si="2"/>
        <v>0.46341463414634149</v>
      </c>
      <c r="J19" s="60">
        <f t="shared" si="0"/>
        <v>82</v>
      </c>
      <c r="K19" s="65"/>
      <c r="L19" s="65"/>
      <c r="M19" s="189"/>
    </row>
    <row r="20" spans="2:13" ht="14.25" customHeight="1" x14ac:dyDescent="0.2">
      <c r="B20" s="188"/>
      <c r="C20" s="54"/>
      <c r="D20" s="54"/>
      <c r="E20" s="61" t="s">
        <v>36</v>
      </c>
      <c r="F20" s="335">
        <v>11</v>
      </c>
      <c r="G20" s="335">
        <v>5</v>
      </c>
      <c r="H20" s="303">
        <f t="shared" si="1"/>
        <v>0.6875</v>
      </c>
      <c r="I20" s="303">
        <f t="shared" si="2"/>
        <v>0.3125</v>
      </c>
      <c r="J20" s="63">
        <f t="shared" si="0"/>
        <v>16</v>
      </c>
      <c r="K20" s="65"/>
      <c r="L20" s="65"/>
      <c r="M20" s="189"/>
    </row>
    <row r="21" spans="2:13" ht="14.25" customHeight="1" x14ac:dyDescent="0.2">
      <c r="B21" s="188"/>
      <c r="C21" s="54"/>
      <c r="D21" s="54"/>
      <c r="E21" s="58" t="s">
        <v>37</v>
      </c>
      <c r="F21" s="335">
        <v>28</v>
      </c>
      <c r="G21" s="335">
        <v>10</v>
      </c>
      <c r="H21" s="302">
        <f t="shared" si="1"/>
        <v>0.73684210526315785</v>
      </c>
      <c r="I21" s="302">
        <f t="shared" si="2"/>
        <v>0.26315789473684209</v>
      </c>
      <c r="J21" s="60">
        <f t="shared" si="0"/>
        <v>38</v>
      </c>
      <c r="K21" s="65"/>
      <c r="L21" s="65"/>
      <c r="M21" s="189"/>
    </row>
    <row r="22" spans="2:13" ht="14.25" customHeight="1" x14ac:dyDescent="0.2">
      <c r="B22" s="188"/>
      <c r="C22" s="54"/>
      <c r="D22" s="54"/>
      <c r="E22" s="195" t="s">
        <v>96</v>
      </c>
      <c r="F22" s="336">
        <f>+F23+F24+F25</f>
        <v>234</v>
      </c>
      <c r="G22" s="336">
        <f>+G23+G24+G25</f>
        <v>135</v>
      </c>
      <c r="H22" s="316">
        <f t="shared" si="1"/>
        <v>0.63414634146341464</v>
      </c>
      <c r="I22" s="316">
        <f t="shared" si="2"/>
        <v>0.36585365853658536</v>
      </c>
      <c r="J22" s="194">
        <f t="shared" si="0"/>
        <v>369</v>
      </c>
      <c r="K22" s="65">
        <f>+F22/J22</f>
        <v>0.63414634146341464</v>
      </c>
      <c r="L22" s="65">
        <f>+G22/J22</f>
        <v>0.36585365853658536</v>
      </c>
      <c r="M22" s="189"/>
    </row>
    <row r="23" spans="2:13" ht="14.25" customHeight="1" x14ac:dyDescent="0.2">
      <c r="B23" s="188"/>
      <c r="C23" s="54"/>
      <c r="D23" s="54"/>
      <c r="E23" s="58" t="s">
        <v>40</v>
      </c>
      <c r="F23" s="335">
        <v>37</v>
      </c>
      <c r="G23" s="335">
        <v>10</v>
      </c>
      <c r="H23" s="302">
        <f t="shared" si="1"/>
        <v>0.78723404255319152</v>
      </c>
      <c r="I23" s="302">
        <f t="shared" si="2"/>
        <v>0.21276595744680851</v>
      </c>
      <c r="J23" s="60">
        <f t="shared" si="0"/>
        <v>47</v>
      </c>
      <c r="K23" s="65"/>
      <c r="L23" s="65"/>
      <c r="M23" s="189"/>
    </row>
    <row r="24" spans="2:13" ht="14.25" customHeight="1" x14ac:dyDescent="0.2">
      <c r="B24" s="188"/>
      <c r="C24" s="54"/>
      <c r="D24" s="54"/>
      <c r="E24" s="61" t="s">
        <v>39</v>
      </c>
      <c r="F24" s="335">
        <v>160</v>
      </c>
      <c r="G24" s="335">
        <v>104</v>
      </c>
      <c r="H24" s="303">
        <f t="shared" si="1"/>
        <v>0.60606060606060608</v>
      </c>
      <c r="I24" s="303">
        <f t="shared" si="2"/>
        <v>0.39393939393939392</v>
      </c>
      <c r="J24" s="63">
        <f t="shared" si="0"/>
        <v>264</v>
      </c>
      <c r="K24" s="65"/>
      <c r="L24" s="65"/>
      <c r="M24" s="189"/>
    </row>
    <row r="25" spans="2:13" ht="14.25" customHeight="1" x14ac:dyDescent="0.2">
      <c r="B25" s="188"/>
      <c r="C25" s="54"/>
      <c r="D25" s="54"/>
      <c r="E25" s="58" t="s">
        <v>41</v>
      </c>
      <c r="F25" s="335">
        <v>37</v>
      </c>
      <c r="G25" s="335">
        <v>21</v>
      </c>
      <c r="H25" s="302">
        <f t="shared" si="1"/>
        <v>0.63793103448275867</v>
      </c>
      <c r="I25" s="302">
        <f t="shared" si="2"/>
        <v>0.36206896551724138</v>
      </c>
      <c r="J25" s="60">
        <f t="shared" si="0"/>
        <v>58</v>
      </c>
      <c r="K25" s="65"/>
      <c r="L25" s="65"/>
      <c r="M25" s="189"/>
    </row>
    <row r="26" spans="2:13" ht="14.25" customHeight="1" x14ac:dyDescent="0.2">
      <c r="B26" s="188"/>
      <c r="C26" s="54"/>
      <c r="D26" s="54"/>
      <c r="E26" s="195" t="s">
        <v>97</v>
      </c>
      <c r="F26" s="336">
        <f>+SUM(F27:F32)</f>
        <v>80</v>
      </c>
      <c r="G26" s="336">
        <f>+SUM(G27:G32)</f>
        <v>209</v>
      </c>
      <c r="H26" s="316">
        <f t="shared" si="1"/>
        <v>0.27681660899653981</v>
      </c>
      <c r="I26" s="316">
        <f t="shared" si="2"/>
        <v>0.72318339100346019</v>
      </c>
      <c r="J26" s="194">
        <f t="shared" si="0"/>
        <v>289</v>
      </c>
      <c r="K26" s="65">
        <f>+F26/J26</f>
        <v>0.27681660899653981</v>
      </c>
      <c r="L26" s="65">
        <f>+G26/J26</f>
        <v>0.72318339100346019</v>
      </c>
      <c r="M26" s="189"/>
    </row>
    <row r="27" spans="2:13" ht="14.25" customHeight="1" x14ac:dyDescent="0.2">
      <c r="B27" s="188"/>
      <c r="C27" s="54"/>
      <c r="D27" s="54"/>
      <c r="E27" s="58" t="s">
        <v>43</v>
      </c>
      <c r="F27" s="335">
        <v>15</v>
      </c>
      <c r="G27" s="335">
        <v>35</v>
      </c>
      <c r="H27" s="302">
        <f t="shared" si="1"/>
        <v>0.3</v>
      </c>
      <c r="I27" s="302">
        <f t="shared" si="2"/>
        <v>0.7</v>
      </c>
      <c r="J27" s="60">
        <f t="shared" si="0"/>
        <v>50</v>
      </c>
      <c r="K27" s="65"/>
      <c r="L27" s="65"/>
      <c r="M27" s="189"/>
    </row>
    <row r="28" spans="2:13" ht="14.25" customHeight="1" x14ac:dyDescent="0.2">
      <c r="B28" s="188"/>
      <c r="C28" s="54"/>
      <c r="D28" s="54"/>
      <c r="E28" s="61" t="s">
        <v>48</v>
      </c>
      <c r="F28" s="335">
        <v>31</v>
      </c>
      <c r="G28" s="335">
        <v>92</v>
      </c>
      <c r="H28" s="303">
        <f t="shared" si="1"/>
        <v>0.25203252032520324</v>
      </c>
      <c r="I28" s="303">
        <f t="shared" si="2"/>
        <v>0.74796747967479671</v>
      </c>
      <c r="J28" s="63">
        <f t="shared" si="0"/>
        <v>123</v>
      </c>
      <c r="K28" s="65"/>
      <c r="L28" s="65"/>
      <c r="M28" s="189"/>
    </row>
    <row r="29" spans="2:13" ht="14.25" customHeight="1" x14ac:dyDescent="0.2">
      <c r="B29" s="188"/>
      <c r="C29" s="54"/>
      <c r="D29" s="54"/>
      <c r="E29" s="58" t="s">
        <v>44</v>
      </c>
      <c r="F29" s="335">
        <v>1</v>
      </c>
      <c r="G29" s="335">
        <v>7</v>
      </c>
      <c r="H29" s="302">
        <f t="shared" si="1"/>
        <v>0.125</v>
      </c>
      <c r="I29" s="302">
        <f t="shared" si="2"/>
        <v>0.875</v>
      </c>
      <c r="J29" s="60">
        <f t="shared" si="0"/>
        <v>8</v>
      </c>
      <c r="K29" s="65"/>
      <c r="L29" s="65"/>
      <c r="M29" s="189"/>
    </row>
    <row r="30" spans="2:13" ht="14.25" customHeight="1" x14ac:dyDescent="0.2">
      <c r="B30" s="188"/>
      <c r="C30" s="54"/>
      <c r="D30" s="54"/>
      <c r="E30" s="61" t="s">
        <v>98</v>
      </c>
      <c r="F30" s="335">
        <v>1</v>
      </c>
      <c r="G30" s="335">
        <v>19</v>
      </c>
      <c r="H30" s="303">
        <f t="shared" si="1"/>
        <v>0.05</v>
      </c>
      <c r="I30" s="303">
        <f t="shared" si="2"/>
        <v>0.95</v>
      </c>
      <c r="J30" s="63">
        <f t="shared" si="0"/>
        <v>20</v>
      </c>
      <c r="K30" s="65"/>
      <c r="L30" s="65"/>
      <c r="M30" s="189"/>
    </row>
    <row r="31" spans="2:13" ht="14.25" customHeight="1" x14ac:dyDescent="0.2">
      <c r="B31" s="188"/>
      <c r="C31" s="54"/>
      <c r="D31" s="54"/>
      <c r="E31" s="58" t="s">
        <v>46</v>
      </c>
      <c r="F31" s="335">
        <v>25</v>
      </c>
      <c r="G31" s="335">
        <v>28</v>
      </c>
      <c r="H31" s="302">
        <f t="shared" si="1"/>
        <v>0.47169811320754718</v>
      </c>
      <c r="I31" s="302">
        <f t="shared" si="2"/>
        <v>0.52830188679245282</v>
      </c>
      <c r="J31" s="60">
        <f t="shared" si="0"/>
        <v>53</v>
      </c>
      <c r="K31" s="65"/>
      <c r="L31" s="65"/>
      <c r="M31" s="189"/>
    </row>
    <row r="32" spans="2:13" ht="14.25" customHeight="1" x14ac:dyDescent="0.2">
      <c r="B32" s="188"/>
      <c r="C32" s="54"/>
      <c r="D32" s="54"/>
      <c r="E32" s="61" t="s">
        <v>47</v>
      </c>
      <c r="F32" s="335">
        <v>7</v>
      </c>
      <c r="G32" s="335">
        <v>28</v>
      </c>
      <c r="H32" s="303">
        <f t="shared" si="1"/>
        <v>0.2</v>
      </c>
      <c r="I32" s="303">
        <f t="shared" si="2"/>
        <v>0.8</v>
      </c>
      <c r="J32" s="63">
        <f t="shared" si="0"/>
        <v>35</v>
      </c>
      <c r="K32" s="65"/>
      <c r="L32" s="65"/>
      <c r="M32" s="189"/>
    </row>
    <row r="33" spans="2:13" ht="14.25" customHeight="1" x14ac:dyDescent="0.2">
      <c r="B33" s="188"/>
      <c r="C33" s="54"/>
      <c r="D33" s="54"/>
      <c r="E33" s="195" t="s">
        <v>99</v>
      </c>
      <c r="F33" s="336">
        <f>+SUM(F34:F37)</f>
        <v>118</v>
      </c>
      <c r="G33" s="336">
        <f>+SUM(G34:G37)</f>
        <v>55</v>
      </c>
      <c r="H33" s="316">
        <f t="shared" si="1"/>
        <v>0.68208092485549132</v>
      </c>
      <c r="I33" s="316">
        <f t="shared" si="2"/>
        <v>0.31791907514450868</v>
      </c>
      <c r="J33" s="194">
        <f t="shared" si="0"/>
        <v>173</v>
      </c>
      <c r="K33" s="65">
        <f>+F33/J33</f>
        <v>0.68208092485549132</v>
      </c>
      <c r="L33" s="65">
        <f>+G33/J33</f>
        <v>0.31791907514450868</v>
      </c>
      <c r="M33" s="189"/>
    </row>
    <row r="34" spans="2:13" ht="14.25" customHeight="1" x14ac:dyDescent="0.2">
      <c r="B34" s="188"/>
      <c r="C34" s="54"/>
      <c r="D34" s="54"/>
      <c r="E34" s="58" t="s">
        <v>51</v>
      </c>
      <c r="F34" s="335">
        <v>36</v>
      </c>
      <c r="G34" s="335">
        <v>20</v>
      </c>
      <c r="H34" s="302">
        <f t="shared" si="1"/>
        <v>0.6428571428571429</v>
      </c>
      <c r="I34" s="302">
        <f t="shared" si="2"/>
        <v>0.35714285714285715</v>
      </c>
      <c r="J34" s="60">
        <f t="shared" si="0"/>
        <v>56</v>
      </c>
      <c r="K34" s="65"/>
      <c r="L34" s="65"/>
      <c r="M34" s="189"/>
    </row>
    <row r="35" spans="2:13" ht="14.25" customHeight="1" x14ac:dyDescent="0.2">
      <c r="B35" s="188"/>
      <c r="C35" s="54"/>
      <c r="D35" s="54"/>
      <c r="E35" s="61" t="s">
        <v>50</v>
      </c>
      <c r="F35" s="335">
        <v>71</v>
      </c>
      <c r="G35" s="335">
        <v>11</v>
      </c>
      <c r="H35" s="303">
        <f t="shared" si="1"/>
        <v>0.86585365853658536</v>
      </c>
      <c r="I35" s="303">
        <f t="shared" si="2"/>
        <v>0.13414634146341464</v>
      </c>
      <c r="J35" s="63">
        <f t="shared" si="0"/>
        <v>82</v>
      </c>
      <c r="K35" s="65"/>
      <c r="L35" s="65"/>
      <c r="M35" s="189"/>
    </row>
    <row r="36" spans="2:13" ht="14.25" customHeight="1" x14ac:dyDescent="0.2">
      <c r="B36" s="188"/>
      <c r="C36" s="54"/>
      <c r="D36" s="54"/>
      <c r="E36" s="58" t="s">
        <v>52</v>
      </c>
      <c r="F36" s="335">
        <v>1</v>
      </c>
      <c r="G36" s="335">
        <v>4</v>
      </c>
      <c r="H36" s="302">
        <f t="shared" si="1"/>
        <v>0.2</v>
      </c>
      <c r="I36" s="302">
        <f t="shared" si="2"/>
        <v>0.8</v>
      </c>
      <c r="J36" s="63">
        <f t="shared" si="0"/>
        <v>5</v>
      </c>
      <c r="K36" s="65"/>
      <c r="L36" s="65"/>
      <c r="M36" s="189"/>
    </row>
    <row r="37" spans="2:13" ht="14.25" customHeight="1" x14ac:dyDescent="0.2">
      <c r="B37" s="188"/>
      <c r="C37" s="54"/>
      <c r="D37" s="54"/>
      <c r="E37" s="61" t="s">
        <v>54</v>
      </c>
      <c r="F37" s="335">
        <v>10</v>
      </c>
      <c r="G37" s="335">
        <v>20</v>
      </c>
      <c r="H37" s="303">
        <f t="shared" si="1"/>
        <v>0.33333333333333331</v>
      </c>
      <c r="I37" s="303">
        <f t="shared" si="2"/>
        <v>0.66666666666666663</v>
      </c>
      <c r="J37" s="63">
        <f t="shared" si="0"/>
        <v>30</v>
      </c>
      <c r="K37" s="65"/>
      <c r="L37" s="65"/>
      <c r="M37" s="189"/>
    </row>
    <row r="38" spans="2:13" ht="14.25" customHeight="1" x14ac:dyDescent="0.2">
      <c r="B38" s="188"/>
      <c r="C38" s="54"/>
      <c r="D38" s="54"/>
      <c r="E38" s="195" t="s">
        <v>55</v>
      </c>
      <c r="F38" s="336">
        <f>+SUM(F39:F39)</f>
        <v>9</v>
      </c>
      <c r="G38" s="336">
        <f>+SUM(G39:G39)</f>
        <v>0</v>
      </c>
      <c r="H38" s="316">
        <f t="shared" si="1"/>
        <v>1</v>
      </c>
      <c r="I38" s="316">
        <f t="shared" si="2"/>
        <v>0</v>
      </c>
      <c r="J38" s="194">
        <f t="shared" si="0"/>
        <v>9</v>
      </c>
      <c r="K38" s="65">
        <f>+F38/J38</f>
        <v>1</v>
      </c>
      <c r="L38" s="65">
        <f>+G38/J38</f>
        <v>0</v>
      </c>
      <c r="M38" s="189"/>
    </row>
    <row r="39" spans="2:13" ht="14.25" customHeight="1" x14ac:dyDescent="0.2">
      <c r="B39" s="188"/>
      <c r="C39" s="54"/>
      <c r="D39" s="54"/>
      <c r="E39" s="58" t="s">
        <v>56</v>
      </c>
      <c r="F39" s="335">
        <v>9</v>
      </c>
      <c r="G39" s="335">
        <v>0</v>
      </c>
      <c r="H39" s="302">
        <f t="shared" si="1"/>
        <v>1</v>
      </c>
      <c r="I39" s="302">
        <f t="shared" si="2"/>
        <v>0</v>
      </c>
      <c r="J39" s="60">
        <f t="shared" si="0"/>
        <v>9</v>
      </c>
      <c r="K39" s="65"/>
      <c r="L39" s="65"/>
      <c r="M39" s="189"/>
    </row>
    <row r="40" spans="2:13" ht="14.25" customHeight="1" x14ac:dyDescent="0.2">
      <c r="B40" s="188"/>
      <c r="C40" s="54"/>
      <c r="D40" s="54"/>
      <c r="E40" s="195" t="s">
        <v>63</v>
      </c>
      <c r="F40" s="336">
        <f>+SUM(F41:F43)</f>
        <v>92</v>
      </c>
      <c r="G40" s="336">
        <f>+SUM(G41:G43)</f>
        <v>54</v>
      </c>
      <c r="H40" s="316">
        <f t="shared" si="1"/>
        <v>0.63013698630136983</v>
      </c>
      <c r="I40" s="316">
        <f t="shared" si="2"/>
        <v>0.36986301369863012</v>
      </c>
      <c r="J40" s="194">
        <f t="shared" si="0"/>
        <v>146</v>
      </c>
      <c r="K40" s="65">
        <f>+F40/J40</f>
        <v>0.63013698630136983</v>
      </c>
      <c r="L40" s="65">
        <f>+G40/J40</f>
        <v>0.36986301369863012</v>
      </c>
      <c r="M40" s="189"/>
    </row>
    <row r="41" spans="2:13" ht="14.25" customHeight="1" x14ac:dyDescent="0.2">
      <c r="B41" s="188"/>
      <c r="C41" s="54"/>
      <c r="D41" s="54"/>
      <c r="E41" s="58" t="s">
        <v>64</v>
      </c>
      <c r="F41" s="335">
        <v>37</v>
      </c>
      <c r="G41" s="335">
        <v>26</v>
      </c>
      <c r="H41" s="302">
        <f t="shared" si="1"/>
        <v>0.58730158730158732</v>
      </c>
      <c r="I41" s="302">
        <f t="shared" si="2"/>
        <v>0.41269841269841268</v>
      </c>
      <c r="J41" s="60">
        <f t="shared" si="0"/>
        <v>63</v>
      </c>
      <c r="K41" s="65"/>
      <c r="L41" s="65"/>
      <c r="M41" s="189"/>
    </row>
    <row r="42" spans="2:13" ht="14.25" customHeight="1" x14ac:dyDescent="0.2">
      <c r="B42" s="188"/>
      <c r="C42" s="54"/>
      <c r="D42" s="54"/>
      <c r="E42" s="61" t="s">
        <v>65</v>
      </c>
      <c r="F42" s="335">
        <v>40</v>
      </c>
      <c r="G42" s="335">
        <v>23</v>
      </c>
      <c r="H42" s="303">
        <f t="shared" si="1"/>
        <v>0.63492063492063489</v>
      </c>
      <c r="I42" s="303">
        <f t="shared" si="2"/>
        <v>0.36507936507936506</v>
      </c>
      <c r="J42" s="63">
        <f t="shared" si="0"/>
        <v>63</v>
      </c>
      <c r="K42" s="65"/>
      <c r="L42" s="65"/>
      <c r="M42" s="189"/>
    </row>
    <row r="43" spans="2:13" ht="14.25" customHeight="1" x14ac:dyDescent="0.2">
      <c r="B43" s="188"/>
      <c r="C43" s="54"/>
      <c r="D43" s="54"/>
      <c r="E43" s="58" t="s">
        <v>100</v>
      </c>
      <c r="F43" s="335">
        <v>15</v>
      </c>
      <c r="G43" s="335">
        <v>5</v>
      </c>
      <c r="H43" s="302">
        <f t="shared" si="1"/>
        <v>0.75</v>
      </c>
      <c r="I43" s="302">
        <f t="shared" si="2"/>
        <v>0.25</v>
      </c>
      <c r="J43" s="60">
        <f t="shared" si="0"/>
        <v>20</v>
      </c>
      <c r="K43" s="65"/>
      <c r="L43" s="65"/>
      <c r="M43" s="189"/>
    </row>
    <row r="44" spans="2:13" ht="14.25" customHeight="1" x14ac:dyDescent="0.2">
      <c r="B44" s="188"/>
      <c r="C44" s="54"/>
      <c r="D44" s="54"/>
      <c r="E44" s="195" t="s">
        <v>101</v>
      </c>
      <c r="F44" s="336">
        <f>+SUM(F45:F47)</f>
        <v>20</v>
      </c>
      <c r="G44" s="336">
        <f>+SUM(G45:G47)</f>
        <v>24</v>
      </c>
      <c r="H44" s="316">
        <f t="shared" si="1"/>
        <v>0.45454545454545453</v>
      </c>
      <c r="I44" s="316">
        <f t="shared" si="2"/>
        <v>0.54545454545454541</v>
      </c>
      <c r="J44" s="194">
        <f t="shared" si="0"/>
        <v>44</v>
      </c>
      <c r="K44" s="65">
        <f>+F44/J44</f>
        <v>0.45454545454545453</v>
      </c>
      <c r="L44" s="65">
        <f>+G44/J44</f>
        <v>0.54545454545454541</v>
      </c>
      <c r="M44" s="189"/>
    </row>
    <row r="45" spans="2:13" ht="14.25" customHeight="1" x14ac:dyDescent="0.2">
      <c r="B45" s="188"/>
      <c r="C45" s="54"/>
      <c r="D45" s="54"/>
      <c r="E45" s="58" t="s">
        <v>60</v>
      </c>
      <c r="F45" s="335">
        <v>0</v>
      </c>
      <c r="G45" s="335">
        <v>3</v>
      </c>
      <c r="H45" s="302">
        <f t="shared" si="1"/>
        <v>0</v>
      </c>
      <c r="I45" s="302">
        <f t="shared" si="2"/>
        <v>1</v>
      </c>
      <c r="J45" s="60">
        <f t="shared" si="0"/>
        <v>3</v>
      </c>
      <c r="K45" s="65"/>
      <c r="L45" s="65"/>
      <c r="M45" s="189"/>
    </row>
    <row r="46" spans="2:13" ht="14.25" customHeight="1" x14ac:dyDescent="0.2">
      <c r="B46" s="188"/>
      <c r="C46" s="54"/>
      <c r="D46" s="54"/>
      <c r="E46" s="61" t="s">
        <v>61</v>
      </c>
      <c r="F46" s="335">
        <v>11</v>
      </c>
      <c r="G46" s="335">
        <v>7</v>
      </c>
      <c r="H46" s="303">
        <f t="shared" si="1"/>
        <v>0.61111111111111116</v>
      </c>
      <c r="I46" s="303">
        <f t="shared" si="2"/>
        <v>0.3888888888888889</v>
      </c>
      <c r="J46" s="63">
        <f t="shared" si="0"/>
        <v>18</v>
      </c>
      <c r="K46" s="65"/>
      <c r="L46" s="65"/>
      <c r="M46" s="189"/>
    </row>
    <row r="47" spans="2:13" ht="14.25" customHeight="1" x14ac:dyDescent="0.2">
      <c r="B47" s="188"/>
      <c r="C47" s="54"/>
      <c r="D47" s="54"/>
      <c r="E47" s="58" t="s">
        <v>62</v>
      </c>
      <c r="F47" s="335">
        <v>9</v>
      </c>
      <c r="G47" s="335">
        <v>14</v>
      </c>
      <c r="H47" s="302">
        <f t="shared" si="1"/>
        <v>0.39130434782608697</v>
      </c>
      <c r="I47" s="302">
        <f t="shared" si="2"/>
        <v>0.60869565217391308</v>
      </c>
      <c r="J47" s="63">
        <f t="shared" si="0"/>
        <v>23</v>
      </c>
      <c r="K47" s="65"/>
      <c r="L47" s="65"/>
      <c r="M47" s="189"/>
    </row>
    <row r="48" spans="2:13" ht="14.25" customHeight="1" x14ac:dyDescent="0.2">
      <c r="B48" s="188"/>
      <c r="C48" s="54"/>
      <c r="D48" s="54"/>
      <c r="E48" s="195" t="s">
        <v>67</v>
      </c>
      <c r="F48" s="194">
        <f>+SUM(F49)</f>
        <v>6</v>
      </c>
      <c r="G48" s="194">
        <f>+SUM(G49)</f>
        <v>11</v>
      </c>
      <c r="H48" s="316">
        <f t="shared" si="1"/>
        <v>0.35294117647058826</v>
      </c>
      <c r="I48" s="316">
        <f t="shared" si="2"/>
        <v>0.6470588235294118</v>
      </c>
      <c r="J48" s="194">
        <f t="shared" si="0"/>
        <v>17</v>
      </c>
      <c r="K48" s="65">
        <f>+F48/J48</f>
        <v>0.35294117647058826</v>
      </c>
      <c r="L48" s="65">
        <f>+G48/J48</f>
        <v>0.6470588235294118</v>
      </c>
      <c r="M48" s="189"/>
    </row>
    <row r="49" spans="2:15" ht="14.25" customHeight="1" x14ac:dyDescent="0.2">
      <c r="B49" s="188"/>
      <c r="C49" s="54"/>
      <c r="D49" s="54"/>
      <c r="E49" s="58" t="s">
        <v>67</v>
      </c>
      <c r="F49" s="335">
        <v>6</v>
      </c>
      <c r="G49" s="335">
        <v>11</v>
      </c>
      <c r="H49" s="302">
        <f t="shared" si="1"/>
        <v>0.35294117647058826</v>
      </c>
      <c r="I49" s="302">
        <f t="shared" si="2"/>
        <v>0.6470588235294118</v>
      </c>
      <c r="J49" s="60">
        <f t="shared" si="0"/>
        <v>17</v>
      </c>
      <c r="K49" s="65"/>
      <c r="L49" s="65"/>
      <c r="M49" s="189"/>
    </row>
    <row r="50" spans="2:15" ht="14.25" customHeight="1" x14ac:dyDescent="0.2">
      <c r="B50" s="188"/>
      <c r="C50" s="54"/>
      <c r="D50" s="54"/>
      <c r="E50" s="195" t="s">
        <v>68</v>
      </c>
      <c r="F50" s="194">
        <f>+SUM(F51)</f>
        <v>45</v>
      </c>
      <c r="G50" s="194">
        <f>+SUM(G51)</f>
        <v>13</v>
      </c>
      <c r="H50" s="316">
        <f t="shared" si="1"/>
        <v>0.77586206896551724</v>
      </c>
      <c r="I50" s="316">
        <f t="shared" si="2"/>
        <v>0.22413793103448276</v>
      </c>
      <c r="J50" s="194">
        <f t="shared" si="0"/>
        <v>58</v>
      </c>
      <c r="K50" s="65">
        <f>+F50/J50</f>
        <v>0.77586206896551724</v>
      </c>
      <c r="L50" s="65">
        <f>+G50/J50</f>
        <v>0.22413793103448276</v>
      </c>
      <c r="M50" s="189"/>
    </row>
    <row r="51" spans="2:15" ht="14.25" customHeight="1" x14ac:dyDescent="0.2">
      <c r="B51" s="188"/>
      <c r="C51" s="54"/>
      <c r="D51" s="54"/>
      <c r="E51" s="58" t="s">
        <v>69</v>
      </c>
      <c r="F51" s="335">
        <v>45</v>
      </c>
      <c r="G51" s="335">
        <v>13</v>
      </c>
      <c r="H51" s="302">
        <f t="shared" si="1"/>
        <v>0.77586206896551724</v>
      </c>
      <c r="I51" s="302">
        <f t="shared" si="2"/>
        <v>0.22413793103448276</v>
      </c>
      <c r="J51" s="60">
        <f t="shared" si="0"/>
        <v>58</v>
      </c>
      <c r="K51" s="65"/>
      <c r="L51" s="65"/>
      <c r="M51" s="189"/>
    </row>
    <row r="52" spans="2:15" ht="14.25" customHeight="1" x14ac:dyDescent="0.2">
      <c r="B52" s="188"/>
      <c r="C52" s="54"/>
      <c r="D52" s="54"/>
      <c r="E52" s="187" t="s">
        <v>70</v>
      </c>
      <c r="F52" s="196">
        <f>+F48+F50+F44+F40+F38+F33+F26+F22+F18+F14</f>
        <v>796</v>
      </c>
      <c r="G52" s="196">
        <f>+G48+G50+G44+G40+G38+G33+G26+G22+G18+G14</f>
        <v>677</v>
      </c>
      <c r="H52" s="304">
        <f t="shared" si="1"/>
        <v>0.54039375424304137</v>
      </c>
      <c r="I52" s="304">
        <f t="shared" si="2"/>
        <v>0.45960624575695858</v>
      </c>
      <c r="J52" s="196">
        <f t="shared" si="0"/>
        <v>1473</v>
      </c>
      <c r="K52" s="65"/>
      <c r="L52" s="65"/>
      <c r="M52" s="189"/>
    </row>
    <row r="53" spans="2:15" ht="14.25" customHeight="1" x14ac:dyDescent="0.2">
      <c r="B53" s="188"/>
      <c r="C53" s="54"/>
      <c r="D53" s="54"/>
      <c r="E53" s="58" t="s">
        <v>71</v>
      </c>
      <c r="F53" s="59">
        <v>30</v>
      </c>
      <c r="G53" s="59">
        <v>20</v>
      </c>
      <c r="H53" s="302">
        <f t="shared" si="1"/>
        <v>0.6</v>
      </c>
      <c r="I53" s="302">
        <f t="shared" si="2"/>
        <v>0.4</v>
      </c>
      <c r="J53" s="60">
        <f t="shared" si="0"/>
        <v>50</v>
      </c>
      <c r="K53" s="65">
        <f>+F53/J53</f>
        <v>0.6</v>
      </c>
      <c r="L53" s="65">
        <f>+G53/J53</f>
        <v>0.4</v>
      </c>
      <c r="M53" s="189"/>
    </row>
    <row r="54" spans="2:15" ht="14.25" customHeight="1" x14ac:dyDescent="0.2">
      <c r="B54" s="188"/>
      <c r="C54" s="54"/>
      <c r="D54" s="54"/>
      <c r="E54" s="58" t="s">
        <v>72</v>
      </c>
      <c r="F54" s="59">
        <v>0</v>
      </c>
      <c r="G54" s="59">
        <v>0</v>
      </c>
      <c r="H54" s="302" t="e">
        <f t="shared" si="1"/>
        <v>#DIV/0!</v>
      </c>
      <c r="I54" s="302" t="e">
        <f t="shared" si="2"/>
        <v>#DIV/0!</v>
      </c>
      <c r="J54" s="60">
        <f t="shared" si="0"/>
        <v>0</v>
      </c>
      <c r="K54" s="65" t="e">
        <f>+F54/J54</f>
        <v>#DIV/0!</v>
      </c>
      <c r="L54" s="65" t="e">
        <f>+G54/J54</f>
        <v>#DIV/0!</v>
      </c>
      <c r="M54" s="189"/>
    </row>
    <row r="55" spans="2:15" ht="14.25" customHeight="1" x14ac:dyDescent="0.2">
      <c r="B55" s="188"/>
      <c r="C55" s="54"/>
      <c r="D55" s="54"/>
      <c r="E55" s="58" t="s">
        <v>73</v>
      </c>
      <c r="F55" s="59">
        <v>1</v>
      </c>
      <c r="G55" s="59">
        <v>3</v>
      </c>
      <c r="H55" s="302">
        <f t="shared" ref="H55" si="3">+F55/J55</f>
        <v>0.25</v>
      </c>
      <c r="I55" s="302">
        <f t="shared" ref="I55" si="4">+G55/J55</f>
        <v>0.75</v>
      </c>
      <c r="J55" s="60">
        <f t="shared" si="0"/>
        <v>4</v>
      </c>
      <c r="K55" s="359">
        <f>+F55/J55</f>
        <v>0.25</v>
      </c>
      <c r="L55" s="65">
        <f>+G55/J55</f>
        <v>0.75</v>
      </c>
      <c r="M55" s="189"/>
    </row>
    <row r="56" spans="2:15" ht="14.25" customHeight="1" x14ac:dyDescent="0.2">
      <c r="B56" s="188"/>
      <c r="C56" s="54"/>
      <c r="D56" s="54"/>
      <c r="E56" s="58" t="s">
        <v>74</v>
      </c>
      <c r="F56" s="59">
        <v>0</v>
      </c>
      <c r="G56" s="59">
        <v>0</v>
      </c>
      <c r="H56" s="59" t="s">
        <v>53</v>
      </c>
      <c r="I56" s="59" t="s">
        <v>53</v>
      </c>
      <c r="J56" s="60" t="s">
        <v>53</v>
      </c>
      <c r="K56" s="65" t="e">
        <f>+F56/J56</f>
        <v>#VALUE!</v>
      </c>
      <c r="L56" s="65" t="e">
        <f>+G56/J56</f>
        <v>#VALUE!</v>
      </c>
      <c r="M56" s="189"/>
      <c r="N56" s="352"/>
      <c r="O56" s="352"/>
    </row>
    <row r="57" spans="2:15" ht="14.25" customHeight="1" x14ac:dyDescent="0.2">
      <c r="B57" s="188"/>
      <c r="C57" s="54"/>
      <c r="D57" s="54"/>
      <c r="E57" s="198" t="s">
        <v>102</v>
      </c>
      <c r="F57" s="199">
        <f>+SUM(F52:F55)</f>
        <v>827</v>
      </c>
      <c r="G57" s="199">
        <f>+SUM(G52:G55)</f>
        <v>700</v>
      </c>
      <c r="H57" s="261">
        <f t="shared" si="1"/>
        <v>0.54158480681074006</v>
      </c>
      <c r="I57" s="261">
        <f t="shared" si="2"/>
        <v>0.45841519318926</v>
      </c>
      <c r="J57" s="199">
        <f>SUM(J52:J56)</f>
        <v>1527</v>
      </c>
      <c r="K57" s="65">
        <f>+F57/J57</f>
        <v>0.54158480681074006</v>
      </c>
      <c r="L57" s="65">
        <f>+G57/J57</f>
        <v>0.45841519318926</v>
      </c>
      <c r="M57" s="189"/>
      <c r="N57" s="353"/>
      <c r="O57" s="353"/>
    </row>
    <row r="58" spans="2:15" ht="14.25" customHeight="1" x14ac:dyDescent="0.2">
      <c r="B58" s="188"/>
      <c r="C58" s="54"/>
      <c r="D58" s="54"/>
      <c r="E58" s="54"/>
      <c r="F58" s="54"/>
      <c r="G58" s="54"/>
      <c r="H58" s="54"/>
      <c r="I58" s="54"/>
      <c r="J58" s="54"/>
      <c r="K58" s="334"/>
      <c r="L58" s="334"/>
      <c r="M58" s="189"/>
    </row>
    <row r="59" spans="2:15" ht="19.5" x14ac:dyDescent="0.35">
      <c r="B59" s="188"/>
      <c r="C59" s="379" t="s">
        <v>81</v>
      </c>
      <c r="D59" s="379"/>
      <c r="E59" s="379"/>
      <c r="F59" s="379"/>
      <c r="G59" s="379"/>
      <c r="H59" s="379"/>
      <c r="I59" s="379"/>
      <c r="J59" s="379"/>
      <c r="K59" s="379"/>
      <c r="L59" s="379"/>
      <c r="M59" s="189"/>
    </row>
    <row r="60" spans="2:15" ht="14.25" customHeight="1" x14ac:dyDescent="0.2">
      <c r="B60" s="188"/>
      <c r="C60" s="54"/>
      <c r="D60" s="54"/>
      <c r="E60" s="54"/>
      <c r="F60" s="54"/>
      <c r="G60" s="54"/>
      <c r="H60" s="54"/>
      <c r="I60" s="54"/>
      <c r="J60" s="54"/>
      <c r="K60" s="56"/>
      <c r="L60" s="56"/>
      <c r="M60" s="189"/>
    </row>
    <row r="61" spans="2:15" ht="12" customHeight="1" x14ac:dyDescent="0.2">
      <c r="B61" s="188"/>
      <c r="C61" s="188"/>
      <c r="D61" s="188"/>
      <c r="E61" s="191"/>
      <c r="F61" s="192"/>
      <c r="G61" s="190"/>
      <c r="H61" s="190"/>
      <c r="I61" s="190"/>
      <c r="J61" s="190"/>
      <c r="K61" s="190"/>
      <c r="L61" s="190"/>
      <c r="M61" s="190"/>
    </row>
    <row r="63" spans="2:15" x14ac:dyDescent="0.2">
      <c r="K63" s="144"/>
      <c r="L63" s="177"/>
      <c r="M63" s="144"/>
      <c r="N63" s="144"/>
    </row>
    <row r="64" spans="2:15" x14ac:dyDescent="0.2">
      <c r="K64" s="177"/>
      <c r="L64" s="177"/>
      <c r="M64" s="177"/>
      <c r="N64" s="144"/>
    </row>
    <row r="65" spans="10:14" x14ac:dyDescent="0.2">
      <c r="J65" s="91"/>
      <c r="K65" s="89" t="s">
        <v>94</v>
      </c>
      <c r="L65" s="90">
        <f>+G57/J57</f>
        <v>0.45841519318926</v>
      </c>
      <c r="M65" s="89"/>
      <c r="N65" s="143"/>
    </row>
    <row r="66" spans="10:14" x14ac:dyDescent="0.2">
      <c r="J66" s="91"/>
      <c r="K66" s="89" t="s">
        <v>93</v>
      </c>
      <c r="L66" s="178">
        <f>+F57/J57</f>
        <v>0.54158480681074006</v>
      </c>
      <c r="M66" s="89"/>
      <c r="N66" s="143"/>
    </row>
    <row r="67" spans="10:14" x14ac:dyDescent="0.2">
      <c r="J67" s="91"/>
      <c r="K67" s="89"/>
      <c r="L67" s="89"/>
      <c r="M67" s="89"/>
      <c r="N67" s="143"/>
    </row>
    <row r="68" spans="10:14" x14ac:dyDescent="0.2">
      <c r="J68" s="91"/>
      <c r="K68" s="143"/>
      <c r="L68" s="143"/>
      <c r="M68" s="143"/>
      <c r="N68" s="143"/>
    </row>
    <row r="69" spans="10:14" x14ac:dyDescent="0.2">
      <c r="J69" s="91"/>
      <c r="K69" s="143"/>
      <c r="L69" s="143"/>
      <c r="M69" s="143"/>
      <c r="N69" s="143"/>
    </row>
    <row r="70" spans="10:14" x14ac:dyDescent="0.2">
      <c r="J70" s="91"/>
      <c r="K70" s="143"/>
      <c r="L70" s="143"/>
      <c r="M70" s="143"/>
      <c r="N70" s="143"/>
    </row>
    <row r="71" spans="10:14" x14ac:dyDescent="0.2">
      <c r="J71" s="91"/>
      <c r="K71" s="143"/>
      <c r="L71" s="143"/>
      <c r="M71" s="143"/>
      <c r="N71" s="143"/>
    </row>
    <row r="72" spans="10:14" x14ac:dyDescent="0.2">
      <c r="J72" s="91"/>
      <c r="K72" s="144"/>
      <c r="L72" s="144"/>
      <c r="M72" s="144"/>
      <c r="N72" s="144"/>
    </row>
  </sheetData>
  <mergeCells count="6">
    <mergeCell ref="C59:L59"/>
    <mergeCell ref="E12:E13"/>
    <mergeCell ref="F12:G12"/>
    <mergeCell ref="J12:J13"/>
    <mergeCell ref="C6:L9"/>
    <mergeCell ref="H12:I12"/>
  </mergeCells>
  <phoneticPr fontId="5" type="noConversion"/>
  <pageMargins left="0.75" right="0.75" top="1" bottom="1" header="0" footer="0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6"/>
  <dimension ref="B2:U66"/>
  <sheetViews>
    <sheetView zoomScale="70" zoomScaleNormal="70" workbookViewId="0">
      <selection activeCell="J19" sqref="J19"/>
    </sheetView>
  </sheetViews>
  <sheetFormatPr baseColWidth="10" defaultColWidth="11.42578125" defaultRowHeight="12.75" x14ac:dyDescent="0.2"/>
  <cols>
    <col min="1" max="1" width="4.5703125" style="14" customWidth="1"/>
    <col min="2" max="2" width="2.42578125" style="14" customWidth="1"/>
    <col min="3" max="4" width="11.42578125" style="14"/>
    <col min="5" max="5" width="11.5703125" style="14" bestFit="1" customWidth="1"/>
    <col min="6" max="7" width="14.140625" style="14" bestFit="1" customWidth="1"/>
    <col min="8" max="10" width="11.5703125" style="14" bestFit="1" customWidth="1"/>
    <col min="11" max="11" width="14.140625" style="14" bestFit="1" customWidth="1"/>
    <col min="12" max="15" width="11.42578125" style="14"/>
    <col min="16" max="16" width="11.42578125" style="14" customWidth="1"/>
    <col min="17" max="19" width="11.42578125" style="14"/>
    <col min="20" max="20" width="11.42578125" style="14" customWidth="1"/>
    <col min="21" max="21" width="2.28515625" style="14" customWidth="1"/>
    <col min="22" max="16384" width="11.42578125" style="14"/>
  </cols>
  <sheetData>
    <row r="2" spans="2:21" ht="12" customHeight="1" x14ac:dyDescent="0.5">
      <c r="B2" s="201"/>
      <c r="C2" s="201"/>
      <c r="D2" s="201"/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1"/>
      <c r="S2" s="201"/>
      <c r="T2" s="201"/>
      <c r="U2" s="201"/>
    </row>
    <row r="3" spans="2:21" ht="12.75" customHeight="1" x14ac:dyDescent="0.2">
      <c r="B3" s="201"/>
      <c r="C3" s="40"/>
      <c r="D3" s="40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0"/>
      <c r="T3" s="40"/>
      <c r="U3" s="201"/>
    </row>
    <row r="4" spans="2:21" ht="12.75" customHeight="1" x14ac:dyDescent="0.2">
      <c r="B4" s="201"/>
      <c r="C4" s="40"/>
      <c r="D4" s="40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0"/>
      <c r="T4" s="40"/>
      <c r="U4" s="201"/>
    </row>
    <row r="5" spans="2:21" ht="12.75" hidden="1" customHeight="1" x14ac:dyDescent="0.2">
      <c r="B5" s="201"/>
      <c r="C5" s="40"/>
      <c r="D5" s="40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0"/>
      <c r="T5" s="40"/>
      <c r="U5" s="201"/>
    </row>
    <row r="6" spans="2:21" ht="29.25" customHeight="1" x14ac:dyDescent="0.2">
      <c r="B6" s="201"/>
      <c r="C6" s="373" t="s">
        <v>504</v>
      </c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201"/>
    </row>
    <row r="7" spans="2:21" ht="12.75" customHeight="1" x14ac:dyDescent="0.2">
      <c r="B7" s="201"/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201"/>
    </row>
    <row r="8" spans="2:21" ht="12.75" customHeight="1" x14ac:dyDescent="0.2">
      <c r="B8" s="201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201"/>
    </row>
    <row r="9" spans="2:21" ht="12.75" customHeight="1" x14ac:dyDescent="0.2">
      <c r="B9" s="201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201"/>
    </row>
    <row r="10" spans="2:21" ht="12.75" customHeight="1" x14ac:dyDescent="0.5">
      <c r="B10" s="201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201"/>
    </row>
    <row r="11" spans="2:21" ht="12.75" customHeight="1" x14ac:dyDescent="0.5">
      <c r="B11" s="201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201"/>
    </row>
    <row r="12" spans="2:21" ht="12.75" customHeight="1" x14ac:dyDescent="0.2">
      <c r="B12" s="201"/>
      <c r="C12" s="40"/>
      <c r="D12" s="40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0"/>
      <c r="T12" s="40"/>
      <c r="U12" s="201"/>
    </row>
    <row r="13" spans="2:21" ht="12.75" customHeight="1" x14ac:dyDescent="0.2">
      <c r="B13" s="201"/>
      <c r="C13" s="40"/>
      <c r="D13" s="40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0"/>
      <c r="T13" s="40"/>
      <c r="U13" s="201"/>
    </row>
    <row r="14" spans="2:21" ht="12.75" customHeight="1" x14ac:dyDescent="0.2">
      <c r="B14" s="201"/>
      <c r="C14" s="40"/>
      <c r="D14" s="40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0"/>
      <c r="T14" s="40"/>
      <c r="U14" s="201"/>
    </row>
    <row r="15" spans="2:21" ht="12.75" customHeight="1" x14ac:dyDescent="0.2">
      <c r="B15" s="201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201"/>
    </row>
    <row r="16" spans="2:21" ht="12.75" customHeight="1" x14ac:dyDescent="0.2">
      <c r="B16" s="201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201"/>
    </row>
    <row r="17" spans="2:21" ht="12.75" customHeight="1" x14ac:dyDescent="0.2">
      <c r="B17" s="201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201"/>
    </row>
    <row r="18" spans="2:21" ht="12.75" customHeight="1" x14ac:dyDescent="0.2">
      <c r="B18" s="201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201"/>
    </row>
    <row r="19" spans="2:21" ht="12.75" customHeight="1" x14ac:dyDescent="0.2">
      <c r="B19" s="201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201"/>
    </row>
    <row r="20" spans="2:21" ht="12.75" customHeight="1" x14ac:dyDescent="0.2">
      <c r="B20" s="201"/>
      <c r="C20" s="40"/>
      <c r="D20" s="243"/>
      <c r="E20" s="243"/>
      <c r="F20" s="243"/>
      <c r="G20" s="243"/>
      <c r="H20" s="243"/>
      <c r="I20" s="243"/>
      <c r="J20" s="243"/>
      <c r="K20" s="243"/>
      <c r="L20" s="40"/>
      <c r="M20" s="40"/>
      <c r="N20" s="40"/>
      <c r="O20" s="40"/>
      <c r="P20" s="40"/>
      <c r="Q20" s="40"/>
      <c r="R20" s="40"/>
      <c r="S20" s="40"/>
      <c r="T20" s="40"/>
      <c r="U20" s="201"/>
    </row>
    <row r="21" spans="2:21" ht="12.75" customHeight="1" x14ac:dyDescent="0.2">
      <c r="B21" s="201"/>
      <c r="C21" s="40"/>
      <c r="D21" s="243"/>
      <c r="E21" s="243"/>
      <c r="F21" s="243"/>
      <c r="G21" s="243"/>
      <c r="H21" s="243"/>
      <c r="I21" s="243"/>
      <c r="J21" s="243"/>
      <c r="K21" s="243"/>
      <c r="L21" s="40"/>
      <c r="M21" s="40"/>
      <c r="N21" s="40"/>
      <c r="O21" s="40"/>
      <c r="P21" s="40"/>
      <c r="Q21" s="40"/>
      <c r="R21" s="40"/>
      <c r="S21" s="40"/>
      <c r="T21" s="40"/>
      <c r="U21" s="201"/>
    </row>
    <row r="22" spans="2:21" ht="12.75" customHeight="1" x14ac:dyDescent="0.2">
      <c r="B22" s="201"/>
      <c r="C22" s="179"/>
      <c r="D22" s="243"/>
      <c r="E22" s="243"/>
      <c r="F22" s="243"/>
      <c r="G22" s="243"/>
      <c r="H22" s="243"/>
      <c r="I22" s="243"/>
      <c r="J22" s="243"/>
      <c r="K22" s="243"/>
      <c r="L22" s="40"/>
      <c r="M22" s="40"/>
      <c r="N22" s="40"/>
      <c r="O22" s="40"/>
      <c r="P22" s="40"/>
      <c r="Q22" s="40"/>
      <c r="R22" s="40"/>
      <c r="S22" s="40"/>
      <c r="T22" s="40"/>
      <c r="U22" s="201"/>
    </row>
    <row r="23" spans="2:21" ht="12.75" customHeight="1" x14ac:dyDescent="0.2">
      <c r="B23" s="201"/>
      <c r="C23" s="180"/>
      <c r="D23" s="244"/>
      <c r="E23" s="244"/>
      <c r="F23" s="244"/>
      <c r="G23" s="244"/>
      <c r="H23" s="244"/>
      <c r="I23" s="244"/>
      <c r="J23" s="244"/>
      <c r="K23" s="244"/>
      <c r="L23" s="75"/>
      <c r="M23" s="75"/>
      <c r="N23" s="75"/>
      <c r="O23" s="75"/>
      <c r="P23" s="75"/>
      <c r="Q23" s="75"/>
      <c r="R23" s="75"/>
      <c r="S23" s="75"/>
      <c r="T23" s="75"/>
      <c r="U23" s="201"/>
    </row>
    <row r="24" spans="2:21" ht="12.75" customHeight="1" x14ac:dyDescent="0.2">
      <c r="B24" s="201"/>
      <c r="C24" s="181"/>
      <c r="D24" s="245" t="s">
        <v>103</v>
      </c>
      <c r="E24" s="245" t="s">
        <v>104</v>
      </c>
      <c r="F24" s="245" t="s">
        <v>105</v>
      </c>
      <c r="G24" s="245" t="s">
        <v>106</v>
      </c>
      <c r="H24" s="245" t="s">
        <v>107</v>
      </c>
      <c r="I24" s="245" t="s">
        <v>108</v>
      </c>
      <c r="J24" s="245" t="s">
        <v>109</v>
      </c>
      <c r="K24" s="245" t="s">
        <v>70</v>
      </c>
      <c r="L24" s="75"/>
      <c r="M24" s="75"/>
      <c r="N24" s="75"/>
      <c r="O24" s="75"/>
      <c r="P24" s="75"/>
      <c r="Q24" s="75"/>
      <c r="R24" s="75"/>
      <c r="S24" s="75"/>
      <c r="T24" s="75"/>
      <c r="U24" s="201"/>
    </row>
    <row r="25" spans="2:21" ht="12.75" customHeight="1" x14ac:dyDescent="0.2">
      <c r="B25" s="201"/>
      <c r="C25" s="181"/>
      <c r="D25" s="245" t="s">
        <v>495</v>
      </c>
      <c r="E25" s="245">
        <v>3</v>
      </c>
      <c r="F25" s="245">
        <v>78</v>
      </c>
      <c r="G25" s="245">
        <v>631</v>
      </c>
      <c r="H25" s="245">
        <v>550</v>
      </c>
      <c r="I25" s="245">
        <v>162</v>
      </c>
      <c r="J25" s="245">
        <v>103</v>
      </c>
      <c r="K25" s="245">
        <f>+SUM(E25:J25)</f>
        <v>1527</v>
      </c>
      <c r="L25" s="75"/>
      <c r="M25" s="75"/>
      <c r="N25" s="75"/>
      <c r="O25" s="75"/>
      <c r="P25" s="75"/>
      <c r="Q25" s="75"/>
      <c r="R25" s="75"/>
      <c r="S25" s="75"/>
      <c r="T25" s="75"/>
      <c r="U25" s="201"/>
    </row>
    <row r="26" spans="2:21" ht="12.75" customHeight="1" x14ac:dyDescent="0.2">
      <c r="B26" s="201"/>
      <c r="C26" s="181"/>
      <c r="D26" s="245"/>
      <c r="E26" s="246">
        <f t="shared" ref="E26:K26" si="0">+E25/$K$25</f>
        <v>1.9646365422396855E-3</v>
      </c>
      <c r="F26" s="246">
        <f t="shared" si="0"/>
        <v>5.1080550098231828E-2</v>
      </c>
      <c r="G26" s="246">
        <f t="shared" si="0"/>
        <v>0.41322855271774722</v>
      </c>
      <c r="H26" s="246">
        <f t="shared" si="0"/>
        <v>0.36018336607727569</v>
      </c>
      <c r="I26" s="246">
        <f t="shared" si="0"/>
        <v>0.10609037328094302</v>
      </c>
      <c r="J26" s="246">
        <f t="shared" si="0"/>
        <v>6.7452521283562536E-2</v>
      </c>
      <c r="K26" s="245">
        <f t="shared" si="0"/>
        <v>1</v>
      </c>
      <c r="L26" s="75"/>
      <c r="M26" s="75"/>
      <c r="N26" s="75"/>
      <c r="O26" s="75"/>
      <c r="P26" s="75"/>
      <c r="Q26" s="75"/>
      <c r="R26" s="75"/>
      <c r="S26" s="75"/>
      <c r="T26" s="75"/>
      <c r="U26" s="201"/>
    </row>
    <row r="27" spans="2:21" ht="12.75" customHeight="1" x14ac:dyDescent="0.2">
      <c r="B27" s="201"/>
      <c r="C27" s="181"/>
      <c r="D27" s="245"/>
      <c r="E27" s="245"/>
      <c r="F27" s="245"/>
      <c r="G27" s="245"/>
      <c r="H27" s="245"/>
      <c r="I27" s="245"/>
      <c r="J27" s="245"/>
      <c r="K27" s="245"/>
      <c r="L27" s="75"/>
      <c r="M27" s="75"/>
      <c r="N27" s="75"/>
      <c r="O27" s="75"/>
      <c r="P27" s="75"/>
      <c r="Q27" s="75"/>
      <c r="R27" s="75"/>
      <c r="S27" s="75"/>
      <c r="T27" s="75"/>
      <c r="U27" s="201"/>
    </row>
    <row r="28" spans="2:21" ht="12.75" customHeight="1" x14ac:dyDescent="0.2">
      <c r="B28" s="201"/>
      <c r="C28" s="181"/>
      <c r="D28" s="244"/>
      <c r="E28" s="244"/>
      <c r="F28" s="244"/>
      <c r="G28" s="244"/>
      <c r="H28" s="244"/>
      <c r="I28" s="244"/>
      <c r="J28" s="244"/>
      <c r="K28" s="244"/>
      <c r="L28" s="75"/>
      <c r="M28" s="75"/>
      <c r="N28" s="75"/>
      <c r="O28" s="75"/>
      <c r="P28" s="75"/>
      <c r="Q28" s="75"/>
      <c r="R28" s="75"/>
      <c r="S28" s="75"/>
      <c r="T28" s="75"/>
      <c r="U28" s="201"/>
    </row>
    <row r="29" spans="2:21" ht="12.75" customHeight="1" x14ac:dyDescent="0.2">
      <c r="B29" s="201"/>
      <c r="C29" s="155"/>
      <c r="D29" s="243"/>
      <c r="E29" s="243"/>
      <c r="F29" s="243"/>
      <c r="G29" s="243"/>
      <c r="H29" s="243"/>
      <c r="I29" s="243"/>
      <c r="J29" s="243"/>
      <c r="K29" s="243"/>
      <c r="L29" s="40"/>
      <c r="M29" s="40"/>
      <c r="N29" s="40"/>
      <c r="O29" s="40"/>
      <c r="P29" s="40"/>
      <c r="Q29" s="40"/>
      <c r="R29" s="40"/>
      <c r="S29" s="40"/>
      <c r="T29" s="40"/>
      <c r="U29" s="201"/>
    </row>
    <row r="30" spans="2:21" ht="12.75" customHeight="1" x14ac:dyDescent="0.2">
      <c r="B30" s="201"/>
      <c r="C30" s="155"/>
      <c r="D30" s="155"/>
      <c r="E30" s="155"/>
      <c r="F30" s="155"/>
      <c r="G30" s="155"/>
      <c r="H30" s="155"/>
      <c r="I30" s="155"/>
      <c r="J30" s="155"/>
      <c r="K30" s="155"/>
      <c r="L30" s="40"/>
      <c r="M30" s="40"/>
      <c r="N30" s="40"/>
      <c r="O30" s="40"/>
      <c r="P30" s="40"/>
      <c r="Q30" s="40"/>
      <c r="R30" s="40"/>
      <c r="S30" s="40"/>
      <c r="T30" s="40"/>
      <c r="U30" s="201"/>
    </row>
    <row r="31" spans="2:21" ht="12.75" customHeight="1" x14ac:dyDescent="0.2">
      <c r="B31" s="20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201"/>
    </row>
    <row r="32" spans="2:21" ht="12.75" customHeight="1" x14ac:dyDescent="0.2">
      <c r="B32" s="20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201"/>
    </row>
    <row r="33" spans="2:21" ht="12.75" customHeight="1" x14ac:dyDescent="0.2">
      <c r="B33" s="20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201"/>
    </row>
    <row r="34" spans="2:21" ht="12.75" customHeight="1" x14ac:dyDescent="0.2">
      <c r="B34" s="20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201"/>
    </row>
    <row r="35" spans="2:21" ht="12.75" customHeight="1" x14ac:dyDescent="0.2">
      <c r="B35" s="20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201"/>
    </row>
    <row r="36" spans="2:21" ht="12.75" customHeight="1" x14ac:dyDescent="0.2">
      <c r="B36" s="20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201"/>
    </row>
    <row r="37" spans="2:21" ht="12.75" customHeight="1" x14ac:dyDescent="0.2">
      <c r="B37" s="20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201"/>
    </row>
    <row r="38" spans="2:21" ht="12.75" customHeight="1" x14ac:dyDescent="0.2">
      <c r="B38" s="20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201"/>
    </row>
    <row r="39" spans="2:21" ht="12.75" customHeight="1" x14ac:dyDescent="0.2">
      <c r="B39" s="201"/>
      <c r="C39" s="40"/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0"/>
      <c r="T39" s="40"/>
      <c r="U39" s="201"/>
    </row>
    <row r="40" spans="2:21" ht="12.75" customHeight="1" x14ac:dyDescent="0.2">
      <c r="B40" s="201"/>
      <c r="C40" s="40"/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0"/>
      <c r="S40" s="40"/>
      <c r="T40" s="40"/>
      <c r="U40" s="201"/>
    </row>
    <row r="41" spans="2:21" ht="12.75" customHeight="1" x14ac:dyDescent="0.2">
      <c r="B41" s="201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201"/>
    </row>
    <row r="42" spans="2:21" ht="12.75" customHeight="1" x14ac:dyDescent="0.2">
      <c r="B42" s="201"/>
      <c r="C42" s="367" t="s">
        <v>81</v>
      </c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201"/>
    </row>
    <row r="43" spans="2:21" ht="12.75" customHeight="1" x14ac:dyDescent="0.2">
      <c r="B43" s="201"/>
      <c r="C43" s="40"/>
      <c r="D43" s="40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0"/>
      <c r="S43" s="40"/>
      <c r="T43" s="40"/>
      <c r="U43" s="201"/>
    </row>
    <row r="44" spans="2:21" ht="12.75" customHeight="1" x14ac:dyDescent="0.2">
      <c r="B44" s="201"/>
      <c r="C44" s="40"/>
      <c r="D44" s="40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0"/>
      <c r="S44" s="40"/>
      <c r="T44" s="40"/>
      <c r="U44" s="201"/>
    </row>
    <row r="45" spans="2:21" ht="12" customHeight="1" x14ac:dyDescent="0.2">
      <c r="B45" s="201"/>
      <c r="C45" s="201"/>
      <c r="D45" s="201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1"/>
      <c r="S45" s="201"/>
      <c r="T45" s="201"/>
      <c r="U45" s="201"/>
    </row>
    <row r="51" spans="9:15" x14ac:dyDescent="0.2">
      <c r="I51" s="16"/>
      <c r="J51" s="16"/>
      <c r="K51" s="16"/>
      <c r="L51" s="16"/>
      <c r="M51" s="16"/>
      <c r="N51" s="16"/>
      <c r="O51" s="16"/>
    </row>
    <row r="52" spans="9:15" x14ac:dyDescent="0.2">
      <c r="I52" s="16"/>
      <c r="J52" s="16"/>
      <c r="K52" s="16"/>
      <c r="L52" s="16"/>
      <c r="M52" s="16"/>
      <c r="N52" s="16"/>
      <c r="O52" s="16"/>
    </row>
    <row r="53" spans="9:15" x14ac:dyDescent="0.2">
      <c r="I53" s="16"/>
      <c r="J53" s="16"/>
      <c r="K53" s="16"/>
      <c r="L53" s="16"/>
      <c r="M53" s="16"/>
      <c r="N53" s="16"/>
      <c r="O53" s="16"/>
    </row>
    <row r="54" spans="9:15" x14ac:dyDescent="0.2">
      <c r="I54" s="16"/>
      <c r="J54" s="16"/>
      <c r="K54" s="16"/>
      <c r="L54" s="16"/>
      <c r="M54" s="16"/>
      <c r="N54" s="16"/>
      <c r="O54" s="16"/>
    </row>
    <row r="55" spans="9:15" x14ac:dyDescent="0.2">
      <c r="I55" s="16"/>
      <c r="J55" s="16"/>
      <c r="K55" s="16"/>
      <c r="L55" s="16"/>
      <c r="M55" s="16"/>
      <c r="N55" s="16"/>
      <c r="O55" s="16"/>
    </row>
    <row r="56" spans="9:15" x14ac:dyDescent="0.2">
      <c r="I56" s="16"/>
      <c r="J56" s="16"/>
      <c r="K56" s="16"/>
      <c r="L56" s="16"/>
      <c r="M56" s="16"/>
      <c r="N56" s="16"/>
      <c r="O56" s="16"/>
    </row>
    <row r="57" spans="9:15" x14ac:dyDescent="0.2">
      <c r="I57" s="16"/>
      <c r="J57" s="16"/>
      <c r="K57" s="16"/>
      <c r="L57" s="16"/>
      <c r="M57" s="16"/>
      <c r="N57" s="16"/>
      <c r="O57" s="16"/>
    </row>
    <row r="58" spans="9:15" x14ac:dyDescent="0.2">
      <c r="I58" s="16"/>
      <c r="J58" s="16"/>
      <c r="K58" s="16"/>
      <c r="L58" s="16"/>
      <c r="M58" s="16"/>
      <c r="N58" s="16"/>
      <c r="O58" s="16"/>
    </row>
    <row r="59" spans="9:15" x14ac:dyDescent="0.2">
      <c r="I59" s="16"/>
      <c r="J59" s="16"/>
      <c r="K59" s="16"/>
      <c r="L59" s="16"/>
      <c r="M59" s="16"/>
      <c r="N59" s="16"/>
      <c r="O59" s="16"/>
    </row>
    <row r="60" spans="9:15" x14ac:dyDescent="0.2">
      <c r="I60" s="16"/>
      <c r="J60" s="16"/>
      <c r="K60" s="16"/>
      <c r="L60" s="16"/>
      <c r="M60" s="16"/>
      <c r="N60" s="16"/>
      <c r="O60" s="16"/>
    </row>
    <row r="61" spans="9:15" x14ac:dyDescent="0.2">
      <c r="I61" s="16"/>
      <c r="J61" s="16"/>
      <c r="K61" s="16"/>
      <c r="L61" s="16"/>
      <c r="M61" s="16"/>
      <c r="N61" s="16"/>
      <c r="O61" s="16"/>
    </row>
    <row r="62" spans="9:15" x14ac:dyDescent="0.2">
      <c r="I62" s="16"/>
      <c r="J62" s="16"/>
      <c r="K62" s="16"/>
      <c r="L62" s="16"/>
      <c r="M62" s="16"/>
      <c r="N62" s="16"/>
      <c r="O62" s="16"/>
    </row>
    <row r="63" spans="9:15" x14ac:dyDescent="0.2">
      <c r="I63" s="16"/>
      <c r="J63" s="16"/>
      <c r="K63" s="16"/>
      <c r="L63" s="16"/>
      <c r="M63" s="16"/>
      <c r="N63" s="16"/>
      <c r="O63" s="16"/>
    </row>
    <row r="64" spans="9:15" x14ac:dyDescent="0.2">
      <c r="I64" s="16"/>
      <c r="J64" s="16"/>
      <c r="K64" s="16"/>
      <c r="L64" s="16"/>
      <c r="M64" s="16"/>
      <c r="N64" s="16"/>
      <c r="O64" s="16"/>
    </row>
    <row r="65" spans="9:15" x14ac:dyDescent="0.2">
      <c r="I65" s="16"/>
      <c r="J65" s="16"/>
      <c r="K65" s="16"/>
      <c r="L65" s="16"/>
      <c r="M65" s="16"/>
      <c r="N65" s="16"/>
      <c r="O65" s="16"/>
    </row>
    <row r="66" spans="9:15" x14ac:dyDescent="0.2">
      <c r="I66" s="16"/>
      <c r="J66" s="16"/>
      <c r="K66" s="16"/>
      <c r="L66" s="16"/>
      <c r="M66" s="16"/>
      <c r="N66" s="16"/>
      <c r="O66" s="16"/>
    </row>
  </sheetData>
  <mergeCells count="2">
    <mergeCell ref="C42:T42"/>
    <mergeCell ref="C6:T9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Y45"/>
  <sheetViews>
    <sheetView zoomScale="70" zoomScaleNormal="70" workbookViewId="0">
      <selection activeCell="C10" sqref="C10"/>
    </sheetView>
  </sheetViews>
  <sheetFormatPr baseColWidth="10" defaultColWidth="11.42578125" defaultRowHeight="12.75" x14ac:dyDescent="0.2"/>
  <cols>
    <col min="1" max="1" width="5.28515625" style="4" customWidth="1"/>
    <col min="2" max="2" width="2.42578125" style="4" customWidth="1"/>
    <col min="3" max="4" width="11.42578125" style="4" customWidth="1"/>
    <col min="5" max="10" width="12.85546875" style="4" bestFit="1" customWidth="1"/>
    <col min="11" max="24" width="11.42578125" style="4" customWidth="1"/>
    <col min="25" max="25" width="2.42578125" style="4" customWidth="1"/>
    <col min="26" max="26" width="14" style="4" bestFit="1" customWidth="1"/>
    <col min="27" max="16384" width="11.42578125" style="4"/>
  </cols>
  <sheetData>
    <row r="2" spans="2:25" ht="12" customHeight="1" x14ac:dyDescent="0.5">
      <c r="B2" s="201"/>
      <c r="C2" s="201"/>
      <c r="D2" s="201"/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1"/>
      <c r="W2" s="201"/>
      <c r="X2" s="201"/>
      <c r="Y2" s="201"/>
    </row>
    <row r="3" spans="2:25" ht="13.5" customHeight="1" x14ac:dyDescent="0.2">
      <c r="B3" s="201"/>
      <c r="C3" s="40"/>
      <c r="D3" s="40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0"/>
      <c r="X3" s="40"/>
      <c r="Y3" s="201"/>
    </row>
    <row r="4" spans="2:25" ht="13.5" customHeight="1" x14ac:dyDescent="0.4">
      <c r="B4" s="201"/>
      <c r="C4" s="40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40"/>
      <c r="Y4" s="201"/>
    </row>
    <row r="5" spans="2:25" ht="13.5" customHeight="1" x14ac:dyDescent="0.2">
      <c r="B5" s="201"/>
      <c r="C5" s="40"/>
      <c r="D5" s="40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0"/>
      <c r="X5" s="40"/>
      <c r="Y5" s="201"/>
    </row>
    <row r="6" spans="2:25" ht="13.5" customHeight="1" x14ac:dyDescent="0.2">
      <c r="B6" s="201"/>
      <c r="C6" s="373" t="s">
        <v>505</v>
      </c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201"/>
    </row>
    <row r="7" spans="2:25" ht="13.5" customHeight="1" x14ac:dyDescent="0.2">
      <c r="B7" s="201"/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201"/>
    </row>
    <row r="8" spans="2:25" ht="13.5" customHeight="1" x14ac:dyDescent="0.2">
      <c r="B8" s="201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201"/>
    </row>
    <row r="9" spans="2:25" ht="13.5" customHeight="1" x14ac:dyDescent="0.2">
      <c r="B9" s="201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201"/>
    </row>
    <row r="10" spans="2:25" ht="13.5" customHeight="1" x14ac:dyDescent="0.5">
      <c r="B10" s="201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201"/>
    </row>
    <row r="11" spans="2:25" ht="13.5" customHeight="1" x14ac:dyDescent="0.5">
      <c r="B11" s="201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201"/>
    </row>
    <row r="12" spans="2:25" ht="13.5" customHeight="1" x14ac:dyDescent="0.2">
      <c r="B12" s="201"/>
      <c r="C12" s="40"/>
      <c r="D12" s="40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0"/>
      <c r="X12" s="40"/>
      <c r="Y12" s="201"/>
    </row>
    <row r="13" spans="2:25" ht="13.5" customHeight="1" x14ac:dyDescent="0.2">
      <c r="B13" s="201"/>
      <c r="C13" s="40"/>
      <c r="D13" s="40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0"/>
      <c r="X13" s="40"/>
      <c r="Y13" s="201"/>
    </row>
    <row r="14" spans="2:25" ht="13.5" customHeight="1" x14ac:dyDescent="0.2">
      <c r="B14" s="201"/>
      <c r="C14" s="40"/>
      <c r="D14" s="40"/>
      <c r="E14" s="172">
        <v>1</v>
      </c>
      <c r="F14" s="172">
        <v>2</v>
      </c>
      <c r="G14" s="172">
        <v>3</v>
      </c>
      <c r="H14" s="172">
        <v>4</v>
      </c>
      <c r="I14" s="172">
        <v>5</v>
      </c>
      <c r="J14" s="172">
        <v>6</v>
      </c>
      <c r="K14" s="172"/>
      <c r="L14" s="172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0"/>
      <c r="X14" s="40"/>
      <c r="Y14" s="201"/>
    </row>
    <row r="15" spans="2:25" ht="13.5" customHeight="1" x14ac:dyDescent="0.2">
      <c r="B15" s="201"/>
      <c r="C15" s="40"/>
      <c r="D15" s="40"/>
      <c r="E15">
        <v>301</v>
      </c>
      <c r="F15">
        <v>330</v>
      </c>
      <c r="G15">
        <v>260</v>
      </c>
      <c r="H15">
        <v>263</v>
      </c>
      <c r="I15">
        <v>186</v>
      </c>
      <c r="J15">
        <v>187</v>
      </c>
      <c r="K15" s="40">
        <f>+SUM(E15:J15)</f>
        <v>1527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201"/>
    </row>
    <row r="16" spans="2:25" ht="13.5" customHeight="1" x14ac:dyDescent="0.2">
      <c r="B16" s="201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201"/>
    </row>
    <row r="17" spans="2:25" ht="13.5" customHeight="1" x14ac:dyDescent="0.2">
      <c r="B17" s="201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201"/>
    </row>
    <row r="18" spans="2:25" ht="13.5" customHeight="1" x14ac:dyDescent="0.2">
      <c r="B18" s="201"/>
      <c r="C18" s="40"/>
      <c r="D18" s="40"/>
      <c r="E18" s="77" t="s">
        <v>110</v>
      </c>
      <c r="F18" s="77" t="s">
        <v>111</v>
      </c>
      <c r="G18" s="77" t="s">
        <v>112</v>
      </c>
      <c r="H18" s="77" t="s">
        <v>113</v>
      </c>
      <c r="I18" s="77" t="s">
        <v>114</v>
      </c>
      <c r="J18" s="77" t="s">
        <v>115</v>
      </c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201"/>
    </row>
    <row r="19" spans="2:25" ht="13.5" customHeight="1" x14ac:dyDescent="0.2">
      <c r="B19" s="201"/>
      <c r="C19" s="40"/>
      <c r="D19" s="40"/>
      <c r="E19" s="296">
        <f t="shared" ref="E19:J19" si="0">+E15/$K$15</f>
        <v>0.1971185330713818</v>
      </c>
      <c r="F19" s="296">
        <f t="shared" si="0"/>
        <v>0.21611001964636542</v>
      </c>
      <c r="G19" s="296">
        <f t="shared" si="0"/>
        <v>0.17026850032743943</v>
      </c>
      <c r="H19" s="296">
        <f t="shared" si="0"/>
        <v>0.17223313686967912</v>
      </c>
      <c r="I19" s="296">
        <f t="shared" si="0"/>
        <v>0.12180746561886051</v>
      </c>
      <c r="J19" s="296">
        <f t="shared" si="0"/>
        <v>0.12246234446627374</v>
      </c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201"/>
    </row>
    <row r="20" spans="2:25" ht="13.5" customHeight="1" x14ac:dyDescent="0.2">
      <c r="B20" s="201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201"/>
    </row>
    <row r="21" spans="2:25" ht="13.5" customHeight="1" x14ac:dyDescent="0.2">
      <c r="B21" s="20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201"/>
    </row>
    <row r="22" spans="2:25" ht="13.5" customHeight="1" x14ac:dyDescent="0.2">
      <c r="B22" s="201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201"/>
    </row>
    <row r="23" spans="2:25" ht="13.5" customHeight="1" x14ac:dyDescent="0.2">
      <c r="B23" s="201"/>
      <c r="C23" s="74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201"/>
    </row>
    <row r="24" spans="2:25" ht="13.5" customHeight="1" x14ac:dyDescent="0.2">
      <c r="B24" s="201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201"/>
    </row>
    <row r="25" spans="2:25" ht="13.5" customHeight="1" x14ac:dyDescent="0.2">
      <c r="B25" s="201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201"/>
    </row>
    <row r="26" spans="2:25" ht="13.5" customHeight="1" x14ac:dyDescent="0.2">
      <c r="B26" s="201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201"/>
    </row>
    <row r="27" spans="2:25" ht="13.5" customHeight="1" x14ac:dyDescent="0.2">
      <c r="B27" s="201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201"/>
    </row>
    <row r="28" spans="2:25" ht="13.5" customHeight="1" x14ac:dyDescent="0.2">
      <c r="B28" s="201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201"/>
    </row>
    <row r="29" spans="2:25" ht="13.5" customHeight="1" x14ac:dyDescent="0.2">
      <c r="B29" s="20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201"/>
    </row>
    <row r="30" spans="2:25" ht="13.5" customHeight="1" x14ac:dyDescent="0.2">
      <c r="B30" s="20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201"/>
    </row>
    <row r="31" spans="2:25" ht="13.5" customHeight="1" x14ac:dyDescent="0.2">
      <c r="B31" s="20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201"/>
    </row>
    <row r="32" spans="2:25" ht="13.5" customHeight="1" x14ac:dyDescent="0.2">
      <c r="B32" s="20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201"/>
    </row>
    <row r="33" spans="2:25" ht="13.5" customHeight="1" x14ac:dyDescent="0.2">
      <c r="B33" s="20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201"/>
    </row>
    <row r="34" spans="2:25" ht="13.5" customHeight="1" x14ac:dyDescent="0.2">
      <c r="B34" s="20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201"/>
    </row>
    <row r="35" spans="2:25" ht="13.5" customHeight="1" x14ac:dyDescent="0.2">
      <c r="B35" s="20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201"/>
    </row>
    <row r="36" spans="2:25" ht="13.5" customHeight="1" x14ac:dyDescent="0.2">
      <c r="B36" s="20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201"/>
    </row>
    <row r="37" spans="2:25" ht="13.5" customHeight="1" x14ac:dyDescent="0.2">
      <c r="B37" s="20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201"/>
    </row>
    <row r="38" spans="2:25" ht="13.5" customHeight="1" x14ac:dyDescent="0.2">
      <c r="B38" s="20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201"/>
    </row>
    <row r="39" spans="2:25" ht="13.5" customHeight="1" x14ac:dyDescent="0.2">
      <c r="B39" s="20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201"/>
    </row>
    <row r="40" spans="2:25" ht="13.5" customHeight="1" x14ac:dyDescent="0.2">
      <c r="B40" s="201"/>
      <c r="C40" s="40"/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0"/>
      <c r="X40" s="40"/>
      <c r="Y40" s="201"/>
    </row>
    <row r="41" spans="2:25" ht="13.5" customHeight="1" x14ac:dyDescent="0.2">
      <c r="B41" s="201"/>
      <c r="C41" s="40"/>
      <c r="D41" s="40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0"/>
      <c r="X41" s="40"/>
      <c r="Y41" s="201"/>
    </row>
    <row r="42" spans="2:25" ht="13.5" customHeight="1" x14ac:dyDescent="0.2">
      <c r="B42" s="201"/>
      <c r="C42" s="367" t="s">
        <v>77</v>
      </c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201"/>
    </row>
    <row r="43" spans="2:25" ht="13.5" customHeight="1" x14ac:dyDescent="0.2">
      <c r="B43" s="201"/>
      <c r="C43" s="49"/>
      <c r="D43" s="101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201"/>
    </row>
    <row r="44" spans="2:25" ht="13.5" customHeight="1" x14ac:dyDescent="0.2">
      <c r="B44" s="201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201"/>
    </row>
    <row r="45" spans="2:25" ht="12" customHeight="1" x14ac:dyDescent="0.2">
      <c r="B45" s="201"/>
      <c r="C45" s="201"/>
      <c r="D45" s="201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1"/>
      <c r="W45" s="201"/>
      <c r="X45" s="201"/>
      <c r="Y45" s="201"/>
    </row>
  </sheetData>
  <mergeCells count="2">
    <mergeCell ref="C6:X9"/>
    <mergeCell ref="C42:X42"/>
  </mergeCells>
  <printOptions horizontalCentered="1" verticalCentered="1"/>
  <pageMargins left="0.39370078740157483" right="0.39370078740157483" top="1" bottom="1" header="0" footer="0"/>
  <pageSetup orientation="portrait" horizontalDpi="300" verticalDpi="300" r:id="rId1"/>
  <headerFooter alignWithMargins="0">
    <oddFooter>&amp;CElaborado:Oficina de Planeación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P107"/>
  <sheetViews>
    <sheetView showGridLines="0" zoomScale="70" zoomScaleNormal="70" workbookViewId="0">
      <selection activeCell="A3" sqref="A3"/>
    </sheetView>
  </sheetViews>
  <sheetFormatPr baseColWidth="10" defaultColWidth="11.42578125" defaultRowHeight="12.75" x14ac:dyDescent="0.2"/>
  <cols>
    <col min="1" max="1" width="22.28515625" style="11" customWidth="1"/>
    <col min="2" max="2" width="2.42578125" style="11" customWidth="1"/>
    <col min="3" max="4" width="11.42578125" style="11"/>
    <col min="5" max="5" width="49.5703125" style="11" customWidth="1"/>
    <col min="6" max="8" width="12.28515625" style="11" customWidth="1"/>
    <col min="9" max="11" width="11.42578125" style="11"/>
    <col min="12" max="12" width="13.28515625" style="11" bestFit="1" customWidth="1"/>
    <col min="13" max="14" width="2.42578125" style="11" customWidth="1"/>
    <col min="15" max="15" width="11.42578125" style="11"/>
    <col min="16" max="16" width="2.42578125" style="11" customWidth="1"/>
    <col min="17" max="16384" width="11.42578125" style="11"/>
  </cols>
  <sheetData>
    <row r="2" spans="2:16" x14ac:dyDescent="0.2"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9"/>
      <c r="N2" s="189"/>
      <c r="O2" s="189"/>
      <c r="P2" s="189"/>
    </row>
    <row r="3" spans="2:16" ht="14.25" customHeight="1" x14ac:dyDescent="0.25">
      <c r="B3" s="188"/>
      <c r="C3" s="54"/>
      <c r="D3" s="54"/>
      <c r="E3" s="68"/>
      <c r="F3" s="64"/>
      <c r="G3" s="64"/>
      <c r="H3" s="64"/>
      <c r="I3" s="64"/>
      <c r="J3" s="64"/>
      <c r="K3" s="64"/>
      <c r="L3" s="64"/>
      <c r="M3" s="55"/>
      <c r="N3" s="55"/>
      <c r="O3" s="55"/>
      <c r="P3" s="189"/>
    </row>
    <row r="4" spans="2:16" ht="14.25" customHeight="1" x14ac:dyDescent="0.2">
      <c r="B4" s="188"/>
      <c r="C4" s="385" t="s">
        <v>506</v>
      </c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189"/>
    </row>
    <row r="5" spans="2:16" ht="14.25" customHeight="1" x14ac:dyDescent="0.2">
      <c r="B5" s="188"/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189"/>
    </row>
    <row r="6" spans="2:16" ht="33.75" customHeight="1" x14ac:dyDescent="0.2">
      <c r="B6" s="188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189"/>
    </row>
    <row r="7" spans="2:16" ht="14.25" customHeight="1" x14ac:dyDescent="0.2">
      <c r="B7" s="188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189"/>
    </row>
    <row r="8" spans="2:16" ht="15.75" customHeight="1" x14ac:dyDescent="0.2">
      <c r="B8" s="188"/>
      <c r="C8" s="67"/>
      <c r="D8" s="67"/>
      <c r="E8" s="380" t="s">
        <v>90</v>
      </c>
      <c r="F8" s="388" t="s">
        <v>110</v>
      </c>
      <c r="G8" s="388" t="s">
        <v>111</v>
      </c>
      <c r="H8" s="388" t="s">
        <v>112</v>
      </c>
      <c r="I8" s="388" t="s">
        <v>113</v>
      </c>
      <c r="J8" s="388" t="s">
        <v>114</v>
      </c>
      <c r="K8" s="388" t="s">
        <v>115</v>
      </c>
      <c r="L8" s="380" t="s">
        <v>70</v>
      </c>
      <c r="M8" s="67"/>
      <c r="N8" s="67"/>
      <c r="O8" s="67"/>
      <c r="P8" s="189"/>
    </row>
    <row r="9" spans="2:16" ht="15.75" customHeight="1" x14ac:dyDescent="0.2">
      <c r="B9" s="188"/>
      <c r="C9" s="67"/>
      <c r="D9" s="67"/>
      <c r="E9" s="381"/>
      <c r="F9" s="389"/>
      <c r="G9" s="389"/>
      <c r="H9" s="389"/>
      <c r="I9" s="389"/>
      <c r="J9" s="389"/>
      <c r="K9" s="389"/>
      <c r="L9" s="381"/>
      <c r="M9" s="67"/>
      <c r="N9" s="67"/>
      <c r="O9" s="67"/>
      <c r="P9" s="189"/>
    </row>
    <row r="10" spans="2:16" ht="13.5" customHeight="1" x14ac:dyDescent="0.2">
      <c r="B10" s="188"/>
      <c r="C10" s="67"/>
      <c r="D10" s="67"/>
      <c r="E10" s="225" t="s">
        <v>30</v>
      </c>
      <c r="F10" s="226">
        <f>+SUM(F11:F13)</f>
        <v>32</v>
      </c>
      <c r="G10" s="226">
        <f t="shared" ref="G10:L10" si="0">+SUM(G11:G13)</f>
        <v>34</v>
      </c>
      <c r="H10" s="226">
        <f t="shared" si="0"/>
        <v>38</v>
      </c>
      <c r="I10" s="226">
        <f t="shared" si="0"/>
        <v>57</v>
      </c>
      <c r="J10" s="226">
        <f t="shared" si="0"/>
        <v>33</v>
      </c>
      <c r="K10" s="226">
        <f t="shared" si="0"/>
        <v>38</v>
      </c>
      <c r="L10" s="285">
        <f t="shared" si="0"/>
        <v>232</v>
      </c>
      <c r="M10" s="67"/>
      <c r="N10" s="67"/>
      <c r="O10" s="67"/>
      <c r="P10" s="189"/>
    </row>
    <row r="11" spans="2:16" ht="14.25" x14ac:dyDescent="0.2">
      <c r="B11" s="188"/>
      <c r="C11" s="54"/>
      <c r="D11" s="54"/>
      <c r="E11" s="58" t="s">
        <v>31</v>
      </c>
      <c r="F11" s="59">
        <v>11</v>
      </c>
      <c r="G11" s="59">
        <v>8</v>
      </c>
      <c r="H11" s="59">
        <v>11</v>
      </c>
      <c r="I11" s="60">
        <v>18</v>
      </c>
      <c r="J11" s="60">
        <v>14</v>
      </c>
      <c r="K11" s="60">
        <v>26</v>
      </c>
      <c r="L11" s="286">
        <f>+SUM(F11:K11)</f>
        <v>88</v>
      </c>
      <c r="M11" s="55"/>
      <c r="N11" s="55"/>
      <c r="O11" s="55"/>
      <c r="P11" s="189"/>
    </row>
    <row r="12" spans="2:16" ht="14.25" x14ac:dyDescent="0.2">
      <c r="B12" s="188"/>
      <c r="C12" s="54"/>
      <c r="D12" s="54"/>
      <c r="E12" s="61" t="s">
        <v>33</v>
      </c>
      <c r="F12" s="59">
        <v>5</v>
      </c>
      <c r="G12" s="59">
        <v>4</v>
      </c>
      <c r="H12" s="59">
        <v>5</v>
      </c>
      <c r="I12" s="60">
        <v>2</v>
      </c>
      <c r="J12" s="60">
        <v>0</v>
      </c>
      <c r="K12" s="60">
        <v>2</v>
      </c>
      <c r="L12" s="287">
        <f t="shared" ref="L12:L13" si="1">+SUM(F12:K12)</f>
        <v>18</v>
      </c>
      <c r="M12" s="55"/>
      <c r="N12" s="55"/>
      <c r="O12" s="55"/>
      <c r="P12" s="189"/>
    </row>
    <row r="13" spans="2:16" ht="14.25" customHeight="1" x14ac:dyDescent="0.2">
      <c r="B13" s="188"/>
      <c r="C13" s="54"/>
      <c r="D13" s="54"/>
      <c r="E13" s="58" t="s">
        <v>32</v>
      </c>
      <c r="F13" s="59">
        <v>16</v>
      </c>
      <c r="G13" s="59">
        <v>22</v>
      </c>
      <c r="H13" s="59">
        <v>22</v>
      </c>
      <c r="I13" s="60">
        <v>37</v>
      </c>
      <c r="J13" s="60">
        <v>19</v>
      </c>
      <c r="K13" s="60">
        <v>10</v>
      </c>
      <c r="L13" s="286">
        <f t="shared" si="1"/>
        <v>126</v>
      </c>
      <c r="M13" s="55"/>
      <c r="N13" s="55"/>
      <c r="O13" s="55"/>
      <c r="P13" s="189"/>
    </row>
    <row r="14" spans="2:16" ht="15" x14ac:dyDescent="0.2">
      <c r="B14" s="188"/>
      <c r="C14" s="54"/>
      <c r="D14" s="54"/>
      <c r="E14" s="228" t="s">
        <v>95</v>
      </c>
      <c r="F14" s="226">
        <f>+SUM(F15:F17)</f>
        <v>34</v>
      </c>
      <c r="G14" s="226">
        <f t="shared" ref="G14" si="2">+SUM(G15:G17)</f>
        <v>30</v>
      </c>
      <c r="H14" s="226">
        <f t="shared" ref="H14" si="3">+SUM(H15:H17)</f>
        <v>18</v>
      </c>
      <c r="I14" s="226">
        <f t="shared" ref="I14" si="4">+SUM(I15:I17)</f>
        <v>15</v>
      </c>
      <c r="J14" s="226">
        <f t="shared" ref="J14:L14" si="5">+SUM(J15:J17)</f>
        <v>19</v>
      </c>
      <c r="K14" s="226">
        <f t="shared" si="5"/>
        <v>20</v>
      </c>
      <c r="L14" s="288">
        <f t="shared" si="5"/>
        <v>136</v>
      </c>
      <c r="M14" s="55"/>
      <c r="N14" s="55"/>
      <c r="O14" s="55"/>
      <c r="P14" s="189"/>
    </row>
    <row r="15" spans="2:16" ht="14.25" x14ac:dyDescent="0.2">
      <c r="B15" s="188"/>
      <c r="C15" s="54"/>
      <c r="D15" s="54"/>
      <c r="E15" s="58" t="s">
        <v>36</v>
      </c>
      <c r="F15" s="59">
        <v>5</v>
      </c>
      <c r="G15" s="59">
        <v>2</v>
      </c>
      <c r="H15" s="59">
        <v>4</v>
      </c>
      <c r="I15" s="60">
        <v>0</v>
      </c>
      <c r="J15" s="60">
        <v>2</v>
      </c>
      <c r="K15" s="60">
        <v>3</v>
      </c>
      <c r="L15" s="286">
        <f t="shared" ref="L15:L17" si="6">+SUM(F15:K15)</f>
        <v>16</v>
      </c>
      <c r="M15" s="65"/>
      <c r="N15" s="65"/>
      <c r="O15" s="65"/>
      <c r="P15" s="189"/>
    </row>
    <row r="16" spans="2:16" ht="14.25" x14ac:dyDescent="0.2">
      <c r="B16" s="188"/>
      <c r="C16" s="54"/>
      <c r="D16" s="54"/>
      <c r="E16" s="61" t="s">
        <v>35</v>
      </c>
      <c r="F16" s="59">
        <v>20</v>
      </c>
      <c r="G16" s="59">
        <v>17</v>
      </c>
      <c r="H16" s="59">
        <v>10</v>
      </c>
      <c r="I16" s="60">
        <v>8</v>
      </c>
      <c r="J16" s="60">
        <v>13</v>
      </c>
      <c r="K16" s="60">
        <v>14</v>
      </c>
      <c r="L16" s="287">
        <f t="shared" si="6"/>
        <v>82</v>
      </c>
      <c r="M16" s="65"/>
      <c r="N16" s="65"/>
      <c r="O16" s="65"/>
      <c r="P16" s="189"/>
    </row>
    <row r="17" spans="2:16" ht="14.25" x14ac:dyDescent="0.2">
      <c r="B17" s="188"/>
      <c r="C17" s="54"/>
      <c r="D17" s="54"/>
      <c r="E17" s="58" t="s">
        <v>37</v>
      </c>
      <c r="F17" s="59">
        <v>9</v>
      </c>
      <c r="G17" s="59">
        <v>11</v>
      </c>
      <c r="H17" s="59">
        <v>4</v>
      </c>
      <c r="I17" s="60">
        <v>7</v>
      </c>
      <c r="J17" s="60">
        <v>4</v>
      </c>
      <c r="K17" s="60">
        <v>3</v>
      </c>
      <c r="L17" s="286">
        <f t="shared" si="6"/>
        <v>38</v>
      </c>
      <c r="M17" s="65"/>
      <c r="N17" s="65"/>
      <c r="O17" s="65"/>
      <c r="P17" s="189"/>
    </row>
    <row r="18" spans="2:16" ht="15" x14ac:dyDescent="0.2">
      <c r="B18" s="188"/>
      <c r="C18" s="54"/>
      <c r="D18" s="54"/>
      <c r="E18" s="228" t="s">
        <v>96</v>
      </c>
      <c r="F18" s="226">
        <f>+SUM(F19:F21)</f>
        <v>80</v>
      </c>
      <c r="G18" s="226">
        <f t="shared" ref="G18" si="7">+SUM(G19:G21)</f>
        <v>94</v>
      </c>
      <c r="H18" s="226">
        <f t="shared" ref="H18" si="8">+SUM(H19:H21)</f>
        <v>66</v>
      </c>
      <c r="I18" s="226">
        <f t="shared" ref="I18" si="9">+SUM(I19:I21)</f>
        <v>59</v>
      </c>
      <c r="J18" s="226">
        <f t="shared" ref="J18:K18" si="10">+SUM(J19:J21)</f>
        <v>31</v>
      </c>
      <c r="K18" s="226">
        <f t="shared" si="10"/>
        <v>39</v>
      </c>
      <c r="L18" s="288">
        <f t="shared" ref="L18" si="11">+SUM(L19:L21)</f>
        <v>369</v>
      </c>
      <c r="M18" s="65"/>
      <c r="N18" s="65"/>
      <c r="O18" s="65"/>
      <c r="P18" s="189"/>
    </row>
    <row r="19" spans="2:16" ht="14.25" x14ac:dyDescent="0.2">
      <c r="B19" s="188"/>
      <c r="C19" s="54"/>
      <c r="D19" s="54"/>
      <c r="E19" s="58" t="s">
        <v>40</v>
      </c>
      <c r="F19" s="59">
        <v>19</v>
      </c>
      <c r="G19" s="59">
        <v>16</v>
      </c>
      <c r="H19" s="59">
        <v>11</v>
      </c>
      <c r="I19" s="60">
        <v>0</v>
      </c>
      <c r="J19" s="60">
        <v>1</v>
      </c>
      <c r="K19" s="60">
        <v>0</v>
      </c>
      <c r="L19" s="286">
        <f t="shared" ref="L19:L21" si="12">+SUM(F19:K19)</f>
        <v>47</v>
      </c>
      <c r="M19" s="65"/>
      <c r="N19" s="65"/>
      <c r="O19" s="65"/>
      <c r="P19" s="189"/>
    </row>
    <row r="20" spans="2:16" ht="14.25" x14ac:dyDescent="0.2">
      <c r="B20" s="188"/>
      <c r="C20" s="54"/>
      <c r="D20" s="54"/>
      <c r="E20" s="61" t="s">
        <v>39</v>
      </c>
      <c r="F20" s="59">
        <v>47</v>
      </c>
      <c r="G20" s="59">
        <v>58</v>
      </c>
      <c r="H20" s="59">
        <v>47</v>
      </c>
      <c r="I20" s="60">
        <v>53</v>
      </c>
      <c r="J20" s="60">
        <v>25</v>
      </c>
      <c r="K20" s="60">
        <v>34</v>
      </c>
      <c r="L20" s="287">
        <f t="shared" si="12"/>
        <v>264</v>
      </c>
      <c r="M20" s="65"/>
      <c r="N20" s="65"/>
      <c r="O20" s="65"/>
      <c r="P20" s="189"/>
    </row>
    <row r="21" spans="2:16" ht="14.25" x14ac:dyDescent="0.2">
      <c r="B21" s="188"/>
      <c r="C21" s="54"/>
      <c r="D21" s="54"/>
      <c r="E21" s="58" t="s">
        <v>41</v>
      </c>
      <c r="F21" s="59">
        <v>14</v>
      </c>
      <c r="G21" s="59">
        <v>20</v>
      </c>
      <c r="H21" s="59">
        <v>8</v>
      </c>
      <c r="I21" s="60">
        <v>6</v>
      </c>
      <c r="J21" s="60">
        <v>5</v>
      </c>
      <c r="K21" s="60">
        <v>5</v>
      </c>
      <c r="L21" s="286">
        <f t="shared" si="12"/>
        <v>58</v>
      </c>
      <c r="M21" s="65"/>
      <c r="N21" s="65"/>
      <c r="O21" s="65"/>
      <c r="P21" s="189"/>
    </row>
    <row r="22" spans="2:16" ht="15" x14ac:dyDescent="0.2">
      <c r="B22" s="188"/>
      <c r="C22" s="54"/>
      <c r="D22" s="54"/>
      <c r="E22" s="228" t="s">
        <v>97</v>
      </c>
      <c r="F22" s="226">
        <f>+SUM(F23:F28)</f>
        <v>53</v>
      </c>
      <c r="G22" s="226">
        <f t="shared" ref="G22:L22" si="13">+SUM(G23:G28)</f>
        <v>63</v>
      </c>
      <c r="H22" s="226">
        <f t="shared" si="13"/>
        <v>48</v>
      </c>
      <c r="I22" s="226">
        <f t="shared" si="13"/>
        <v>41</v>
      </c>
      <c r="J22" s="226">
        <f t="shared" si="13"/>
        <v>42</v>
      </c>
      <c r="K22" s="226">
        <f t="shared" si="13"/>
        <v>42</v>
      </c>
      <c r="L22" s="285">
        <f t="shared" si="13"/>
        <v>289</v>
      </c>
      <c r="M22" s="65"/>
      <c r="N22" s="65"/>
      <c r="O22" s="65"/>
      <c r="P22" s="189"/>
    </row>
    <row r="23" spans="2:16" ht="14.25" x14ac:dyDescent="0.2">
      <c r="B23" s="188"/>
      <c r="C23" s="54"/>
      <c r="D23" s="54"/>
      <c r="E23" s="58" t="s">
        <v>43</v>
      </c>
      <c r="F23" s="59">
        <v>12</v>
      </c>
      <c r="G23" s="59">
        <v>9</v>
      </c>
      <c r="H23" s="59">
        <v>6</v>
      </c>
      <c r="I23" s="60">
        <v>4</v>
      </c>
      <c r="J23" s="60">
        <v>12</v>
      </c>
      <c r="K23" s="60">
        <v>7</v>
      </c>
      <c r="L23" s="286">
        <f t="shared" ref="L23:L28" si="14">+SUM(F23:K23)</f>
        <v>50</v>
      </c>
      <c r="M23" s="65"/>
      <c r="N23" s="65"/>
      <c r="O23" s="65"/>
      <c r="P23" s="189"/>
    </row>
    <row r="24" spans="2:16" ht="14.25" x14ac:dyDescent="0.2">
      <c r="B24" s="188"/>
      <c r="C24" s="54"/>
      <c r="D24" s="54"/>
      <c r="E24" s="61" t="s">
        <v>48</v>
      </c>
      <c r="F24" s="59">
        <v>29</v>
      </c>
      <c r="G24" s="59">
        <v>34</v>
      </c>
      <c r="H24" s="59">
        <v>19</v>
      </c>
      <c r="I24" s="60">
        <v>20</v>
      </c>
      <c r="J24" s="60">
        <v>8</v>
      </c>
      <c r="K24" s="60">
        <v>13</v>
      </c>
      <c r="L24" s="287">
        <f t="shared" si="14"/>
        <v>123</v>
      </c>
      <c r="M24" s="65"/>
      <c r="N24" s="65"/>
      <c r="O24" s="65"/>
      <c r="P24" s="189"/>
    </row>
    <row r="25" spans="2:16" ht="14.25" x14ac:dyDescent="0.2">
      <c r="B25" s="188"/>
      <c r="C25" s="54"/>
      <c r="D25" s="54"/>
      <c r="E25" s="58" t="s">
        <v>44</v>
      </c>
      <c r="F25" s="59">
        <v>2</v>
      </c>
      <c r="G25" s="59">
        <v>1</v>
      </c>
      <c r="H25" s="59">
        <v>3</v>
      </c>
      <c r="I25" s="60">
        <v>1</v>
      </c>
      <c r="J25" s="60">
        <v>1</v>
      </c>
      <c r="K25" s="60">
        <v>0</v>
      </c>
      <c r="L25" s="286">
        <f t="shared" si="14"/>
        <v>8</v>
      </c>
      <c r="M25" s="65"/>
      <c r="N25" s="65"/>
      <c r="O25" s="65"/>
      <c r="P25" s="189"/>
    </row>
    <row r="26" spans="2:16" ht="14.25" x14ac:dyDescent="0.2">
      <c r="B26" s="188"/>
      <c r="C26" s="54"/>
      <c r="D26" s="54"/>
      <c r="E26" s="61" t="s">
        <v>98</v>
      </c>
      <c r="F26" s="59">
        <v>1</v>
      </c>
      <c r="G26" s="59">
        <v>5</v>
      </c>
      <c r="H26" s="59">
        <v>7</v>
      </c>
      <c r="I26" s="60">
        <v>1</v>
      </c>
      <c r="J26" s="60">
        <v>4</v>
      </c>
      <c r="K26" s="60">
        <v>2</v>
      </c>
      <c r="L26" s="287">
        <f t="shared" si="14"/>
        <v>20</v>
      </c>
      <c r="M26" s="65"/>
      <c r="N26" s="65"/>
      <c r="O26" s="65"/>
      <c r="P26" s="189"/>
    </row>
    <row r="27" spans="2:16" ht="14.25" x14ac:dyDescent="0.2">
      <c r="B27" s="188"/>
      <c r="C27" s="54"/>
      <c r="D27" s="54"/>
      <c r="E27" s="58" t="s">
        <v>46</v>
      </c>
      <c r="F27" s="59">
        <v>6</v>
      </c>
      <c r="G27" s="59">
        <v>9</v>
      </c>
      <c r="H27" s="59">
        <v>8</v>
      </c>
      <c r="I27" s="60">
        <v>8</v>
      </c>
      <c r="J27" s="60">
        <v>10</v>
      </c>
      <c r="K27" s="60">
        <v>12</v>
      </c>
      <c r="L27" s="286">
        <f t="shared" si="14"/>
        <v>53</v>
      </c>
      <c r="M27" s="65"/>
      <c r="N27" s="65"/>
      <c r="O27" s="65"/>
      <c r="P27" s="189"/>
    </row>
    <row r="28" spans="2:16" ht="14.25" x14ac:dyDescent="0.2">
      <c r="B28" s="188"/>
      <c r="C28" s="54"/>
      <c r="D28" s="54"/>
      <c r="E28" s="61" t="s">
        <v>47</v>
      </c>
      <c r="F28" s="59">
        <v>3</v>
      </c>
      <c r="G28" s="59">
        <v>5</v>
      </c>
      <c r="H28" s="59">
        <v>5</v>
      </c>
      <c r="I28" s="60">
        <v>7</v>
      </c>
      <c r="J28" s="60">
        <v>7</v>
      </c>
      <c r="K28" s="60">
        <v>8</v>
      </c>
      <c r="L28" s="287">
        <f t="shared" si="14"/>
        <v>35</v>
      </c>
      <c r="M28" s="65"/>
      <c r="N28" s="65"/>
      <c r="O28" s="65"/>
      <c r="P28" s="189"/>
    </row>
    <row r="29" spans="2:16" ht="15" x14ac:dyDescent="0.2">
      <c r="B29" s="188"/>
      <c r="C29" s="54"/>
      <c r="D29" s="54"/>
      <c r="E29" s="228" t="s">
        <v>99</v>
      </c>
      <c r="F29" s="226">
        <f>+SUM(F30:F33)</f>
        <v>34</v>
      </c>
      <c r="G29" s="226">
        <f t="shared" ref="G29:L29" si="15">+SUM(G30:G33)</f>
        <v>25</v>
      </c>
      <c r="H29" s="226">
        <f t="shared" si="15"/>
        <v>31</v>
      </c>
      <c r="I29" s="226">
        <f t="shared" si="15"/>
        <v>34</v>
      </c>
      <c r="J29" s="226">
        <f t="shared" si="15"/>
        <v>30</v>
      </c>
      <c r="K29" s="226">
        <f t="shared" si="15"/>
        <v>19</v>
      </c>
      <c r="L29" s="285">
        <f t="shared" si="15"/>
        <v>173</v>
      </c>
      <c r="M29" s="65"/>
      <c r="N29" s="65"/>
      <c r="O29" s="65"/>
      <c r="P29" s="189"/>
    </row>
    <row r="30" spans="2:16" ht="14.25" x14ac:dyDescent="0.2">
      <c r="B30" s="188"/>
      <c r="C30" s="54"/>
      <c r="D30" s="54"/>
      <c r="E30" s="58" t="s">
        <v>116</v>
      </c>
      <c r="F30" s="59">
        <v>9</v>
      </c>
      <c r="G30" s="59">
        <v>9</v>
      </c>
      <c r="H30" s="59">
        <v>8</v>
      </c>
      <c r="I30" s="60">
        <v>12</v>
      </c>
      <c r="J30" s="60">
        <v>11</v>
      </c>
      <c r="K30" s="60">
        <v>7</v>
      </c>
      <c r="L30" s="286">
        <f t="shared" ref="L30:L33" si="16">+SUM(F30:K30)</f>
        <v>56</v>
      </c>
      <c r="M30" s="65"/>
      <c r="N30" s="65"/>
      <c r="O30" s="65"/>
      <c r="P30" s="189"/>
    </row>
    <row r="31" spans="2:16" ht="14.25" x14ac:dyDescent="0.2">
      <c r="B31" s="188"/>
      <c r="C31" s="54"/>
      <c r="D31" s="54"/>
      <c r="E31" s="61" t="s">
        <v>54</v>
      </c>
      <c r="F31" s="59">
        <v>8</v>
      </c>
      <c r="G31" s="59">
        <v>3</v>
      </c>
      <c r="H31" s="59">
        <v>6</v>
      </c>
      <c r="I31" s="60">
        <v>4</v>
      </c>
      <c r="J31" s="60">
        <v>5</v>
      </c>
      <c r="K31" s="60">
        <v>4</v>
      </c>
      <c r="L31" s="287">
        <f t="shared" si="16"/>
        <v>30</v>
      </c>
      <c r="M31" s="65"/>
      <c r="N31" s="65"/>
      <c r="O31" s="65"/>
      <c r="P31" s="189"/>
    </row>
    <row r="32" spans="2:16" ht="14.25" x14ac:dyDescent="0.2">
      <c r="B32" s="188"/>
      <c r="C32" s="54"/>
      <c r="D32" s="54"/>
      <c r="E32" s="58" t="s">
        <v>52</v>
      </c>
      <c r="F32" s="59">
        <v>0</v>
      </c>
      <c r="G32" s="59">
        <v>3</v>
      </c>
      <c r="H32" s="59">
        <v>0</v>
      </c>
      <c r="I32" s="60">
        <v>2</v>
      </c>
      <c r="J32" s="60">
        <v>0</v>
      </c>
      <c r="K32" s="60">
        <v>0</v>
      </c>
      <c r="L32" s="287">
        <f t="shared" si="16"/>
        <v>5</v>
      </c>
      <c r="M32" s="65"/>
      <c r="N32" s="65"/>
      <c r="O32" s="65"/>
      <c r="P32" s="189"/>
    </row>
    <row r="33" spans="2:16" ht="14.25" x14ac:dyDescent="0.2">
      <c r="B33" s="188"/>
      <c r="C33" s="54"/>
      <c r="D33" s="54"/>
      <c r="E33" s="61" t="s">
        <v>50</v>
      </c>
      <c r="F33" s="59">
        <v>17</v>
      </c>
      <c r="G33" s="59">
        <v>10</v>
      </c>
      <c r="H33" s="59">
        <v>17</v>
      </c>
      <c r="I33" s="60">
        <v>16</v>
      </c>
      <c r="J33" s="60">
        <v>14</v>
      </c>
      <c r="K33" s="60">
        <v>8</v>
      </c>
      <c r="L33" s="287">
        <f t="shared" si="16"/>
        <v>82</v>
      </c>
      <c r="M33" s="65"/>
      <c r="N33" s="65"/>
      <c r="O33" s="65"/>
      <c r="P33" s="189"/>
    </row>
    <row r="34" spans="2:16" ht="15" x14ac:dyDescent="0.2">
      <c r="B34" s="188"/>
      <c r="C34" s="54"/>
      <c r="D34" s="54"/>
      <c r="E34" s="228" t="s">
        <v>55</v>
      </c>
      <c r="F34" s="226">
        <f>+SUM(F35)</f>
        <v>1</v>
      </c>
      <c r="G34" s="226">
        <f t="shared" ref="G34:L34" si="17">+SUM(G35)</f>
        <v>1</v>
      </c>
      <c r="H34" s="226">
        <f t="shared" si="17"/>
        <v>2</v>
      </c>
      <c r="I34" s="226">
        <f t="shared" si="17"/>
        <v>3</v>
      </c>
      <c r="J34" s="226">
        <f t="shared" si="17"/>
        <v>1</v>
      </c>
      <c r="K34" s="226">
        <f t="shared" si="17"/>
        <v>1</v>
      </c>
      <c r="L34" s="285">
        <f t="shared" si="17"/>
        <v>9</v>
      </c>
      <c r="M34" s="65"/>
      <c r="N34" s="65"/>
      <c r="O34" s="65"/>
      <c r="P34" s="189"/>
    </row>
    <row r="35" spans="2:16" ht="14.25" x14ac:dyDescent="0.2">
      <c r="B35" s="188"/>
      <c r="C35" s="54"/>
      <c r="D35" s="54"/>
      <c r="E35" s="58" t="s">
        <v>56</v>
      </c>
      <c r="F35" s="59">
        <v>1</v>
      </c>
      <c r="G35" s="59">
        <v>1</v>
      </c>
      <c r="H35" s="59">
        <v>2</v>
      </c>
      <c r="I35" s="60">
        <v>3</v>
      </c>
      <c r="J35" s="60">
        <v>1</v>
      </c>
      <c r="K35" s="60">
        <v>1</v>
      </c>
      <c r="L35" s="286">
        <f>+SUM(F35:K35)</f>
        <v>9</v>
      </c>
      <c r="M35" s="65"/>
      <c r="N35" s="65"/>
      <c r="O35" s="65"/>
      <c r="P35" s="189"/>
    </row>
    <row r="36" spans="2:16" ht="15" x14ac:dyDescent="0.2">
      <c r="B36" s="188"/>
      <c r="C36" s="54"/>
      <c r="D36" s="54"/>
      <c r="E36" s="228" t="s">
        <v>63</v>
      </c>
      <c r="F36" s="226">
        <f>+SUM(F37:F39)</f>
        <v>23</v>
      </c>
      <c r="G36" s="226">
        <f t="shared" ref="G36:L36" si="18">+SUM(G37:G39)</f>
        <v>28</v>
      </c>
      <c r="H36" s="226">
        <f t="shared" si="18"/>
        <v>24</v>
      </c>
      <c r="I36" s="226">
        <f t="shared" si="18"/>
        <v>34</v>
      </c>
      <c r="J36" s="226">
        <f t="shared" si="18"/>
        <v>18</v>
      </c>
      <c r="K36" s="226">
        <f t="shared" si="18"/>
        <v>19</v>
      </c>
      <c r="L36" s="285">
        <f t="shared" si="18"/>
        <v>146</v>
      </c>
      <c r="M36" s="65"/>
      <c r="N36" s="65"/>
      <c r="O36" s="65"/>
      <c r="P36" s="189"/>
    </row>
    <row r="37" spans="2:16" ht="14.25" x14ac:dyDescent="0.2">
      <c r="B37" s="188"/>
      <c r="C37" s="54"/>
      <c r="D37" s="54"/>
      <c r="E37" s="58" t="s">
        <v>64</v>
      </c>
      <c r="F37" s="59">
        <v>10</v>
      </c>
      <c r="G37" s="59">
        <v>12</v>
      </c>
      <c r="H37" s="59">
        <v>10</v>
      </c>
      <c r="I37" s="60">
        <v>13</v>
      </c>
      <c r="J37" s="60">
        <v>9</v>
      </c>
      <c r="K37" s="60">
        <v>9</v>
      </c>
      <c r="L37" s="286">
        <f t="shared" ref="L37:L39" si="19">+SUM(F37:K37)</f>
        <v>63</v>
      </c>
      <c r="M37" s="65"/>
      <c r="N37" s="65"/>
      <c r="O37" s="65"/>
      <c r="P37" s="189"/>
    </row>
    <row r="38" spans="2:16" ht="14.25" x14ac:dyDescent="0.2">
      <c r="B38" s="188"/>
      <c r="C38" s="54"/>
      <c r="D38" s="54"/>
      <c r="E38" s="61" t="s">
        <v>65</v>
      </c>
      <c r="F38" s="59">
        <v>12</v>
      </c>
      <c r="G38" s="59">
        <v>13</v>
      </c>
      <c r="H38" s="59">
        <v>11</v>
      </c>
      <c r="I38" s="60">
        <v>17</v>
      </c>
      <c r="J38" s="60">
        <v>6</v>
      </c>
      <c r="K38" s="60">
        <v>4</v>
      </c>
      <c r="L38" s="287">
        <f t="shared" si="19"/>
        <v>63</v>
      </c>
      <c r="M38" s="65"/>
      <c r="N38" s="65"/>
      <c r="O38" s="65"/>
      <c r="P38" s="189"/>
    </row>
    <row r="39" spans="2:16" ht="14.25" x14ac:dyDescent="0.2">
      <c r="B39" s="188"/>
      <c r="C39" s="54"/>
      <c r="D39" s="54"/>
      <c r="E39" s="58" t="s">
        <v>100</v>
      </c>
      <c r="F39" s="59">
        <v>1</v>
      </c>
      <c r="G39" s="59">
        <v>3</v>
      </c>
      <c r="H39" s="59">
        <v>3</v>
      </c>
      <c r="I39" s="60">
        <v>4</v>
      </c>
      <c r="J39" s="60">
        <v>3</v>
      </c>
      <c r="K39" s="60">
        <v>6</v>
      </c>
      <c r="L39" s="286">
        <f t="shared" si="19"/>
        <v>20</v>
      </c>
      <c r="M39" s="65"/>
      <c r="N39" s="65"/>
      <c r="O39" s="65"/>
      <c r="P39" s="189"/>
    </row>
    <row r="40" spans="2:16" ht="15" x14ac:dyDescent="0.2">
      <c r="B40" s="188"/>
      <c r="C40" s="54"/>
      <c r="D40" s="54"/>
      <c r="E40" s="228" t="s">
        <v>101</v>
      </c>
      <c r="F40" s="226">
        <f>+SUM(F41:F43)</f>
        <v>10</v>
      </c>
      <c r="G40" s="226">
        <f t="shared" ref="G40:K40" si="20">+SUM(G41:G43)</f>
        <v>17</v>
      </c>
      <c r="H40" s="226">
        <f t="shared" si="20"/>
        <v>6</v>
      </c>
      <c r="I40" s="226">
        <f t="shared" si="20"/>
        <v>6</v>
      </c>
      <c r="J40" s="226">
        <f t="shared" si="20"/>
        <v>4</v>
      </c>
      <c r="K40" s="226">
        <f t="shared" si="20"/>
        <v>1</v>
      </c>
      <c r="L40" s="285">
        <f>+SUM(L41:L43)</f>
        <v>44</v>
      </c>
      <c r="M40" s="65"/>
      <c r="N40" s="65"/>
      <c r="O40" s="65"/>
      <c r="P40" s="189"/>
    </row>
    <row r="41" spans="2:16" ht="14.25" x14ac:dyDescent="0.2">
      <c r="B41" s="188"/>
      <c r="C41" s="54"/>
      <c r="D41" s="54"/>
      <c r="E41" s="58" t="s">
        <v>117</v>
      </c>
      <c r="F41" s="59">
        <v>5</v>
      </c>
      <c r="G41" s="59">
        <v>9</v>
      </c>
      <c r="H41" s="59">
        <v>3</v>
      </c>
      <c r="I41" s="60">
        <v>2</v>
      </c>
      <c r="J41" s="60">
        <v>3</v>
      </c>
      <c r="K41" s="60">
        <v>1</v>
      </c>
      <c r="L41" s="286">
        <f t="shared" ref="L41:L43" si="21">+SUM(F41:K41)</f>
        <v>23</v>
      </c>
      <c r="M41" s="65"/>
      <c r="N41" s="65"/>
      <c r="O41" s="65"/>
      <c r="P41" s="189"/>
    </row>
    <row r="42" spans="2:16" ht="14.25" x14ac:dyDescent="0.2">
      <c r="B42" s="188"/>
      <c r="C42" s="54"/>
      <c r="D42" s="54"/>
      <c r="E42" s="61" t="s">
        <v>61</v>
      </c>
      <c r="F42" s="59">
        <v>5</v>
      </c>
      <c r="G42" s="59">
        <v>7</v>
      </c>
      <c r="H42" s="59">
        <v>3</v>
      </c>
      <c r="I42" s="60">
        <v>2</v>
      </c>
      <c r="J42" s="60">
        <v>1</v>
      </c>
      <c r="K42" s="60">
        <v>0</v>
      </c>
      <c r="L42" s="287">
        <f t="shared" si="21"/>
        <v>18</v>
      </c>
      <c r="M42" s="65"/>
      <c r="N42" s="65"/>
      <c r="O42" s="65"/>
      <c r="P42" s="189"/>
    </row>
    <row r="43" spans="2:16" ht="14.25" x14ac:dyDescent="0.2">
      <c r="B43" s="188"/>
      <c r="C43" s="54"/>
      <c r="D43" s="54"/>
      <c r="E43" s="58" t="s">
        <v>60</v>
      </c>
      <c r="F43" s="59">
        <v>0</v>
      </c>
      <c r="G43" s="59">
        <v>1</v>
      </c>
      <c r="H43" s="59">
        <v>0</v>
      </c>
      <c r="I43" s="60">
        <v>2</v>
      </c>
      <c r="J43" s="60">
        <v>0</v>
      </c>
      <c r="K43" s="60">
        <v>0</v>
      </c>
      <c r="L43" s="287">
        <f t="shared" si="21"/>
        <v>3</v>
      </c>
      <c r="M43" s="65"/>
      <c r="N43" s="65"/>
      <c r="O43" s="65"/>
      <c r="P43" s="189"/>
    </row>
    <row r="44" spans="2:16" ht="15" x14ac:dyDescent="0.2">
      <c r="B44" s="188"/>
      <c r="C44" s="54"/>
      <c r="D44" s="54"/>
      <c r="E44" s="228" t="s">
        <v>68</v>
      </c>
      <c r="F44" s="226">
        <f>+SUM(F45)</f>
        <v>19</v>
      </c>
      <c r="G44" s="226">
        <f t="shared" ref="G44" si="22">+SUM(G45)</f>
        <v>20</v>
      </c>
      <c r="H44" s="226">
        <f t="shared" ref="H44" si="23">+SUM(H45)</f>
        <v>11</v>
      </c>
      <c r="I44" s="226">
        <f t="shared" ref="I44" si="24">+SUM(I45)</f>
        <v>5</v>
      </c>
      <c r="J44" s="226">
        <f t="shared" ref="J44:K44" si="25">+SUM(J45)</f>
        <v>3</v>
      </c>
      <c r="K44" s="226">
        <f t="shared" si="25"/>
        <v>0</v>
      </c>
      <c r="L44" s="288">
        <f t="shared" ref="L44" si="26">+SUM(L45)</f>
        <v>58</v>
      </c>
      <c r="M44" s="65"/>
      <c r="N44" s="65"/>
      <c r="O44" s="65"/>
      <c r="P44" s="189"/>
    </row>
    <row r="45" spans="2:16" ht="14.25" x14ac:dyDescent="0.2">
      <c r="B45" s="188"/>
      <c r="C45" s="54"/>
      <c r="D45" s="54"/>
      <c r="E45" s="58" t="s">
        <v>118</v>
      </c>
      <c r="F45" s="59">
        <v>19</v>
      </c>
      <c r="G45" s="59">
        <v>20</v>
      </c>
      <c r="H45" s="59">
        <v>11</v>
      </c>
      <c r="I45" s="60">
        <v>5</v>
      </c>
      <c r="J45" s="60">
        <v>3</v>
      </c>
      <c r="K45" s="60"/>
      <c r="L45" s="286">
        <f>+SUM(F45:K45)</f>
        <v>58</v>
      </c>
      <c r="M45" s="65"/>
      <c r="N45" s="65"/>
      <c r="O45" s="65"/>
      <c r="P45" s="189"/>
    </row>
    <row r="46" spans="2:16" ht="15" x14ac:dyDescent="0.2">
      <c r="B46" s="188"/>
      <c r="C46" s="54"/>
      <c r="D46" s="54"/>
      <c r="E46" s="228" t="s">
        <v>67</v>
      </c>
      <c r="F46" s="226">
        <f>+SUM(F47)</f>
        <v>4</v>
      </c>
      <c r="G46" s="226">
        <f t="shared" ref="G46" si="27">+SUM(G47)</f>
        <v>2</v>
      </c>
      <c r="H46" s="226">
        <f t="shared" ref="H46" si="28">+SUM(H47)</f>
        <v>3</v>
      </c>
      <c r="I46" s="226">
        <f t="shared" ref="I46" si="29">+SUM(I47)</f>
        <v>1</v>
      </c>
      <c r="J46" s="226">
        <f t="shared" ref="J46:K46" si="30">+SUM(J47)</f>
        <v>3</v>
      </c>
      <c r="K46" s="226">
        <f t="shared" si="30"/>
        <v>4</v>
      </c>
      <c r="L46" s="288">
        <f t="shared" ref="L46" si="31">+SUM(L47)</f>
        <v>17</v>
      </c>
      <c r="M46" s="65"/>
      <c r="N46" s="65"/>
      <c r="O46" s="65"/>
      <c r="P46" s="189"/>
    </row>
    <row r="47" spans="2:16" ht="14.25" x14ac:dyDescent="0.2">
      <c r="B47" s="188"/>
      <c r="C47" s="54"/>
      <c r="D47" s="54"/>
      <c r="E47" s="58" t="s">
        <v>67</v>
      </c>
      <c r="F47" s="59">
        <v>4</v>
      </c>
      <c r="G47" s="59">
        <v>2</v>
      </c>
      <c r="H47" s="59">
        <v>3</v>
      </c>
      <c r="I47" s="60">
        <v>1</v>
      </c>
      <c r="J47" s="60">
        <v>3</v>
      </c>
      <c r="K47" s="60">
        <v>4</v>
      </c>
      <c r="L47" s="286">
        <f>+SUM(F47:K47)</f>
        <v>17</v>
      </c>
      <c r="M47" s="65"/>
      <c r="N47" s="65"/>
      <c r="O47" s="65"/>
      <c r="P47" s="189"/>
    </row>
    <row r="48" spans="2:16" ht="15" x14ac:dyDescent="0.2">
      <c r="B48" s="188"/>
      <c r="C48" s="54"/>
      <c r="D48" s="54"/>
      <c r="E48" s="187" t="s">
        <v>70</v>
      </c>
      <c r="F48" s="196">
        <f>+F46+F44+F40+F36+F34+F29+F22+F18+F10+F14</f>
        <v>290</v>
      </c>
      <c r="G48" s="196">
        <f t="shared" ref="G48:L48" si="32">+G46+G44+G40+G36+G34+G29+G22+G18+G10+G14</f>
        <v>314</v>
      </c>
      <c r="H48" s="196">
        <f t="shared" si="32"/>
        <v>247</v>
      </c>
      <c r="I48" s="196">
        <f t="shared" si="32"/>
        <v>255</v>
      </c>
      <c r="J48" s="196">
        <f t="shared" si="32"/>
        <v>184</v>
      </c>
      <c r="K48" s="196">
        <f t="shared" si="32"/>
        <v>183</v>
      </c>
      <c r="L48" s="196">
        <f t="shared" si="32"/>
        <v>1473</v>
      </c>
      <c r="M48" s="65"/>
      <c r="N48" s="65"/>
      <c r="O48" s="65"/>
      <c r="P48" s="189"/>
    </row>
    <row r="49" spans="2:16" ht="14.25" x14ac:dyDescent="0.2">
      <c r="B49" s="188"/>
      <c r="C49" s="54"/>
      <c r="D49" s="54"/>
      <c r="E49" s="58" t="s">
        <v>119</v>
      </c>
      <c r="F49" s="59"/>
      <c r="G49" s="59"/>
      <c r="H49" s="59"/>
      <c r="I49" s="60"/>
      <c r="J49" s="60"/>
      <c r="K49" s="60"/>
      <c r="L49" s="286">
        <f t="shared" ref="L49:L51" si="33">+SUM(F49:K49)</f>
        <v>0</v>
      </c>
      <c r="M49" s="65"/>
      <c r="N49" s="65"/>
      <c r="O49" s="65"/>
      <c r="P49" s="189"/>
    </row>
    <row r="50" spans="2:16" ht="14.25" x14ac:dyDescent="0.2">
      <c r="B50" s="188"/>
      <c r="C50" s="54"/>
      <c r="D50" s="54"/>
      <c r="E50" s="58" t="s">
        <v>71</v>
      </c>
      <c r="F50" s="59">
        <v>11</v>
      </c>
      <c r="G50" s="59">
        <v>16</v>
      </c>
      <c r="H50" s="59">
        <v>13</v>
      </c>
      <c r="I50" s="60">
        <v>7</v>
      </c>
      <c r="J50" s="60">
        <v>1</v>
      </c>
      <c r="K50" s="60">
        <v>2</v>
      </c>
      <c r="L50" s="286">
        <f t="shared" si="33"/>
        <v>50</v>
      </c>
      <c r="M50" s="65"/>
      <c r="N50" s="65"/>
      <c r="O50" s="65"/>
      <c r="P50" s="189"/>
    </row>
    <row r="51" spans="2:16" ht="14.25" x14ac:dyDescent="0.2">
      <c r="B51" s="188"/>
      <c r="C51" s="54"/>
      <c r="D51" s="54"/>
      <c r="E51" s="58" t="s">
        <v>120</v>
      </c>
      <c r="F51" s="59"/>
      <c r="G51" s="59"/>
      <c r="H51" s="59">
        <v>1</v>
      </c>
      <c r="I51" s="59">
        <v>1</v>
      </c>
      <c r="J51" s="59">
        <v>2</v>
      </c>
      <c r="K51" s="59"/>
      <c r="L51" s="286">
        <f t="shared" si="33"/>
        <v>4</v>
      </c>
      <c r="M51" s="65"/>
      <c r="N51" s="65"/>
      <c r="O51" s="65"/>
      <c r="P51" s="189"/>
    </row>
    <row r="52" spans="2:16" ht="18" x14ac:dyDescent="0.2">
      <c r="B52" s="188"/>
      <c r="C52" s="54"/>
      <c r="D52" s="54"/>
      <c r="E52" s="198" t="s">
        <v>102</v>
      </c>
      <c r="F52" s="199">
        <f>+SUM(F48:F50)</f>
        <v>301</v>
      </c>
      <c r="G52" s="199">
        <f t="shared" ref="G52:J52" si="34">+SUM(G48:G50)</f>
        <v>330</v>
      </c>
      <c r="H52" s="199">
        <f t="shared" si="34"/>
        <v>260</v>
      </c>
      <c r="I52" s="199">
        <f t="shared" si="34"/>
        <v>262</v>
      </c>
      <c r="J52" s="199">
        <f t="shared" si="34"/>
        <v>185</v>
      </c>
      <c r="K52" s="199">
        <f>+SUM(K48:K51)</f>
        <v>185</v>
      </c>
      <c r="L52" s="199">
        <f>+SUM(L48:L51)</f>
        <v>1527</v>
      </c>
      <c r="M52" s="65"/>
      <c r="N52" s="65"/>
      <c r="O52" s="65"/>
      <c r="P52" s="189"/>
    </row>
    <row r="53" spans="2:16" x14ac:dyDescent="0.2">
      <c r="B53" s="188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6"/>
      <c r="N53" s="56"/>
      <c r="O53" s="56"/>
      <c r="P53" s="189"/>
    </row>
    <row r="54" spans="2:16" ht="16.5" x14ac:dyDescent="0.3">
      <c r="B54" s="188"/>
      <c r="C54" s="387"/>
      <c r="D54" s="387"/>
      <c r="E54" s="387"/>
      <c r="F54" s="387"/>
      <c r="G54" s="387"/>
      <c r="H54" s="387"/>
      <c r="I54" s="387"/>
      <c r="J54" s="387"/>
      <c r="K54" s="387"/>
      <c r="L54" s="387"/>
      <c r="M54" s="387"/>
      <c r="N54" s="387"/>
      <c r="O54" s="387"/>
      <c r="P54" s="189"/>
    </row>
    <row r="55" spans="2:16" ht="81" customHeight="1" x14ac:dyDescent="0.3">
      <c r="B55" s="188"/>
      <c r="C55" s="284"/>
      <c r="D55" s="284"/>
      <c r="E55" s="385" t="s">
        <v>507</v>
      </c>
      <c r="F55" s="386"/>
      <c r="G55" s="386"/>
      <c r="H55" s="386"/>
      <c r="I55" s="386"/>
      <c r="J55" s="386"/>
      <c r="K55" s="386"/>
      <c r="L55" s="386"/>
      <c r="M55" s="386"/>
      <c r="N55" s="284"/>
      <c r="O55" s="284"/>
      <c r="P55" s="189"/>
    </row>
    <row r="56" spans="2:16" ht="16.5" x14ac:dyDescent="0.3">
      <c r="B56" s="188"/>
      <c r="C56" s="284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189"/>
    </row>
    <row r="57" spans="2:16" ht="16.5" x14ac:dyDescent="0.3">
      <c r="B57" s="188"/>
      <c r="C57" s="284"/>
      <c r="D57" s="284"/>
      <c r="E57" s="380" t="s">
        <v>90</v>
      </c>
      <c r="F57" s="388" t="s">
        <v>110</v>
      </c>
      <c r="G57" s="388" t="s">
        <v>111</v>
      </c>
      <c r="H57" s="388" t="s">
        <v>112</v>
      </c>
      <c r="I57" s="388" t="s">
        <v>113</v>
      </c>
      <c r="J57" s="388" t="s">
        <v>114</v>
      </c>
      <c r="K57" s="388" t="s">
        <v>115</v>
      </c>
      <c r="L57" s="380" t="s">
        <v>70</v>
      </c>
      <c r="M57" s="284"/>
      <c r="N57" s="284"/>
      <c r="O57" s="284"/>
      <c r="P57" s="189"/>
    </row>
    <row r="58" spans="2:16" ht="16.5" x14ac:dyDescent="0.3">
      <c r="B58" s="188"/>
      <c r="C58" s="284"/>
      <c r="D58" s="284"/>
      <c r="E58" s="381"/>
      <c r="F58" s="389"/>
      <c r="G58" s="389"/>
      <c r="H58" s="389"/>
      <c r="I58" s="389"/>
      <c r="J58" s="389"/>
      <c r="K58" s="389"/>
      <c r="L58" s="381"/>
      <c r="M58" s="284"/>
      <c r="N58" s="284"/>
      <c r="O58" s="284"/>
      <c r="P58" s="189"/>
    </row>
    <row r="59" spans="2:16" ht="16.5" x14ac:dyDescent="0.3">
      <c r="B59" s="188"/>
      <c r="C59" s="284"/>
      <c r="D59" s="284"/>
      <c r="E59" s="225" t="s">
        <v>30</v>
      </c>
      <c r="F59" s="301">
        <f>+F10/$L10</f>
        <v>0.13793103448275862</v>
      </c>
      <c r="G59" s="301">
        <f t="shared" ref="G59:L59" si="35">+G10/$L10</f>
        <v>0.14655172413793102</v>
      </c>
      <c r="H59" s="301">
        <f t="shared" si="35"/>
        <v>0.16379310344827586</v>
      </c>
      <c r="I59" s="301">
        <f t="shared" si="35"/>
        <v>0.24568965517241378</v>
      </c>
      <c r="J59" s="301">
        <f t="shared" si="35"/>
        <v>0.14224137931034483</v>
      </c>
      <c r="K59" s="301">
        <f t="shared" si="35"/>
        <v>0.16379310344827586</v>
      </c>
      <c r="L59" s="301">
        <f t="shared" si="35"/>
        <v>1</v>
      </c>
      <c r="M59" s="284"/>
      <c r="N59" s="284"/>
      <c r="O59" s="284"/>
      <c r="P59" s="189"/>
    </row>
    <row r="60" spans="2:16" ht="16.5" x14ac:dyDescent="0.3">
      <c r="B60" s="188"/>
      <c r="C60" s="284"/>
      <c r="D60" s="284"/>
      <c r="E60" s="58" t="s">
        <v>31</v>
      </c>
      <c r="F60" s="302">
        <f t="shared" ref="F60:L60" si="36">+F11/$L11</f>
        <v>0.125</v>
      </c>
      <c r="G60" s="302">
        <f t="shared" si="36"/>
        <v>9.0909090909090912E-2</v>
      </c>
      <c r="H60" s="302">
        <f t="shared" si="36"/>
        <v>0.125</v>
      </c>
      <c r="I60" s="302">
        <f t="shared" si="36"/>
        <v>0.20454545454545456</v>
      </c>
      <c r="J60" s="302">
        <f t="shared" si="36"/>
        <v>0.15909090909090909</v>
      </c>
      <c r="K60" s="302">
        <f t="shared" si="36"/>
        <v>0.29545454545454547</v>
      </c>
      <c r="L60" s="302">
        <f t="shared" si="36"/>
        <v>1</v>
      </c>
      <c r="M60" s="284"/>
      <c r="N60" s="284"/>
      <c r="O60" s="284"/>
      <c r="P60" s="189"/>
    </row>
    <row r="61" spans="2:16" ht="16.5" x14ac:dyDescent="0.3">
      <c r="B61" s="188"/>
      <c r="C61" s="284"/>
      <c r="D61" s="284"/>
      <c r="E61" s="61" t="s">
        <v>33</v>
      </c>
      <c r="F61" s="303">
        <f t="shared" ref="F61:L61" si="37">+F12/$L12</f>
        <v>0.27777777777777779</v>
      </c>
      <c r="G61" s="303">
        <f t="shared" si="37"/>
        <v>0.22222222222222221</v>
      </c>
      <c r="H61" s="303">
        <f t="shared" si="37"/>
        <v>0.27777777777777779</v>
      </c>
      <c r="I61" s="303">
        <f t="shared" si="37"/>
        <v>0.1111111111111111</v>
      </c>
      <c r="J61" s="303">
        <f t="shared" si="37"/>
        <v>0</v>
      </c>
      <c r="K61" s="303">
        <f t="shared" si="37"/>
        <v>0.1111111111111111</v>
      </c>
      <c r="L61" s="303">
        <f t="shared" si="37"/>
        <v>1</v>
      </c>
      <c r="M61" s="284"/>
      <c r="N61" s="284"/>
      <c r="O61" s="284"/>
      <c r="P61" s="189"/>
    </row>
    <row r="62" spans="2:16" ht="16.5" x14ac:dyDescent="0.3">
      <c r="B62" s="188"/>
      <c r="C62" s="284"/>
      <c r="D62" s="284"/>
      <c r="E62" s="58" t="s">
        <v>32</v>
      </c>
      <c r="F62" s="302">
        <f t="shared" ref="F62:L62" si="38">+F13/$L13</f>
        <v>0.12698412698412698</v>
      </c>
      <c r="G62" s="302">
        <f t="shared" si="38"/>
        <v>0.17460317460317459</v>
      </c>
      <c r="H62" s="302">
        <f t="shared" si="38"/>
        <v>0.17460317460317459</v>
      </c>
      <c r="I62" s="302">
        <f t="shared" si="38"/>
        <v>0.29365079365079366</v>
      </c>
      <c r="J62" s="302">
        <f t="shared" si="38"/>
        <v>0.15079365079365079</v>
      </c>
      <c r="K62" s="302">
        <f t="shared" si="38"/>
        <v>7.9365079365079361E-2</v>
      </c>
      <c r="L62" s="302">
        <f t="shared" si="38"/>
        <v>1</v>
      </c>
      <c r="M62" s="284"/>
      <c r="N62" s="284"/>
      <c r="O62" s="284"/>
      <c r="P62" s="189"/>
    </row>
    <row r="63" spans="2:16" ht="16.5" x14ac:dyDescent="0.3">
      <c r="B63" s="188"/>
      <c r="C63" s="284"/>
      <c r="D63" s="284"/>
      <c r="E63" s="228" t="s">
        <v>95</v>
      </c>
      <c r="F63" s="301">
        <f t="shared" ref="F63:L63" si="39">+F14/$L14</f>
        <v>0.25</v>
      </c>
      <c r="G63" s="301">
        <f t="shared" si="39"/>
        <v>0.22058823529411764</v>
      </c>
      <c r="H63" s="301">
        <f t="shared" si="39"/>
        <v>0.13235294117647059</v>
      </c>
      <c r="I63" s="301">
        <f t="shared" si="39"/>
        <v>0.11029411764705882</v>
      </c>
      <c r="J63" s="301">
        <f t="shared" si="39"/>
        <v>0.13970588235294118</v>
      </c>
      <c r="K63" s="301">
        <f t="shared" si="39"/>
        <v>0.14705882352941177</v>
      </c>
      <c r="L63" s="301">
        <f t="shared" si="39"/>
        <v>1</v>
      </c>
      <c r="M63" s="284"/>
      <c r="N63" s="284"/>
      <c r="O63" s="284"/>
      <c r="P63" s="189"/>
    </row>
    <row r="64" spans="2:16" ht="16.5" x14ac:dyDescent="0.3">
      <c r="B64" s="188"/>
      <c r="C64" s="284"/>
      <c r="D64" s="284"/>
      <c r="E64" s="58" t="s">
        <v>36</v>
      </c>
      <c r="F64" s="302">
        <f t="shared" ref="F64:L64" si="40">+F15/$L15</f>
        <v>0.3125</v>
      </c>
      <c r="G64" s="302">
        <f t="shared" si="40"/>
        <v>0.125</v>
      </c>
      <c r="H64" s="302">
        <f t="shared" si="40"/>
        <v>0.25</v>
      </c>
      <c r="I64" s="302">
        <f t="shared" si="40"/>
        <v>0</v>
      </c>
      <c r="J64" s="302">
        <f t="shared" si="40"/>
        <v>0.125</v>
      </c>
      <c r="K64" s="302">
        <f t="shared" si="40"/>
        <v>0.1875</v>
      </c>
      <c r="L64" s="302">
        <f t="shared" si="40"/>
        <v>1</v>
      </c>
      <c r="M64" s="284"/>
      <c r="N64" s="284"/>
      <c r="O64" s="284"/>
      <c r="P64" s="189"/>
    </row>
    <row r="65" spans="2:16" ht="16.5" x14ac:dyDescent="0.3">
      <c r="B65" s="188"/>
      <c r="C65" s="284"/>
      <c r="D65" s="284"/>
      <c r="E65" s="61" t="s">
        <v>35</v>
      </c>
      <c r="F65" s="303">
        <f t="shared" ref="F65:L65" si="41">+F16/$L16</f>
        <v>0.24390243902439024</v>
      </c>
      <c r="G65" s="303">
        <f t="shared" si="41"/>
        <v>0.2073170731707317</v>
      </c>
      <c r="H65" s="303">
        <f t="shared" si="41"/>
        <v>0.12195121951219512</v>
      </c>
      <c r="I65" s="303">
        <f t="shared" si="41"/>
        <v>9.7560975609756101E-2</v>
      </c>
      <c r="J65" s="303">
        <f t="shared" si="41"/>
        <v>0.15853658536585366</v>
      </c>
      <c r="K65" s="303">
        <f t="shared" si="41"/>
        <v>0.17073170731707318</v>
      </c>
      <c r="L65" s="303">
        <f t="shared" si="41"/>
        <v>1</v>
      </c>
      <c r="M65" s="284"/>
      <c r="N65" s="284"/>
      <c r="O65" s="284"/>
      <c r="P65" s="189"/>
    </row>
    <row r="66" spans="2:16" ht="16.5" x14ac:dyDescent="0.3">
      <c r="B66" s="188"/>
      <c r="C66" s="284"/>
      <c r="D66" s="284"/>
      <c r="E66" s="58" t="s">
        <v>37</v>
      </c>
      <c r="F66" s="302">
        <f t="shared" ref="F66:L66" si="42">+F17/$L17</f>
        <v>0.23684210526315788</v>
      </c>
      <c r="G66" s="302">
        <f t="shared" si="42"/>
        <v>0.28947368421052633</v>
      </c>
      <c r="H66" s="302">
        <f t="shared" si="42"/>
        <v>0.10526315789473684</v>
      </c>
      <c r="I66" s="302">
        <f t="shared" si="42"/>
        <v>0.18421052631578946</v>
      </c>
      <c r="J66" s="302">
        <f t="shared" si="42"/>
        <v>0.10526315789473684</v>
      </c>
      <c r="K66" s="302">
        <f t="shared" si="42"/>
        <v>7.8947368421052627E-2</v>
      </c>
      <c r="L66" s="302">
        <f t="shared" si="42"/>
        <v>1</v>
      </c>
      <c r="M66" s="284"/>
      <c r="N66" s="284"/>
      <c r="O66" s="284"/>
      <c r="P66" s="189"/>
    </row>
    <row r="67" spans="2:16" ht="16.5" x14ac:dyDescent="0.3">
      <c r="B67" s="188"/>
      <c r="C67" s="284"/>
      <c r="D67" s="284"/>
      <c r="E67" s="228" t="s">
        <v>96</v>
      </c>
      <c r="F67" s="301">
        <f t="shared" ref="F67:L67" si="43">+F18/$L18</f>
        <v>0.21680216802168023</v>
      </c>
      <c r="G67" s="301">
        <f t="shared" si="43"/>
        <v>0.25474254742547425</v>
      </c>
      <c r="H67" s="301">
        <f t="shared" si="43"/>
        <v>0.17886178861788618</v>
      </c>
      <c r="I67" s="301">
        <f t="shared" si="43"/>
        <v>0.15989159891598917</v>
      </c>
      <c r="J67" s="301">
        <f t="shared" si="43"/>
        <v>8.4010840108401083E-2</v>
      </c>
      <c r="K67" s="301">
        <f t="shared" si="43"/>
        <v>0.10569105691056911</v>
      </c>
      <c r="L67" s="301">
        <f t="shared" si="43"/>
        <v>1</v>
      </c>
      <c r="M67" s="284"/>
      <c r="N67" s="284"/>
      <c r="O67" s="284"/>
      <c r="P67" s="189"/>
    </row>
    <row r="68" spans="2:16" ht="16.5" x14ac:dyDescent="0.3">
      <c r="B68" s="188"/>
      <c r="C68" s="284"/>
      <c r="D68" s="284"/>
      <c r="E68" s="58" t="s">
        <v>40</v>
      </c>
      <c r="F68" s="302">
        <f t="shared" ref="F68:L68" si="44">+F19/$L19</f>
        <v>0.40425531914893614</v>
      </c>
      <c r="G68" s="302">
        <f t="shared" si="44"/>
        <v>0.34042553191489361</v>
      </c>
      <c r="H68" s="302">
        <f t="shared" si="44"/>
        <v>0.23404255319148937</v>
      </c>
      <c r="I68" s="302">
        <f t="shared" si="44"/>
        <v>0</v>
      </c>
      <c r="J68" s="302">
        <f t="shared" si="44"/>
        <v>2.1276595744680851E-2</v>
      </c>
      <c r="K68" s="302">
        <f t="shared" si="44"/>
        <v>0</v>
      </c>
      <c r="L68" s="302">
        <f t="shared" si="44"/>
        <v>1</v>
      </c>
      <c r="M68" s="284"/>
      <c r="N68" s="284"/>
      <c r="O68" s="284"/>
      <c r="P68" s="189"/>
    </row>
    <row r="69" spans="2:16" ht="16.5" x14ac:dyDescent="0.3">
      <c r="B69" s="188"/>
      <c r="C69" s="284"/>
      <c r="D69" s="284"/>
      <c r="E69" s="61" t="s">
        <v>39</v>
      </c>
      <c r="F69" s="303">
        <f t="shared" ref="F69:L69" si="45">+F20/$L20</f>
        <v>0.17803030303030304</v>
      </c>
      <c r="G69" s="303">
        <f t="shared" si="45"/>
        <v>0.2196969696969697</v>
      </c>
      <c r="H69" s="303">
        <f t="shared" si="45"/>
        <v>0.17803030303030304</v>
      </c>
      <c r="I69" s="303">
        <f t="shared" si="45"/>
        <v>0.20075757575757575</v>
      </c>
      <c r="J69" s="303">
        <f t="shared" si="45"/>
        <v>9.4696969696969696E-2</v>
      </c>
      <c r="K69" s="303">
        <f t="shared" si="45"/>
        <v>0.12878787878787878</v>
      </c>
      <c r="L69" s="303">
        <f t="shared" si="45"/>
        <v>1</v>
      </c>
      <c r="M69" s="284"/>
      <c r="N69" s="284"/>
      <c r="O69" s="284"/>
      <c r="P69" s="189"/>
    </row>
    <row r="70" spans="2:16" ht="16.5" x14ac:dyDescent="0.3">
      <c r="B70" s="188"/>
      <c r="C70" s="284"/>
      <c r="D70" s="284"/>
      <c r="E70" s="58" t="s">
        <v>41</v>
      </c>
      <c r="F70" s="302">
        <f t="shared" ref="F70:L70" si="46">+F21/$L21</f>
        <v>0.2413793103448276</v>
      </c>
      <c r="G70" s="302">
        <f t="shared" si="46"/>
        <v>0.34482758620689657</v>
      </c>
      <c r="H70" s="302">
        <f t="shared" si="46"/>
        <v>0.13793103448275862</v>
      </c>
      <c r="I70" s="302">
        <f t="shared" si="46"/>
        <v>0.10344827586206896</v>
      </c>
      <c r="J70" s="302">
        <f t="shared" si="46"/>
        <v>8.6206896551724144E-2</v>
      </c>
      <c r="K70" s="302">
        <f t="shared" si="46"/>
        <v>8.6206896551724144E-2</v>
      </c>
      <c r="L70" s="302">
        <f t="shared" si="46"/>
        <v>1</v>
      </c>
      <c r="M70" s="284"/>
      <c r="N70" s="284"/>
      <c r="O70" s="284"/>
      <c r="P70" s="189"/>
    </row>
    <row r="71" spans="2:16" ht="16.5" x14ac:dyDescent="0.3">
      <c r="B71" s="188"/>
      <c r="C71" s="284"/>
      <c r="D71" s="284"/>
      <c r="E71" s="228" t="s">
        <v>97</v>
      </c>
      <c r="F71" s="301">
        <f t="shared" ref="F71:L71" si="47">+F22/$L22</f>
        <v>0.18339100346020762</v>
      </c>
      <c r="G71" s="301">
        <f t="shared" si="47"/>
        <v>0.2179930795847751</v>
      </c>
      <c r="H71" s="301">
        <f t="shared" si="47"/>
        <v>0.16608996539792387</v>
      </c>
      <c r="I71" s="301">
        <f t="shared" si="47"/>
        <v>0.14186851211072665</v>
      </c>
      <c r="J71" s="301">
        <f t="shared" si="47"/>
        <v>0.1453287197231834</v>
      </c>
      <c r="K71" s="301">
        <f t="shared" si="47"/>
        <v>0.1453287197231834</v>
      </c>
      <c r="L71" s="301">
        <f t="shared" si="47"/>
        <v>1</v>
      </c>
      <c r="M71" s="284"/>
      <c r="N71" s="284"/>
      <c r="O71" s="284"/>
      <c r="P71" s="189"/>
    </row>
    <row r="72" spans="2:16" ht="16.5" x14ac:dyDescent="0.3">
      <c r="B72" s="188"/>
      <c r="C72" s="284"/>
      <c r="D72" s="284"/>
      <c r="E72" s="58" t="s">
        <v>43</v>
      </c>
      <c r="F72" s="302">
        <f t="shared" ref="F72:L72" si="48">+F23/$L23</f>
        <v>0.24</v>
      </c>
      <c r="G72" s="302">
        <f t="shared" si="48"/>
        <v>0.18</v>
      </c>
      <c r="H72" s="302">
        <f t="shared" si="48"/>
        <v>0.12</v>
      </c>
      <c r="I72" s="302">
        <f t="shared" si="48"/>
        <v>0.08</v>
      </c>
      <c r="J72" s="302">
        <f t="shared" si="48"/>
        <v>0.24</v>
      </c>
      <c r="K72" s="302">
        <f t="shared" si="48"/>
        <v>0.14000000000000001</v>
      </c>
      <c r="L72" s="302">
        <f t="shared" si="48"/>
        <v>1</v>
      </c>
      <c r="M72" s="284"/>
      <c r="N72" s="284"/>
      <c r="O72" s="284"/>
      <c r="P72" s="189"/>
    </row>
    <row r="73" spans="2:16" ht="16.5" x14ac:dyDescent="0.3">
      <c r="B73" s="188"/>
      <c r="C73" s="284"/>
      <c r="D73" s="284"/>
      <c r="E73" s="61" t="s">
        <v>48</v>
      </c>
      <c r="F73" s="303">
        <f t="shared" ref="F73:L73" si="49">+F24/$L24</f>
        <v>0.23577235772357724</v>
      </c>
      <c r="G73" s="303">
        <f t="shared" si="49"/>
        <v>0.27642276422764228</v>
      </c>
      <c r="H73" s="303">
        <f t="shared" si="49"/>
        <v>0.15447154471544716</v>
      </c>
      <c r="I73" s="303">
        <f t="shared" si="49"/>
        <v>0.16260162601626016</v>
      </c>
      <c r="J73" s="303">
        <f t="shared" si="49"/>
        <v>6.5040650406504072E-2</v>
      </c>
      <c r="K73" s="303">
        <f t="shared" si="49"/>
        <v>0.10569105691056911</v>
      </c>
      <c r="L73" s="303">
        <f t="shared" si="49"/>
        <v>1</v>
      </c>
      <c r="M73" s="284"/>
      <c r="N73" s="284"/>
      <c r="O73" s="284"/>
      <c r="P73" s="189"/>
    </row>
    <row r="74" spans="2:16" ht="16.5" x14ac:dyDescent="0.3">
      <c r="B74" s="188"/>
      <c r="C74" s="284"/>
      <c r="D74" s="284"/>
      <c r="E74" s="58" t="s">
        <v>44</v>
      </c>
      <c r="F74" s="302">
        <f t="shared" ref="F74:L74" si="50">+F25/$L25</f>
        <v>0.25</v>
      </c>
      <c r="G74" s="302">
        <f t="shared" si="50"/>
        <v>0.125</v>
      </c>
      <c r="H74" s="302">
        <f t="shared" si="50"/>
        <v>0.375</v>
      </c>
      <c r="I74" s="302">
        <f t="shared" si="50"/>
        <v>0.125</v>
      </c>
      <c r="J74" s="302">
        <f t="shared" si="50"/>
        <v>0.125</v>
      </c>
      <c r="K74" s="302">
        <f t="shared" si="50"/>
        <v>0</v>
      </c>
      <c r="L74" s="302">
        <f t="shared" si="50"/>
        <v>1</v>
      </c>
      <c r="M74" s="284"/>
      <c r="N74" s="284"/>
      <c r="O74" s="284"/>
      <c r="P74" s="189"/>
    </row>
    <row r="75" spans="2:16" ht="16.5" x14ac:dyDescent="0.3">
      <c r="B75" s="188"/>
      <c r="C75" s="284"/>
      <c r="D75" s="284"/>
      <c r="E75" s="61" t="s">
        <v>98</v>
      </c>
      <c r="F75" s="303">
        <f t="shared" ref="F75:L75" si="51">+F26/$L26</f>
        <v>0.05</v>
      </c>
      <c r="G75" s="303">
        <f t="shared" si="51"/>
        <v>0.25</v>
      </c>
      <c r="H75" s="303">
        <f t="shared" si="51"/>
        <v>0.35</v>
      </c>
      <c r="I75" s="303">
        <f t="shared" si="51"/>
        <v>0.05</v>
      </c>
      <c r="J75" s="303">
        <f t="shared" si="51"/>
        <v>0.2</v>
      </c>
      <c r="K75" s="303">
        <f t="shared" si="51"/>
        <v>0.1</v>
      </c>
      <c r="L75" s="303">
        <f t="shared" si="51"/>
        <v>1</v>
      </c>
      <c r="M75" s="284"/>
      <c r="N75" s="284"/>
      <c r="O75" s="284"/>
      <c r="P75" s="189"/>
    </row>
    <row r="76" spans="2:16" ht="16.5" x14ac:dyDescent="0.3">
      <c r="B76" s="188"/>
      <c r="C76" s="284"/>
      <c r="D76" s="284"/>
      <c r="E76" s="58" t="s">
        <v>46</v>
      </c>
      <c r="F76" s="302">
        <f t="shared" ref="F76:L76" si="52">+F27/$L27</f>
        <v>0.11320754716981132</v>
      </c>
      <c r="G76" s="302">
        <f t="shared" si="52"/>
        <v>0.16981132075471697</v>
      </c>
      <c r="H76" s="302">
        <f t="shared" si="52"/>
        <v>0.15094339622641509</v>
      </c>
      <c r="I76" s="302">
        <f t="shared" si="52"/>
        <v>0.15094339622641509</v>
      </c>
      <c r="J76" s="302">
        <f t="shared" si="52"/>
        <v>0.18867924528301888</v>
      </c>
      <c r="K76" s="302">
        <f t="shared" si="52"/>
        <v>0.22641509433962265</v>
      </c>
      <c r="L76" s="302">
        <f t="shared" si="52"/>
        <v>1</v>
      </c>
      <c r="M76" s="284"/>
      <c r="N76" s="284"/>
      <c r="O76" s="284"/>
      <c r="P76" s="189"/>
    </row>
    <row r="77" spans="2:16" ht="16.5" x14ac:dyDescent="0.3">
      <c r="B77" s="188"/>
      <c r="C77" s="284"/>
      <c r="D77" s="284"/>
      <c r="E77" s="61" t="s">
        <v>47</v>
      </c>
      <c r="F77" s="303">
        <f t="shared" ref="F77:L77" si="53">+F28/$L28</f>
        <v>8.5714285714285715E-2</v>
      </c>
      <c r="G77" s="303">
        <f t="shared" si="53"/>
        <v>0.14285714285714285</v>
      </c>
      <c r="H77" s="303">
        <f t="shared" si="53"/>
        <v>0.14285714285714285</v>
      </c>
      <c r="I77" s="303">
        <f t="shared" si="53"/>
        <v>0.2</v>
      </c>
      <c r="J77" s="303">
        <f t="shared" si="53"/>
        <v>0.2</v>
      </c>
      <c r="K77" s="303">
        <f t="shared" si="53"/>
        <v>0.22857142857142856</v>
      </c>
      <c r="L77" s="303">
        <f t="shared" si="53"/>
        <v>1</v>
      </c>
      <c r="M77" s="284"/>
      <c r="N77" s="284"/>
      <c r="O77" s="284"/>
      <c r="P77" s="189"/>
    </row>
    <row r="78" spans="2:16" ht="16.5" x14ac:dyDescent="0.3">
      <c r="B78" s="188"/>
      <c r="C78" s="284"/>
      <c r="D78" s="284"/>
      <c r="E78" s="228" t="s">
        <v>99</v>
      </c>
      <c r="F78" s="301">
        <f t="shared" ref="F78:L78" si="54">+F29/$L29</f>
        <v>0.19653179190751446</v>
      </c>
      <c r="G78" s="301">
        <f t="shared" si="54"/>
        <v>0.14450867052023122</v>
      </c>
      <c r="H78" s="301">
        <f t="shared" si="54"/>
        <v>0.1791907514450867</v>
      </c>
      <c r="I78" s="301">
        <f t="shared" si="54"/>
        <v>0.19653179190751446</v>
      </c>
      <c r="J78" s="301">
        <f t="shared" si="54"/>
        <v>0.17341040462427745</v>
      </c>
      <c r="K78" s="301">
        <f t="shared" si="54"/>
        <v>0.10982658959537572</v>
      </c>
      <c r="L78" s="301">
        <f t="shared" si="54"/>
        <v>1</v>
      </c>
      <c r="M78" s="284"/>
      <c r="N78" s="284"/>
      <c r="O78" s="284"/>
      <c r="P78" s="189"/>
    </row>
    <row r="79" spans="2:16" ht="16.5" x14ac:dyDescent="0.3">
      <c r="B79" s="188"/>
      <c r="C79" s="284"/>
      <c r="D79" s="284"/>
      <c r="E79" s="58" t="s">
        <v>116</v>
      </c>
      <c r="F79" s="302">
        <f t="shared" ref="F79:L79" si="55">+F30/$L30</f>
        <v>0.16071428571428573</v>
      </c>
      <c r="G79" s="302">
        <f t="shared" si="55"/>
        <v>0.16071428571428573</v>
      </c>
      <c r="H79" s="302">
        <f t="shared" si="55"/>
        <v>0.14285714285714285</v>
      </c>
      <c r="I79" s="302">
        <f t="shared" si="55"/>
        <v>0.21428571428571427</v>
      </c>
      <c r="J79" s="302">
        <f t="shared" si="55"/>
        <v>0.19642857142857142</v>
      </c>
      <c r="K79" s="302">
        <f t="shared" si="55"/>
        <v>0.125</v>
      </c>
      <c r="L79" s="302">
        <f t="shared" si="55"/>
        <v>1</v>
      </c>
      <c r="M79" s="284"/>
      <c r="N79" s="284"/>
      <c r="O79" s="284"/>
      <c r="P79" s="189"/>
    </row>
    <row r="80" spans="2:16" ht="16.5" x14ac:dyDescent="0.3">
      <c r="B80" s="188"/>
      <c r="C80" s="284"/>
      <c r="D80" s="284"/>
      <c r="E80" s="61" t="s">
        <v>54</v>
      </c>
      <c r="F80" s="303">
        <f t="shared" ref="F80:L80" si="56">+F31/$L31</f>
        <v>0.26666666666666666</v>
      </c>
      <c r="G80" s="303">
        <f t="shared" si="56"/>
        <v>0.1</v>
      </c>
      <c r="H80" s="303">
        <f t="shared" si="56"/>
        <v>0.2</v>
      </c>
      <c r="I80" s="303">
        <f t="shared" si="56"/>
        <v>0.13333333333333333</v>
      </c>
      <c r="J80" s="303">
        <f t="shared" si="56"/>
        <v>0.16666666666666666</v>
      </c>
      <c r="K80" s="303">
        <f t="shared" si="56"/>
        <v>0.13333333333333333</v>
      </c>
      <c r="L80" s="303">
        <f t="shared" si="56"/>
        <v>1</v>
      </c>
      <c r="M80" s="284"/>
      <c r="N80" s="284"/>
      <c r="O80" s="284"/>
      <c r="P80" s="189"/>
    </row>
    <row r="81" spans="2:16" ht="16.5" x14ac:dyDescent="0.3">
      <c r="B81" s="188"/>
      <c r="C81" s="284"/>
      <c r="D81" s="284"/>
      <c r="E81" s="58" t="s">
        <v>52</v>
      </c>
      <c r="F81" s="302">
        <f t="shared" ref="F81:L81" si="57">+F32/$L32</f>
        <v>0</v>
      </c>
      <c r="G81" s="302">
        <f t="shared" si="57"/>
        <v>0.6</v>
      </c>
      <c r="H81" s="302">
        <f t="shared" si="57"/>
        <v>0</v>
      </c>
      <c r="I81" s="303">
        <f t="shared" si="57"/>
        <v>0.4</v>
      </c>
      <c r="J81" s="303">
        <f t="shared" si="57"/>
        <v>0</v>
      </c>
      <c r="K81" s="303">
        <f t="shared" si="57"/>
        <v>0</v>
      </c>
      <c r="L81" s="303">
        <f t="shared" si="57"/>
        <v>1</v>
      </c>
      <c r="M81" s="284"/>
      <c r="N81" s="284"/>
      <c r="O81" s="284"/>
      <c r="P81" s="189"/>
    </row>
    <row r="82" spans="2:16" ht="16.5" x14ac:dyDescent="0.3">
      <c r="B82" s="188"/>
      <c r="C82" s="284"/>
      <c r="D82" s="284"/>
      <c r="E82" s="61" t="s">
        <v>50</v>
      </c>
      <c r="F82" s="303">
        <f t="shared" ref="F82:L82" si="58">+F33/$L33</f>
        <v>0.2073170731707317</v>
      </c>
      <c r="G82" s="303">
        <f t="shared" si="58"/>
        <v>0.12195121951219512</v>
      </c>
      <c r="H82" s="303">
        <f t="shared" si="58"/>
        <v>0.2073170731707317</v>
      </c>
      <c r="I82" s="303">
        <f t="shared" si="58"/>
        <v>0.1951219512195122</v>
      </c>
      <c r="J82" s="303">
        <f t="shared" si="58"/>
        <v>0.17073170731707318</v>
      </c>
      <c r="K82" s="303">
        <f t="shared" si="58"/>
        <v>9.7560975609756101E-2</v>
      </c>
      <c r="L82" s="303">
        <f t="shared" si="58"/>
        <v>1</v>
      </c>
      <c r="M82" s="284"/>
      <c r="N82" s="284"/>
      <c r="O82" s="284"/>
      <c r="P82" s="189"/>
    </row>
    <row r="83" spans="2:16" ht="16.5" x14ac:dyDescent="0.3">
      <c r="B83" s="188"/>
      <c r="C83" s="284"/>
      <c r="D83" s="284"/>
      <c r="E83" s="228" t="s">
        <v>55</v>
      </c>
      <c r="F83" s="301">
        <f t="shared" ref="F83:L83" si="59">+F34/$L34</f>
        <v>0.1111111111111111</v>
      </c>
      <c r="G83" s="301">
        <f t="shared" si="59"/>
        <v>0.1111111111111111</v>
      </c>
      <c r="H83" s="301">
        <f t="shared" si="59"/>
        <v>0.22222222222222221</v>
      </c>
      <c r="I83" s="301">
        <f t="shared" si="59"/>
        <v>0.33333333333333331</v>
      </c>
      <c r="J83" s="301">
        <f t="shared" si="59"/>
        <v>0.1111111111111111</v>
      </c>
      <c r="K83" s="301">
        <f t="shared" si="59"/>
        <v>0.1111111111111111</v>
      </c>
      <c r="L83" s="301">
        <f t="shared" si="59"/>
        <v>1</v>
      </c>
      <c r="M83" s="284"/>
      <c r="N83" s="284"/>
      <c r="O83" s="284"/>
      <c r="P83" s="189"/>
    </row>
    <row r="84" spans="2:16" ht="16.5" x14ac:dyDescent="0.3">
      <c r="B84" s="188"/>
      <c r="C84" s="284"/>
      <c r="D84" s="284"/>
      <c r="E84" s="58" t="s">
        <v>56</v>
      </c>
      <c r="F84" s="302">
        <f t="shared" ref="F84:L84" si="60">+F35/$L35</f>
        <v>0.1111111111111111</v>
      </c>
      <c r="G84" s="302">
        <f t="shared" si="60"/>
        <v>0.1111111111111111</v>
      </c>
      <c r="H84" s="302">
        <f t="shared" si="60"/>
        <v>0.22222222222222221</v>
      </c>
      <c r="I84" s="302">
        <f t="shared" si="60"/>
        <v>0.33333333333333331</v>
      </c>
      <c r="J84" s="302">
        <f t="shared" si="60"/>
        <v>0.1111111111111111</v>
      </c>
      <c r="K84" s="302">
        <f t="shared" si="60"/>
        <v>0.1111111111111111</v>
      </c>
      <c r="L84" s="302">
        <f t="shared" si="60"/>
        <v>1</v>
      </c>
      <c r="M84" s="284"/>
      <c r="N84" s="284"/>
      <c r="O84" s="284"/>
      <c r="P84" s="189"/>
    </row>
    <row r="85" spans="2:16" ht="16.5" x14ac:dyDescent="0.3">
      <c r="B85" s="188"/>
      <c r="C85" s="284"/>
      <c r="D85" s="284"/>
      <c r="E85" s="228" t="s">
        <v>63</v>
      </c>
      <c r="F85" s="301">
        <f t="shared" ref="F85:L85" si="61">+F36/$L36</f>
        <v>0.15753424657534246</v>
      </c>
      <c r="G85" s="301">
        <f t="shared" si="61"/>
        <v>0.19178082191780821</v>
      </c>
      <c r="H85" s="301">
        <f t="shared" si="61"/>
        <v>0.16438356164383561</v>
      </c>
      <c r="I85" s="301">
        <f t="shared" si="61"/>
        <v>0.23287671232876711</v>
      </c>
      <c r="J85" s="301">
        <f t="shared" si="61"/>
        <v>0.12328767123287671</v>
      </c>
      <c r="K85" s="301">
        <f t="shared" si="61"/>
        <v>0.13013698630136986</v>
      </c>
      <c r="L85" s="301">
        <f t="shared" si="61"/>
        <v>1</v>
      </c>
      <c r="M85" s="284"/>
      <c r="N85" s="284"/>
      <c r="O85" s="284"/>
      <c r="P85" s="189"/>
    </row>
    <row r="86" spans="2:16" ht="16.5" x14ac:dyDescent="0.3">
      <c r="B86" s="188"/>
      <c r="C86" s="284"/>
      <c r="D86" s="284"/>
      <c r="E86" s="58" t="s">
        <v>64</v>
      </c>
      <c r="F86" s="302">
        <f t="shared" ref="F86:L86" si="62">+F37/$L37</f>
        <v>0.15873015873015872</v>
      </c>
      <c r="G86" s="302">
        <f t="shared" si="62"/>
        <v>0.19047619047619047</v>
      </c>
      <c r="H86" s="302">
        <f t="shared" si="62"/>
        <v>0.15873015873015872</v>
      </c>
      <c r="I86" s="302">
        <f t="shared" si="62"/>
        <v>0.20634920634920634</v>
      </c>
      <c r="J86" s="302">
        <f t="shared" si="62"/>
        <v>0.14285714285714285</v>
      </c>
      <c r="K86" s="302">
        <f t="shared" si="62"/>
        <v>0.14285714285714285</v>
      </c>
      <c r="L86" s="302">
        <f t="shared" si="62"/>
        <v>1</v>
      </c>
      <c r="M86" s="284"/>
      <c r="N86" s="284"/>
      <c r="O86" s="284"/>
      <c r="P86" s="189"/>
    </row>
    <row r="87" spans="2:16" ht="16.5" x14ac:dyDescent="0.3">
      <c r="B87" s="188"/>
      <c r="C87" s="284"/>
      <c r="D87" s="284"/>
      <c r="E87" s="61" t="s">
        <v>65</v>
      </c>
      <c r="F87" s="303">
        <f t="shared" ref="F87:L87" si="63">+F38/$L38</f>
        <v>0.19047619047619047</v>
      </c>
      <c r="G87" s="303">
        <f t="shared" si="63"/>
        <v>0.20634920634920634</v>
      </c>
      <c r="H87" s="303">
        <f t="shared" si="63"/>
        <v>0.17460317460317459</v>
      </c>
      <c r="I87" s="303">
        <f t="shared" si="63"/>
        <v>0.26984126984126983</v>
      </c>
      <c r="J87" s="303">
        <f t="shared" si="63"/>
        <v>9.5238095238095233E-2</v>
      </c>
      <c r="K87" s="303">
        <f t="shared" si="63"/>
        <v>6.3492063492063489E-2</v>
      </c>
      <c r="L87" s="303">
        <f t="shared" si="63"/>
        <v>1</v>
      </c>
      <c r="M87" s="284"/>
      <c r="N87" s="284"/>
      <c r="O87" s="284"/>
      <c r="P87" s="189"/>
    </row>
    <row r="88" spans="2:16" ht="16.5" x14ac:dyDescent="0.3">
      <c r="B88" s="188"/>
      <c r="C88" s="284"/>
      <c r="D88" s="284"/>
      <c r="E88" s="58" t="s">
        <v>100</v>
      </c>
      <c r="F88" s="302">
        <f t="shared" ref="F88:L88" si="64">+F39/$L39</f>
        <v>0.05</v>
      </c>
      <c r="G88" s="302">
        <f t="shared" si="64"/>
        <v>0.15</v>
      </c>
      <c r="H88" s="302">
        <f t="shared" si="64"/>
        <v>0.15</v>
      </c>
      <c r="I88" s="302">
        <f t="shared" si="64"/>
        <v>0.2</v>
      </c>
      <c r="J88" s="302">
        <f t="shared" si="64"/>
        <v>0.15</v>
      </c>
      <c r="K88" s="302">
        <f t="shared" si="64"/>
        <v>0.3</v>
      </c>
      <c r="L88" s="302">
        <f t="shared" si="64"/>
        <v>1</v>
      </c>
      <c r="M88" s="284"/>
      <c r="N88" s="284"/>
      <c r="O88" s="284"/>
      <c r="P88" s="189"/>
    </row>
    <row r="89" spans="2:16" ht="16.5" x14ac:dyDescent="0.3">
      <c r="B89" s="188"/>
      <c r="C89" s="284"/>
      <c r="D89" s="284"/>
      <c r="E89" s="228" t="s">
        <v>101</v>
      </c>
      <c r="F89" s="301">
        <f t="shared" ref="F89:L89" si="65">+F40/$L40</f>
        <v>0.22727272727272727</v>
      </c>
      <c r="G89" s="301">
        <f t="shared" si="65"/>
        <v>0.38636363636363635</v>
      </c>
      <c r="H89" s="301">
        <f t="shared" si="65"/>
        <v>0.13636363636363635</v>
      </c>
      <c r="I89" s="301">
        <f t="shared" si="65"/>
        <v>0.13636363636363635</v>
      </c>
      <c r="J89" s="301">
        <f t="shared" si="65"/>
        <v>9.0909090909090912E-2</v>
      </c>
      <c r="K89" s="301">
        <f t="shared" si="65"/>
        <v>2.2727272727272728E-2</v>
      </c>
      <c r="L89" s="301">
        <f t="shared" si="65"/>
        <v>1</v>
      </c>
      <c r="M89" s="284"/>
      <c r="N89" s="284"/>
      <c r="O89" s="284"/>
      <c r="P89" s="189"/>
    </row>
    <row r="90" spans="2:16" ht="16.5" x14ac:dyDescent="0.3">
      <c r="B90" s="188"/>
      <c r="C90" s="284"/>
      <c r="D90" s="284"/>
      <c r="E90" s="58" t="s">
        <v>117</v>
      </c>
      <c r="F90" s="302">
        <f t="shared" ref="F90:L90" si="66">+F41/$L41</f>
        <v>0.21739130434782608</v>
      </c>
      <c r="G90" s="302">
        <f t="shared" si="66"/>
        <v>0.39130434782608697</v>
      </c>
      <c r="H90" s="302">
        <f t="shared" si="66"/>
        <v>0.13043478260869565</v>
      </c>
      <c r="I90" s="302">
        <f t="shared" si="66"/>
        <v>8.6956521739130432E-2</v>
      </c>
      <c r="J90" s="302">
        <f t="shared" si="66"/>
        <v>0.13043478260869565</v>
      </c>
      <c r="K90" s="302">
        <f t="shared" si="66"/>
        <v>4.3478260869565216E-2</v>
      </c>
      <c r="L90" s="302">
        <f t="shared" si="66"/>
        <v>1</v>
      </c>
      <c r="M90" s="284"/>
      <c r="N90" s="284"/>
      <c r="O90" s="284"/>
      <c r="P90" s="189"/>
    </row>
    <row r="91" spans="2:16" ht="16.5" x14ac:dyDescent="0.3">
      <c r="B91" s="188"/>
      <c r="C91" s="284"/>
      <c r="D91" s="284"/>
      <c r="E91" s="61" t="s">
        <v>61</v>
      </c>
      <c r="F91" s="303">
        <f t="shared" ref="F91:L92" si="67">+F42/$L42</f>
        <v>0.27777777777777779</v>
      </c>
      <c r="G91" s="303">
        <f t="shared" si="67"/>
        <v>0.3888888888888889</v>
      </c>
      <c r="H91" s="303">
        <f t="shared" si="67"/>
        <v>0.16666666666666666</v>
      </c>
      <c r="I91" s="303">
        <f t="shared" si="67"/>
        <v>0.1111111111111111</v>
      </c>
      <c r="J91" s="303">
        <f t="shared" si="67"/>
        <v>5.5555555555555552E-2</v>
      </c>
      <c r="K91" s="303">
        <f t="shared" si="67"/>
        <v>0</v>
      </c>
      <c r="L91" s="303">
        <f t="shared" si="67"/>
        <v>1</v>
      </c>
      <c r="M91" s="284"/>
      <c r="N91" s="284"/>
      <c r="O91" s="284"/>
      <c r="P91" s="189"/>
    </row>
    <row r="92" spans="2:16" ht="16.5" x14ac:dyDescent="0.3">
      <c r="B92" s="188"/>
      <c r="C92" s="284"/>
      <c r="D92" s="284"/>
      <c r="E92" s="58" t="s">
        <v>60</v>
      </c>
      <c r="F92" s="303">
        <f t="shared" si="67"/>
        <v>0</v>
      </c>
      <c r="G92" s="303">
        <f t="shared" si="67"/>
        <v>0.33333333333333331</v>
      </c>
      <c r="H92" s="303">
        <f t="shared" si="67"/>
        <v>0</v>
      </c>
      <c r="I92" s="303">
        <f t="shared" si="67"/>
        <v>0.66666666666666663</v>
      </c>
      <c r="J92" s="303">
        <f t="shared" si="67"/>
        <v>0</v>
      </c>
      <c r="K92" s="303">
        <f t="shared" si="67"/>
        <v>0</v>
      </c>
      <c r="L92" s="303">
        <f t="shared" si="67"/>
        <v>1</v>
      </c>
      <c r="M92" s="284"/>
      <c r="N92" s="284"/>
      <c r="O92" s="284"/>
      <c r="P92" s="189"/>
    </row>
    <row r="93" spans="2:16" ht="16.5" x14ac:dyDescent="0.3">
      <c r="B93" s="188"/>
      <c r="C93" s="284"/>
      <c r="D93" s="284"/>
      <c r="E93" s="228" t="s">
        <v>68</v>
      </c>
      <c r="F93" s="301">
        <f t="shared" ref="F93:L93" si="68">+F44/$L44</f>
        <v>0.32758620689655171</v>
      </c>
      <c r="G93" s="301">
        <f t="shared" si="68"/>
        <v>0.34482758620689657</v>
      </c>
      <c r="H93" s="301">
        <f t="shared" si="68"/>
        <v>0.18965517241379309</v>
      </c>
      <c r="I93" s="301">
        <f t="shared" si="68"/>
        <v>8.6206896551724144E-2</v>
      </c>
      <c r="J93" s="301">
        <f t="shared" si="68"/>
        <v>5.1724137931034482E-2</v>
      </c>
      <c r="K93" s="301">
        <f t="shared" si="68"/>
        <v>0</v>
      </c>
      <c r="L93" s="301">
        <f t="shared" si="68"/>
        <v>1</v>
      </c>
      <c r="M93" s="284"/>
      <c r="N93" s="284"/>
      <c r="O93" s="284"/>
      <c r="P93" s="189"/>
    </row>
    <row r="94" spans="2:16" ht="16.5" x14ac:dyDescent="0.3">
      <c r="B94" s="188"/>
      <c r="C94" s="284"/>
      <c r="D94" s="284"/>
      <c r="E94" s="58" t="s">
        <v>118</v>
      </c>
      <c r="F94" s="302">
        <f t="shared" ref="F94:L94" si="69">+F45/$L45</f>
        <v>0.32758620689655171</v>
      </c>
      <c r="G94" s="302">
        <f t="shared" si="69"/>
        <v>0.34482758620689657</v>
      </c>
      <c r="H94" s="302">
        <f t="shared" si="69"/>
        <v>0.18965517241379309</v>
      </c>
      <c r="I94" s="302">
        <f t="shared" si="69"/>
        <v>8.6206896551724144E-2</v>
      </c>
      <c r="J94" s="302">
        <f t="shared" si="69"/>
        <v>5.1724137931034482E-2</v>
      </c>
      <c r="K94" s="302">
        <f t="shared" si="69"/>
        <v>0</v>
      </c>
      <c r="L94" s="302">
        <f t="shared" si="69"/>
        <v>1</v>
      </c>
      <c r="M94" s="284"/>
      <c r="N94" s="284"/>
      <c r="O94" s="284"/>
      <c r="P94" s="189"/>
    </row>
    <row r="95" spans="2:16" ht="16.5" x14ac:dyDescent="0.3">
      <c r="B95" s="188"/>
      <c r="C95" s="284"/>
      <c r="D95" s="284"/>
      <c r="E95" s="228" t="s">
        <v>67</v>
      </c>
      <c r="F95" s="301">
        <f t="shared" ref="F95:L95" si="70">+F46/$L46</f>
        <v>0.23529411764705882</v>
      </c>
      <c r="G95" s="301">
        <f t="shared" si="70"/>
        <v>0.11764705882352941</v>
      </c>
      <c r="H95" s="301">
        <f t="shared" si="70"/>
        <v>0.17647058823529413</v>
      </c>
      <c r="I95" s="301">
        <f t="shared" si="70"/>
        <v>5.8823529411764705E-2</v>
      </c>
      <c r="J95" s="301">
        <f t="shared" si="70"/>
        <v>0.17647058823529413</v>
      </c>
      <c r="K95" s="301">
        <f t="shared" si="70"/>
        <v>0.23529411764705882</v>
      </c>
      <c r="L95" s="301">
        <f t="shared" si="70"/>
        <v>1</v>
      </c>
      <c r="M95" s="284"/>
      <c r="N95" s="284"/>
      <c r="O95" s="284"/>
      <c r="P95" s="189"/>
    </row>
    <row r="96" spans="2:16" ht="16.5" x14ac:dyDescent="0.3">
      <c r="B96" s="188"/>
      <c r="C96" s="284"/>
      <c r="D96" s="284"/>
      <c r="E96" s="58" t="s">
        <v>67</v>
      </c>
      <c r="F96" s="302">
        <f t="shared" ref="F96:L96" si="71">+F47/$L47</f>
        <v>0.23529411764705882</v>
      </c>
      <c r="G96" s="302">
        <f t="shared" si="71"/>
        <v>0.11764705882352941</v>
      </c>
      <c r="H96" s="302">
        <f t="shared" si="71"/>
        <v>0.17647058823529413</v>
      </c>
      <c r="I96" s="302">
        <f t="shared" si="71"/>
        <v>5.8823529411764705E-2</v>
      </c>
      <c r="J96" s="302">
        <f t="shared" si="71"/>
        <v>0.17647058823529413</v>
      </c>
      <c r="K96" s="302">
        <f t="shared" si="71"/>
        <v>0.23529411764705882</v>
      </c>
      <c r="L96" s="302">
        <f t="shared" si="71"/>
        <v>1</v>
      </c>
      <c r="M96" s="284"/>
      <c r="N96" s="284"/>
      <c r="O96" s="284"/>
      <c r="P96" s="189"/>
    </row>
    <row r="97" spans="2:16" ht="16.5" x14ac:dyDescent="0.3">
      <c r="B97" s="188"/>
      <c r="C97" s="284"/>
      <c r="D97" s="284"/>
      <c r="E97" s="187" t="s">
        <v>70</v>
      </c>
      <c r="F97" s="304">
        <f t="shared" ref="F97:L97" si="72">+F48/$L48</f>
        <v>0.19687712152070605</v>
      </c>
      <c r="G97" s="304">
        <f t="shared" si="72"/>
        <v>0.21317040054310929</v>
      </c>
      <c r="H97" s="304">
        <f t="shared" si="72"/>
        <v>0.16768499660556688</v>
      </c>
      <c r="I97" s="304">
        <f t="shared" si="72"/>
        <v>0.17311608961303462</v>
      </c>
      <c r="J97" s="304">
        <f t="shared" si="72"/>
        <v>0.12491513917175831</v>
      </c>
      <c r="K97" s="304">
        <f t="shared" si="72"/>
        <v>0.12423625254582485</v>
      </c>
      <c r="L97" s="304">
        <f t="shared" si="72"/>
        <v>1</v>
      </c>
      <c r="M97" s="284"/>
      <c r="N97" s="284"/>
      <c r="O97" s="284"/>
      <c r="P97" s="189"/>
    </row>
    <row r="98" spans="2:16" ht="16.5" x14ac:dyDescent="0.3">
      <c r="B98" s="188"/>
      <c r="C98" s="284"/>
      <c r="D98" s="284"/>
      <c r="E98" s="58" t="s">
        <v>119</v>
      </c>
      <c r="F98" s="302" t="e">
        <f t="shared" ref="F98:L98" si="73">+F49/$L49</f>
        <v>#DIV/0!</v>
      </c>
      <c r="G98" s="302" t="e">
        <f t="shared" si="73"/>
        <v>#DIV/0!</v>
      </c>
      <c r="H98" s="302" t="e">
        <f t="shared" si="73"/>
        <v>#DIV/0!</v>
      </c>
      <c r="I98" s="302" t="e">
        <f t="shared" si="73"/>
        <v>#DIV/0!</v>
      </c>
      <c r="J98" s="302" t="e">
        <f t="shared" si="73"/>
        <v>#DIV/0!</v>
      </c>
      <c r="K98" s="302" t="e">
        <f t="shared" si="73"/>
        <v>#DIV/0!</v>
      </c>
      <c r="L98" s="302" t="e">
        <f t="shared" si="73"/>
        <v>#DIV/0!</v>
      </c>
      <c r="M98" s="284"/>
      <c r="N98" s="284"/>
      <c r="O98" s="284"/>
      <c r="P98" s="189"/>
    </row>
    <row r="99" spans="2:16" ht="16.5" x14ac:dyDescent="0.3">
      <c r="B99" s="188"/>
      <c r="C99" s="284"/>
      <c r="D99" s="284"/>
      <c r="E99" s="58" t="s">
        <v>71</v>
      </c>
      <c r="F99" s="302">
        <f t="shared" ref="F99:L100" si="74">+F50/$L50</f>
        <v>0.22</v>
      </c>
      <c r="G99" s="302">
        <f t="shared" si="74"/>
        <v>0.32</v>
      </c>
      <c r="H99" s="302">
        <f t="shared" si="74"/>
        <v>0.26</v>
      </c>
      <c r="I99" s="302">
        <f t="shared" si="74"/>
        <v>0.14000000000000001</v>
      </c>
      <c r="J99" s="302">
        <f t="shared" si="74"/>
        <v>0.02</v>
      </c>
      <c r="K99" s="302">
        <f t="shared" si="74"/>
        <v>0.04</v>
      </c>
      <c r="L99" s="302">
        <f t="shared" si="74"/>
        <v>1</v>
      </c>
      <c r="M99" s="284"/>
      <c r="N99" s="284"/>
      <c r="O99" s="284"/>
      <c r="P99" s="189"/>
    </row>
    <row r="100" spans="2:16" ht="16.5" x14ac:dyDescent="0.3">
      <c r="B100" s="188"/>
      <c r="C100" s="284"/>
      <c r="D100" s="284"/>
      <c r="E100" s="58" t="s">
        <v>120</v>
      </c>
      <c r="F100" s="302">
        <f t="shared" si="74"/>
        <v>0</v>
      </c>
      <c r="G100" s="302">
        <f t="shared" si="74"/>
        <v>0</v>
      </c>
      <c r="H100" s="302">
        <f t="shared" si="74"/>
        <v>0.25</v>
      </c>
      <c r="I100" s="302">
        <f t="shared" si="74"/>
        <v>0.25</v>
      </c>
      <c r="J100" s="302">
        <f t="shared" si="74"/>
        <v>0.5</v>
      </c>
      <c r="K100" s="302">
        <f t="shared" si="74"/>
        <v>0</v>
      </c>
      <c r="L100" s="302">
        <f t="shared" si="74"/>
        <v>1</v>
      </c>
      <c r="M100" s="284"/>
      <c r="N100" s="284"/>
      <c r="O100" s="284"/>
      <c r="P100" s="189"/>
    </row>
    <row r="101" spans="2:16" ht="18" x14ac:dyDescent="0.3">
      <c r="B101" s="188"/>
      <c r="C101" s="284"/>
      <c r="D101" s="284"/>
      <c r="E101" s="198" t="s">
        <v>102</v>
      </c>
      <c r="F101" s="261">
        <f t="shared" ref="F101:L101" si="75">+F52/$L52</f>
        <v>0.1971185330713818</v>
      </c>
      <c r="G101" s="261">
        <f t="shared" si="75"/>
        <v>0.21611001964636542</v>
      </c>
      <c r="H101" s="261">
        <f t="shared" si="75"/>
        <v>0.17026850032743943</v>
      </c>
      <c r="I101" s="261">
        <f t="shared" si="75"/>
        <v>0.17157825802226587</v>
      </c>
      <c r="J101" s="261">
        <f t="shared" si="75"/>
        <v>0.12115258677144729</v>
      </c>
      <c r="K101" s="261">
        <f t="shared" si="75"/>
        <v>0.12115258677144729</v>
      </c>
      <c r="L101" s="261">
        <f t="shared" si="75"/>
        <v>1</v>
      </c>
      <c r="M101" s="284"/>
      <c r="N101" s="284"/>
      <c r="O101" s="284"/>
      <c r="P101" s="189"/>
    </row>
    <row r="102" spans="2:16" ht="16.5" x14ac:dyDescent="0.3">
      <c r="B102" s="188"/>
      <c r="C102" s="284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189"/>
    </row>
    <row r="103" spans="2:16" ht="16.5" x14ac:dyDescent="0.3">
      <c r="B103" s="188"/>
      <c r="C103" s="387" t="s">
        <v>81</v>
      </c>
      <c r="D103" s="387"/>
      <c r="E103" s="387"/>
      <c r="F103" s="387"/>
      <c r="G103" s="387"/>
      <c r="H103" s="387"/>
      <c r="I103" s="387"/>
      <c r="J103" s="387"/>
      <c r="K103" s="387"/>
      <c r="L103" s="387"/>
      <c r="M103" s="387"/>
      <c r="N103" s="387"/>
      <c r="O103" s="387"/>
      <c r="P103" s="189"/>
    </row>
    <row r="104" spans="2:16" x14ac:dyDescent="0.2">
      <c r="B104" s="188"/>
      <c r="C104" s="188"/>
      <c r="D104" s="188"/>
      <c r="E104" s="188"/>
      <c r="F104" s="191"/>
      <c r="G104" s="191"/>
      <c r="H104" s="191"/>
      <c r="I104" s="192"/>
      <c r="J104" s="192"/>
      <c r="K104" s="192"/>
      <c r="L104" s="190"/>
      <c r="M104" s="190"/>
      <c r="N104" s="190"/>
      <c r="O104" s="218"/>
      <c r="P104" s="190"/>
    </row>
    <row r="106" spans="2:16" x14ac:dyDescent="0.2">
      <c r="C106" s="11" t="s">
        <v>121</v>
      </c>
    </row>
    <row r="107" spans="2:16" x14ac:dyDescent="0.2">
      <c r="C107" s="11" t="s">
        <v>122</v>
      </c>
    </row>
  </sheetData>
  <mergeCells count="20">
    <mergeCell ref="K8:K9"/>
    <mergeCell ref="C4:O6"/>
    <mergeCell ref="E8:E9"/>
    <mergeCell ref="L8:L9"/>
    <mergeCell ref="C54:O54"/>
    <mergeCell ref="F8:F9"/>
    <mergeCell ref="G8:G9"/>
    <mergeCell ref="H8:H9"/>
    <mergeCell ref="I8:I9"/>
    <mergeCell ref="J8:J9"/>
    <mergeCell ref="E55:M55"/>
    <mergeCell ref="C103:O103"/>
    <mergeCell ref="E57:E58"/>
    <mergeCell ref="F57:F58"/>
    <mergeCell ref="G57:G58"/>
    <mergeCell ref="H57:H58"/>
    <mergeCell ref="I57:I58"/>
    <mergeCell ref="J57:J58"/>
    <mergeCell ref="K57:K58"/>
    <mergeCell ref="L57:L58"/>
  </mergeCells>
  <pageMargins left="0.75" right="0.75" top="1" bottom="1" header="0" footer="0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7"/>
  <dimension ref="B2:AA66"/>
  <sheetViews>
    <sheetView zoomScale="70" zoomScaleNormal="70" workbookViewId="0">
      <selection activeCell="O45" sqref="O45"/>
    </sheetView>
  </sheetViews>
  <sheetFormatPr baseColWidth="10" defaultColWidth="11.42578125" defaultRowHeight="12.75" x14ac:dyDescent="0.2"/>
  <cols>
    <col min="1" max="1" width="4.7109375" style="14" customWidth="1"/>
    <col min="2" max="2" width="2.42578125" style="14" customWidth="1"/>
    <col min="3" max="15" width="11.42578125" style="14"/>
    <col min="16" max="16" width="11.42578125" style="14" customWidth="1"/>
    <col min="17" max="19" width="11.42578125" style="14"/>
    <col min="20" max="20" width="11.42578125" style="14" customWidth="1"/>
    <col min="21" max="21" width="2.28515625" style="14" customWidth="1"/>
    <col min="22" max="22" width="11.42578125" style="14"/>
    <col min="23" max="23" width="33.85546875" style="14" customWidth="1"/>
    <col min="24" max="24" width="7.85546875" style="14" bestFit="1" customWidth="1"/>
    <col min="25" max="26" width="11.42578125" style="14"/>
    <col min="27" max="27" width="19" style="14" customWidth="1"/>
    <col min="28" max="16384" width="11.42578125" style="14"/>
  </cols>
  <sheetData>
    <row r="2" spans="2:26" ht="12" customHeight="1" x14ac:dyDescent="0.5">
      <c r="B2" s="201"/>
      <c r="C2" s="201"/>
      <c r="D2" s="201"/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1"/>
      <c r="S2" s="201"/>
      <c r="T2" s="201"/>
      <c r="U2" s="201"/>
    </row>
    <row r="3" spans="2:26" ht="13.5" customHeight="1" x14ac:dyDescent="0.2">
      <c r="B3" s="201"/>
      <c r="C3" s="40"/>
      <c r="D3" s="40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0"/>
      <c r="T3" s="40"/>
      <c r="U3" s="201"/>
    </row>
    <row r="4" spans="2:26" ht="13.5" customHeight="1" x14ac:dyDescent="0.4">
      <c r="B4" s="201"/>
      <c r="C4" s="40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40"/>
      <c r="U4" s="201"/>
    </row>
    <row r="5" spans="2:26" ht="13.5" customHeight="1" x14ac:dyDescent="0.2">
      <c r="B5" s="201"/>
      <c r="C5" s="40"/>
      <c r="D5" s="40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0"/>
      <c r="T5" s="40"/>
      <c r="U5" s="201"/>
    </row>
    <row r="6" spans="2:26" ht="13.5" customHeight="1" x14ac:dyDescent="0.2">
      <c r="B6" s="201"/>
      <c r="C6" s="373" t="s">
        <v>508</v>
      </c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201"/>
    </row>
    <row r="7" spans="2:26" ht="13.5" customHeight="1" x14ac:dyDescent="0.2">
      <c r="B7" s="201"/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201"/>
    </row>
    <row r="8" spans="2:26" ht="13.5" customHeight="1" x14ac:dyDescent="0.2">
      <c r="B8" s="201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201"/>
    </row>
    <row r="9" spans="2:26" ht="13.5" customHeight="1" x14ac:dyDescent="0.2">
      <c r="B9" s="201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201"/>
    </row>
    <row r="10" spans="2:26" ht="13.5" customHeight="1" x14ac:dyDescent="0.5">
      <c r="B10" s="201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201"/>
    </row>
    <row r="11" spans="2:26" ht="13.5" customHeight="1" x14ac:dyDescent="0.5">
      <c r="B11" s="201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201"/>
    </row>
    <row r="12" spans="2:26" ht="13.5" customHeight="1" x14ac:dyDescent="0.2">
      <c r="B12" s="201"/>
      <c r="C12" s="40"/>
      <c r="D12" s="40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0"/>
      <c r="T12" s="40"/>
      <c r="U12" s="201"/>
    </row>
    <row r="13" spans="2:26" ht="13.5" customHeight="1" x14ac:dyDescent="0.2">
      <c r="B13" s="201"/>
      <c r="C13" s="40"/>
      <c r="D13" s="40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0"/>
      <c r="T13" s="40"/>
      <c r="U13" s="201"/>
    </row>
    <row r="14" spans="2:26" ht="13.5" customHeight="1" x14ac:dyDescent="0.2">
      <c r="B14" s="201"/>
      <c r="C14" s="40"/>
      <c r="D14" s="40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0"/>
      <c r="T14" s="40"/>
      <c r="U14" s="201"/>
      <c r="W14" s="16"/>
      <c r="X14" s="16"/>
      <c r="Y14" s="16"/>
    </row>
    <row r="15" spans="2:26" ht="13.5" customHeight="1" x14ac:dyDescent="0.2">
      <c r="B15" s="201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201"/>
      <c r="W15" s="16"/>
      <c r="X15" s="16"/>
      <c r="Y15" s="16"/>
      <c r="Z15" s="16"/>
    </row>
    <row r="16" spans="2:26" ht="13.5" customHeight="1" x14ac:dyDescent="0.2">
      <c r="B16" s="201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201"/>
      <c r="W16" s="16"/>
      <c r="X16" s="16"/>
      <c r="Y16" s="16"/>
      <c r="Z16" s="16"/>
    </row>
    <row r="17" spans="2:27" ht="13.5" customHeight="1" x14ac:dyDescent="0.2">
      <c r="B17" s="201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201"/>
      <c r="V17" s="16"/>
      <c r="W17" s="16"/>
      <c r="X17" s="16"/>
      <c r="Y17" s="16"/>
      <c r="Z17" s="16"/>
    </row>
    <row r="18" spans="2:27" ht="13.5" customHeight="1" x14ac:dyDescent="0.2">
      <c r="B18" s="201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201"/>
      <c r="V18" s="16"/>
      <c r="W18" s="16"/>
      <c r="X18" s="16"/>
      <c r="Y18" s="16"/>
      <c r="Z18" s="16"/>
      <c r="AA18" s="146"/>
    </row>
    <row r="19" spans="2:27" ht="13.5" customHeight="1" x14ac:dyDescent="0.2">
      <c r="B19" s="201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201"/>
      <c r="V19" s="16"/>
      <c r="W19" s="16"/>
      <c r="X19" s="16"/>
      <c r="Y19" s="16"/>
      <c r="Z19" s="16"/>
      <c r="AA19" s="146"/>
    </row>
    <row r="20" spans="2:27" ht="13.5" customHeight="1" x14ac:dyDescent="0.2">
      <c r="B20" s="201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201"/>
      <c r="V20" s="16"/>
      <c r="W20" s="16"/>
      <c r="X20" s="16"/>
      <c r="Y20" s="16"/>
      <c r="Z20" s="16"/>
      <c r="AA20" s="146"/>
    </row>
    <row r="21" spans="2:27" ht="13.5" customHeight="1" x14ac:dyDescent="0.2">
      <c r="B21" s="20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201"/>
      <c r="V21" s="16"/>
      <c r="W21" s="16"/>
      <c r="X21" s="16" t="s">
        <v>24</v>
      </c>
      <c r="Y21" s="16" t="s">
        <v>495</v>
      </c>
      <c r="Z21" s="16"/>
      <c r="AA21" s="146"/>
    </row>
    <row r="22" spans="2:27" ht="13.5" customHeight="1" x14ac:dyDescent="0.25">
      <c r="B22" s="201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201"/>
      <c r="V22" s="16"/>
      <c r="W22" s="273" t="s">
        <v>30</v>
      </c>
      <c r="X22" s="274">
        <v>241</v>
      </c>
      <c r="Y22" s="16">
        <v>232</v>
      </c>
      <c r="Z22" s="16"/>
      <c r="AA22" s="146"/>
    </row>
    <row r="23" spans="2:27" ht="13.5" customHeight="1" x14ac:dyDescent="0.25">
      <c r="B23" s="201"/>
      <c r="C23" s="375"/>
      <c r="D23" s="376"/>
      <c r="E23" s="376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201"/>
      <c r="V23" s="16"/>
      <c r="W23" s="275" t="s">
        <v>95</v>
      </c>
      <c r="X23" s="274">
        <v>142</v>
      </c>
      <c r="Y23" s="16">
        <v>136</v>
      </c>
      <c r="Z23" s="16"/>
      <c r="AA23" s="146"/>
    </row>
    <row r="24" spans="2:27" ht="13.5" customHeight="1" x14ac:dyDescent="0.25">
      <c r="B24" s="201"/>
      <c r="C24" s="376"/>
      <c r="D24" s="376"/>
      <c r="E24" s="376"/>
      <c r="F24" s="376"/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376"/>
      <c r="R24" s="376"/>
      <c r="S24" s="376"/>
      <c r="T24" s="376"/>
      <c r="U24" s="201"/>
      <c r="V24" s="16"/>
      <c r="W24" s="275" t="s">
        <v>96</v>
      </c>
      <c r="X24" s="274">
        <v>433</v>
      </c>
      <c r="Y24" s="16">
        <v>369</v>
      </c>
      <c r="Z24" s="16"/>
      <c r="AA24" s="146"/>
    </row>
    <row r="25" spans="2:27" ht="13.5" customHeight="1" x14ac:dyDescent="0.25">
      <c r="B25" s="201"/>
      <c r="C25" s="376"/>
      <c r="D25" s="376"/>
      <c r="E25" s="376"/>
      <c r="F25" s="376"/>
      <c r="G25" s="376"/>
      <c r="H25" s="376"/>
      <c r="I25" s="376"/>
      <c r="J25" s="376"/>
      <c r="K25" s="376"/>
      <c r="L25" s="376"/>
      <c r="M25" s="376"/>
      <c r="N25" s="376"/>
      <c r="O25" s="376"/>
      <c r="P25" s="376"/>
      <c r="Q25" s="376"/>
      <c r="R25" s="376"/>
      <c r="S25" s="376"/>
      <c r="T25" s="376"/>
      <c r="U25" s="201"/>
      <c r="V25" s="16"/>
      <c r="W25" s="275" t="s">
        <v>97</v>
      </c>
      <c r="X25" s="274">
        <v>378</v>
      </c>
      <c r="Y25" s="16">
        <v>289</v>
      </c>
      <c r="Z25" s="16"/>
      <c r="AA25" s="146"/>
    </row>
    <row r="26" spans="2:27" ht="13.5" customHeight="1" x14ac:dyDescent="0.25">
      <c r="B26" s="201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201"/>
      <c r="V26" s="16"/>
      <c r="W26" s="275" t="s">
        <v>99</v>
      </c>
      <c r="X26" s="274">
        <v>224</v>
      </c>
      <c r="Y26" s="16">
        <v>173</v>
      </c>
      <c r="Z26" s="16"/>
      <c r="AA26" s="146"/>
    </row>
    <row r="27" spans="2:27" ht="13.5" customHeight="1" x14ac:dyDescent="0.25">
      <c r="B27" s="201"/>
      <c r="C27" s="376"/>
      <c r="D27" s="376"/>
      <c r="E27" s="376"/>
      <c r="F27" s="376"/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R27" s="376"/>
      <c r="S27" s="376"/>
      <c r="T27" s="376"/>
      <c r="U27" s="201"/>
      <c r="V27" s="16"/>
      <c r="W27" s="275" t="s">
        <v>55</v>
      </c>
      <c r="X27" s="274">
        <v>15</v>
      </c>
      <c r="Y27" s="16">
        <v>9</v>
      </c>
      <c r="Z27" s="16"/>
      <c r="AA27" s="146"/>
    </row>
    <row r="28" spans="2:27" ht="13.5" customHeight="1" x14ac:dyDescent="0.25">
      <c r="B28" s="201"/>
      <c r="C28" s="376"/>
      <c r="D28" s="376"/>
      <c r="E28" s="376"/>
      <c r="F28" s="376"/>
      <c r="G28" s="376"/>
      <c r="H28" s="376"/>
      <c r="I28" s="376"/>
      <c r="J28" s="376"/>
      <c r="K28" s="376"/>
      <c r="L28" s="376"/>
      <c r="M28" s="376"/>
      <c r="N28" s="376"/>
      <c r="O28" s="376"/>
      <c r="P28" s="376"/>
      <c r="Q28" s="376"/>
      <c r="R28" s="376"/>
      <c r="S28" s="376"/>
      <c r="T28" s="376"/>
      <c r="U28" s="201"/>
      <c r="V28" s="16"/>
      <c r="W28" s="275" t="s">
        <v>63</v>
      </c>
      <c r="X28" s="274">
        <v>148</v>
      </c>
      <c r="Y28" s="16">
        <v>146</v>
      </c>
      <c r="Z28" s="16"/>
      <c r="AA28" s="146"/>
    </row>
    <row r="29" spans="2:27" ht="13.5" customHeight="1" x14ac:dyDescent="0.25">
      <c r="B29" s="20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201"/>
      <c r="V29" s="16"/>
      <c r="W29" s="275" t="s">
        <v>101</v>
      </c>
      <c r="X29" s="274">
        <v>52</v>
      </c>
      <c r="Y29" s="16">
        <v>44</v>
      </c>
      <c r="Z29" s="16"/>
      <c r="AA29" s="146"/>
    </row>
    <row r="30" spans="2:27" ht="13.5" customHeight="1" x14ac:dyDescent="0.25">
      <c r="B30" s="20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201"/>
      <c r="V30" s="16"/>
      <c r="W30" s="275" t="s">
        <v>68</v>
      </c>
      <c r="X30" s="274">
        <v>72</v>
      </c>
      <c r="Y30" s="16">
        <v>58</v>
      </c>
      <c r="Z30" s="16"/>
      <c r="AA30" s="146"/>
    </row>
    <row r="31" spans="2:27" ht="13.5" customHeight="1" x14ac:dyDescent="0.25">
      <c r="B31" s="20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201"/>
      <c r="V31" s="16"/>
      <c r="W31" s="275" t="s">
        <v>67</v>
      </c>
      <c r="X31" s="274">
        <v>18</v>
      </c>
      <c r="Y31" s="16">
        <v>17</v>
      </c>
      <c r="Z31" s="16"/>
      <c r="AA31" s="146"/>
    </row>
    <row r="32" spans="2:27" ht="13.5" customHeight="1" x14ac:dyDescent="0.25">
      <c r="B32" s="20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201"/>
      <c r="V32" s="16"/>
      <c r="W32" s="276" t="s">
        <v>71</v>
      </c>
      <c r="X32" s="274">
        <v>121</v>
      </c>
      <c r="Y32" s="16">
        <v>50</v>
      </c>
      <c r="Z32" s="16"/>
      <c r="AA32" s="146"/>
    </row>
    <row r="33" spans="2:27" ht="13.5" customHeight="1" x14ac:dyDescent="0.25">
      <c r="B33" s="20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201"/>
      <c r="V33" s="16"/>
      <c r="W33" s="276" t="s">
        <v>123</v>
      </c>
      <c r="X33" s="274">
        <v>1</v>
      </c>
      <c r="Y33" s="16">
        <v>0</v>
      </c>
      <c r="Z33" s="16"/>
      <c r="AA33" s="146"/>
    </row>
    <row r="34" spans="2:27" ht="13.5" customHeight="1" x14ac:dyDescent="0.25">
      <c r="B34" s="20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201"/>
      <c r="V34" s="16"/>
      <c r="W34" s="276" t="s">
        <v>120</v>
      </c>
      <c r="X34" s="274">
        <v>2</v>
      </c>
      <c r="Y34" s="277">
        <v>4</v>
      </c>
      <c r="Z34" s="16"/>
      <c r="AA34" s="146"/>
    </row>
    <row r="35" spans="2:27" ht="13.5" customHeight="1" x14ac:dyDescent="0.2">
      <c r="B35" s="20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201"/>
      <c r="V35" s="16"/>
      <c r="W35" s="16"/>
      <c r="X35" s="16"/>
      <c r="Y35" s="16"/>
      <c r="Z35" s="16"/>
      <c r="AA35" s="146"/>
    </row>
    <row r="36" spans="2:27" ht="13.5" customHeight="1" x14ac:dyDescent="0.2">
      <c r="B36" s="20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201"/>
      <c r="V36" s="16"/>
      <c r="W36" s="16"/>
      <c r="X36" s="16"/>
      <c r="Y36" s="16"/>
      <c r="Z36" s="16"/>
      <c r="AA36" s="146"/>
    </row>
    <row r="37" spans="2:27" ht="13.5" customHeight="1" x14ac:dyDescent="0.2">
      <c r="B37" s="20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201"/>
      <c r="V37" s="16"/>
      <c r="W37" s="146"/>
      <c r="X37" s="146"/>
      <c r="Y37" s="146"/>
      <c r="Z37" s="146"/>
      <c r="AA37" s="146"/>
    </row>
    <row r="38" spans="2:27" ht="13.5" customHeight="1" x14ac:dyDescent="0.2">
      <c r="B38" s="20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201"/>
      <c r="V38" s="16"/>
      <c r="W38" s="146"/>
      <c r="X38" s="146"/>
      <c r="Y38" s="146"/>
      <c r="Z38" s="146"/>
      <c r="AA38" s="146"/>
    </row>
    <row r="39" spans="2:27" ht="13.5" customHeight="1" x14ac:dyDescent="0.2">
      <c r="B39" s="20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201"/>
      <c r="V39" s="16"/>
      <c r="W39" s="146"/>
      <c r="X39" s="146"/>
      <c r="Y39" s="146"/>
      <c r="Z39" s="146"/>
      <c r="AA39" s="16"/>
    </row>
    <row r="40" spans="2:27" ht="13.5" customHeight="1" x14ac:dyDescent="0.2">
      <c r="B40" s="201"/>
      <c r="C40" s="40"/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0"/>
      <c r="T40" s="40"/>
      <c r="U40" s="201"/>
      <c r="V40" s="16"/>
      <c r="W40" s="16"/>
      <c r="X40" s="16"/>
      <c r="Y40" s="16"/>
      <c r="Z40" s="16"/>
      <c r="AA40" s="16"/>
    </row>
    <row r="41" spans="2:27" ht="13.5" customHeight="1" x14ac:dyDescent="0.2">
      <c r="B41" s="201"/>
      <c r="C41" s="40"/>
      <c r="D41" s="40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0"/>
      <c r="T41" s="40"/>
      <c r="U41" s="201"/>
      <c r="V41" s="16"/>
      <c r="W41" s="16"/>
      <c r="X41" s="16"/>
      <c r="Y41" s="16"/>
      <c r="Z41" s="16"/>
      <c r="AA41" s="16"/>
    </row>
    <row r="42" spans="2:27" ht="13.5" customHeight="1" x14ac:dyDescent="0.2">
      <c r="B42" s="201"/>
      <c r="C42" s="367" t="s">
        <v>77</v>
      </c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201"/>
      <c r="V42" s="16"/>
      <c r="W42" s="16"/>
      <c r="X42" s="16"/>
      <c r="Y42" s="16"/>
      <c r="Z42" s="16"/>
      <c r="AA42" s="16"/>
    </row>
    <row r="43" spans="2:27" ht="13.5" customHeight="1" x14ac:dyDescent="0.2">
      <c r="B43" s="201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201"/>
      <c r="W43" s="16"/>
      <c r="X43" s="16"/>
      <c r="Y43" s="16"/>
    </row>
    <row r="44" spans="2:27" ht="13.5" customHeight="1" x14ac:dyDescent="0.2">
      <c r="B44" s="201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201"/>
      <c r="W44" s="16"/>
      <c r="X44" s="16"/>
      <c r="Y44" s="16"/>
    </row>
    <row r="45" spans="2:27" ht="13.5" customHeight="1" x14ac:dyDescent="0.2">
      <c r="B45" s="201"/>
      <c r="C45" s="201"/>
      <c r="D45" s="201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1"/>
      <c r="S45" s="201"/>
      <c r="T45" s="201"/>
      <c r="U45" s="201"/>
      <c r="W45" s="16"/>
      <c r="X45" s="16"/>
      <c r="Y45" s="16"/>
    </row>
    <row r="46" spans="2:27" x14ac:dyDescent="0.2">
      <c r="W46" s="146"/>
      <c r="X46" s="146"/>
      <c r="Y46" s="146"/>
    </row>
    <row r="47" spans="2:27" x14ac:dyDescent="0.2">
      <c r="W47" s="146"/>
      <c r="X47" s="146"/>
      <c r="Y47" s="146"/>
    </row>
    <row r="51" spans="9:15" x14ac:dyDescent="0.2">
      <c r="I51" s="16"/>
      <c r="J51" s="16"/>
      <c r="K51" s="16"/>
      <c r="L51" s="16"/>
      <c r="M51" s="16"/>
      <c r="N51" s="16"/>
      <c r="O51" s="16"/>
    </row>
    <row r="52" spans="9:15" x14ac:dyDescent="0.2">
      <c r="I52" s="16"/>
      <c r="J52" s="16"/>
      <c r="K52" s="16"/>
      <c r="L52" s="16"/>
      <c r="M52" s="16"/>
      <c r="N52" s="16"/>
      <c r="O52" s="16"/>
    </row>
    <row r="53" spans="9:15" x14ac:dyDescent="0.2">
      <c r="I53" s="16"/>
      <c r="J53" s="16"/>
      <c r="K53" s="16"/>
      <c r="L53" s="16"/>
      <c r="M53" s="16"/>
      <c r="N53" s="16"/>
      <c r="O53" s="16"/>
    </row>
    <row r="54" spans="9:15" x14ac:dyDescent="0.2">
      <c r="I54" s="16"/>
      <c r="J54" s="16"/>
      <c r="K54" s="16"/>
      <c r="L54" s="16"/>
      <c r="M54" s="16"/>
      <c r="N54" s="16"/>
      <c r="O54" s="16"/>
    </row>
    <row r="55" spans="9:15" x14ac:dyDescent="0.2">
      <c r="I55" s="16"/>
      <c r="J55" s="16"/>
      <c r="K55" s="16"/>
      <c r="L55" s="16"/>
      <c r="M55" s="16"/>
      <c r="N55" s="16"/>
      <c r="O55" s="16"/>
    </row>
    <row r="56" spans="9:15" x14ac:dyDescent="0.2">
      <c r="I56" s="16"/>
      <c r="J56" s="16"/>
      <c r="K56" s="16"/>
      <c r="L56" s="16"/>
      <c r="M56" s="16"/>
      <c r="N56" s="16"/>
      <c r="O56" s="16"/>
    </row>
    <row r="57" spans="9:15" x14ac:dyDescent="0.2">
      <c r="I57" s="16"/>
      <c r="J57" s="16"/>
      <c r="K57" s="16"/>
      <c r="L57" s="16"/>
      <c r="M57" s="16"/>
      <c r="N57" s="16"/>
      <c r="O57" s="16"/>
    </row>
    <row r="58" spans="9:15" x14ac:dyDescent="0.2">
      <c r="I58" s="16"/>
      <c r="J58" s="16"/>
      <c r="K58" s="16"/>
      <c r="L58" s="16"/>
      <c r="M58" s="16"/>
      <c r="N58" s="16"/>
      <c r="O58" s="16"/>
    </row>
    <row r="59" spans="9:15" x14ac:dyDescent="0.2">
      <c r="I59" s="16"/>
      <c r="J59" s="16"/>
      <c r="K59" s="16"/>
      <c r="L59" s="16"/>
      <c r="M59" s="16"/>
      <c r="N59" s="16"/>
      <c r="O59" s="16"/>
    </row>
    <row r="60" spans="9:15" x14ac:dyDescent="0.2">
      <c r="I60" s="16"/>
      <c r="J60" s="16"/>
      <c r="K60" s="16"/>
      <c r="L60" s="16"/>
      <c r="M60" s="16"/>
      <c r="N60" s="16"/>
      <c r="O60" s="16"/>
    </row>
    <row r="61" spans="9:15" x14ac:dyDescent="0.2">
      <c r="I61" s="16"/>
      <c r="J61" s="16"/>
      <c r="K61" s="16"/>
      <c r="L61" s="16"/>
      <c r="M61" s="16"/>
      <c r="N61" s="16"/>
      <c r="O61" s="16"/>
    </row>
    <row r="62" spans="9:15" x14ac:dyDescent="0.2">
      <c r="I62" s="16"/>
      <c r="J62" s="16"/>
      <c r="K62" s="16"/>
      <c r="L62" s="16"/>
      <c r="M62" s="16"/>
      <c r="N62" s="16"/>
      <c r="O62" s="16"/>
    </row>
    <row r="63" spans="9:15" x14ac:dyDescent="0.2">
      <c r="I63" s="16"/>
      <c r="J63" s="16"/>
      <c r="K63" s="16"/>
      <c r="L63" s="16"/>
      <c r="M63" s="16"/>
      <c r="N63" s="16"/>
      <c r="O63" s="16"/>
    </row>
    <row r="64" spans="9:15" x14ac:dyDescent="0.2">
      <c r="I64" s="16"/>
      <c r="J64" s="16"/>
      <c r="K64" s="16"/>
      <c r="L64" s="16"/>
      <c r="M64" s="16"/>
      <c r="N64" s="16"/>
      <c r="O64" s="16"/>
    </row>
    <row r="65" spans="9:15" x14ac:dyDescent="0.2">
      <c r="I65" s="16"/>
      <c r="J65" s="16"/>
      <c r="K65" s="16"/>
      <c r="L65" s="16"/>
      <c r="M65" s="16"/>
      <c r="N65" s="16"/>
      <c r="O65" s="16"/>
    </row>
    <row r="66" spans="9:15" x14ac:dyDescent="0.2">
      <c r="I66" s="16"/>
      <c r="J66" s="16"/>
      <c r="K66" s="16"/>
      <c r="L66" s="16"/>
      <c r="M66" s="16"/>
      <c r="N66" s="16"/>
      <c r="O66" s="16"/>
    </row>
  </sheetData>
  <mergeCells count="3">
    <mergeCell ref="C6:T9"/>
    <mergeCell ref="C23:T28"/>
    <mergeCell ref="C42:T42"/>
  </mergeCells>
  <pageMargins left="0.7" right="0.7" top="0.75" bottom="0.75" header="0.3" footer="0.3"/>
  <pageSetup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8"/>
  <dimension ref="B2:L57"/>
  <sheetViews>
    <sheetView showGridLines="0" zoomScaleNormal="100" workbookViewId="0">
      <selection activeCell="A8" sqref="A8"/>
    </sheetView>
  </sheetViews>
  <sheetFormatPr baseColWidth="10" defaultColWidth="11.42578125" defaultRowHeight="12.75" x14ac:dyDescent="0.2"/>
  <cols>
    <col min="1" max="1" width="22.28515625" style="11" customWidth="1"/>
    <col min="2" max="2" width="2.42578125" style="11" customWidth="1"/>
    <col min="3" max="4" width="11.42578125" style="11"/>
    <col min="5" max="5" width="49.5703125" style="11" customWidth="1"/>
    <col min="6" max="6" width="12.28515625" style="11" customWidth="1"/>
    <col min="7" max="7" width="11.42578125" style="11"/>
    <col min="8" max="8" width="13.28515625" style="11" bestFit="1" customWidth="1"/>
    <col min="9" max="10" width="2.42578125" style="11" customWidth="1"/>
    <col min="11" max="11" width="11.42578125" style="11"/>
    <col min="12" max="12" width="2.42578125" style="11" customWidth="1"/>
    <col min="13" max="16384" width="11.42578125" style="11"/>
  </cols>
  <sheetData>
    <row r="2" spans="2:12" x14ac:dyDescent="0.2">
      <c r="B2" s="188"/>
      <c r="C2" s="188"/>
      <c r="D2" s="188"/>
      <c r="E2" s="188"/>
      <c r="F2" s="188"/>
      <c r="G2" s="188"/>
      <c r="H2" s="188"/>
      <c r="I2" s="189"/>
      <c r="J2" s="189"/>
      <c r="K2" s="189"/>
      <c r="L2" s="189"/>
    </row>
    <row r="3" spans="2:12" ht="14.25" customHeight="1" x14ac:dyDescent="0.25">
      <c r="B3" s="188"/>
      <c r="C3" s="54"/>
      <c r="D3" s="54"/>
      <c r="E3" s="68"/>
      <c r="F3" s="64"/>
      <c r="G3" s="64"/>
      <c r="H3" s="64"/>
      <c r="I3" s="55"/>
      <c r="J3" s="55"/>
      <c r="K3" s="55"/>
      <c r="L3" s="189"/>
    </row>
    <row r="4" spans="2:12" ht="14.25" customHeight="1" x14ac:dyDescent="0.2">
      <c r="B4" s="188"/>
      <c r="C4" s="385" t="s">
        <v>509</v>
      </c>
      <c r="D4" s="386"/>
      <c r="E4" s="386"/>
      <c r="F4" s="386"/>
      <c r="G4" s="386"/>
      <c r="H4" s="386"/>
      <c r="I4" s="386"/>
      <c r="J4" s="386"/>
      <c r="K4" s="386"/>
      <c r="L4" s="189"/>
    </row>
    <row r="5" spans="2:12" ht="14.25" customHeight="1" x14ac:dyDescent="0.2">
      <c r="B5" s="188"/>
      <c r="C5" s="386"/>
      <c r="D5" s="386"/>
      <c r="E5" s="386"/>
      <c r="F5" s="386"/>
      <c r="G5" s="386"/>
      <c r="H5" s="386"/>
      <c r="I5" s="386"/>
      <c r="J5" s="386"/>
      <c r="K5" s="386"/>
      <c r="L5" s="189"/>
    </row>
    <row r="6" spans="2:12" ht="14.25" customHeight="1" x14ac:dyDescent="0.2">
      <c r="B6" s="188"/>
      <c r="C6" s="386"/>
      <c r="D6" s="386"/>
      <c r="E6" s="386"/>
      <c r="F6" s="386"/>
      <c r="G6" s="386"/>
      <c r="H6" s="386"/>
      <c r="I6" s="386"/>
      <c r="J6" s="386"/>
      <c r="K6" s="386"/>
      <c r="L6" s="189"/>
    </row>
    <row r="7" spans="2:12" ht="14.25" customHeight="1" x14ac:dyDescent="0.2">
      <c r="B7" s="188"/>
      <c r="C7" s="67"/>
      <c r="D7" s="67"/>
      <c r="E7" s="67"/>
      <c r="F7" s="67"/>
      <c r="G7" s="67"/>
      <c r="H7" s="67"/>
      <c r="I7" s="67"/>
      <c r="J7" s="67"/>
      <c r="K7" s="67"/>
      <c r="L7" s="189"/>
    </row>
    <row r="8" spans="2:12" ht="15.75" customHeight="1" x14ac:dyDescent="0.2">
      <c r="B8" s="188"/>
      <c r="C8" s="67"/>
      <c r="D8" s="67"/>
      <c r="E8" s="380" t="s">
        <v>90</v>
      </c>
      <c r="F8" s="380" t="s">
        <v>102</v>
      </c>
      <c r="G8" s="380"/>
      <c r="H8" s="380" t="s">
        <v>124</v>
      </c>
      <c r="I8" s="67"/>
      <c r="J8" s="67"/>
      <c r="K8" s="67"/>
      <c r="L8" s="189"/>
    </row>
    <row r="9" spans="2:12" ht="15.75" customHeight="1" x14ac:dyDescent="0.2">
      <c r="B9" s="188"/>
      <c r="C9" s="67"/>
      <c r="D9" s="67"/>
      <c r="E9" s="381"/>
      <c r="F9" s="187" t="s">
        <v>24</v>
      </c>
      <c r="G9" s="187" t="s">
        <v>495</v>
      </c>
      <c r="H9" s="381"/>
      <c r="I9" s="67"/>
      <c r="J9" s="67"/>
      <c r="K9" s="67"/>
      <c r="L9" s="189"/>
    </row>
    <row r="10" spans="2:12" ht="13.5" customHeight="1" x14ac:dyDescent="0.2">
      <c r="B10" s="188"/>
      <c r="C10" s="67"/>
      <c r="D10" s="67"/>
      <c r="E10" s="225" t="s">
        <v>30</v>
      </c>
      <c r="F10" s="226">
        <f>+SUM(F11:F13)</f>
        <v>241</v>
      </c>
      <c r="G10" s="226">
        <f>+SUM(G11:G13)</f>
        <v>232</v>
      </c>
      <c r="H10" s="227">
        <f>(G10/F10) -1</f>
        <v>-3.7344398340248941E-2</v>
      </c>
      <c r="I10" s="67"/>
      <c r="J10" s="67"/>
      <c r="K10" s="67"/>
      <c r="L10" s="189"/>
    </row>
    <row r="11" spans="2:12" ht="14.25" x14ac:dyDescent="0.2">
      <c r="B11" s="188"/>
      <c r="C11" s="54"/>
      <c r="D11" s="54"/>
      <c r="E11" s="58" t="s">
        <v>31</v>
      </c>
      <c r="F11" s="59">
        <v>100</v>
      </c>
      <c r="G11" s="60">
        <v>88</v>
      </c>
      <c r="H11" s="71">
        <f>(G11/F11)-1</f>
        <v>-0.12</v>
      </c>
      <c r="I11" s="55"/>
      <c r="J11" s="55"/>
      <c r="K11" s="55"/>
      <c r="L11" s="189"/>
    </row>
    <row r="12" spans="2:12" ht="14.25" x14ac:dyDescent="0.2">
      <c r="B12" s="188"/>
      <c r="C12" s="54"/>
      <c r="D12" s="54"/>
      <c r="E12" s="61" t="s">
        <v>32</v>
      </c>
      <c r="F12" s="62">
        <v>112</v>
      </c>
      <c r="G12" s="60">
        <v>126</v>
      </c>
      <c r="H12" s="72">
        <f>(G12/F12)-1</f>
        <v>0.125</v>
      </c>
      <c r="I12" s="55"/>
      <c r="J12" s="55"/>
      <c r="K12" s="55"/>
      <c r="L12" s="189"/>
    </row>
    <row r="13" spans="2:12" ht="14.25" customHeight="1" x14ac:dyDescent="0.2">
      <c r="B13" s="188"/>
      <c r="C13" s="54"/>
      <c r="D13" s="54"/>
      <c r="E13" s="58" t="s">
        <v>33</v>
      </c>
      <c r="F13" s="59">
        <v>29</v>
      </c>
      <c r="G13" s="60">
        <v>18</v>
      </c>
      <c r="H13" s="71">
        <f>(G13/F13)-1</f>
        <v>-0.37931034482758619</v>
      </c>
      <c r="I13" s="55"/>
      <c r="J13" s="55"/>
      <c r="K13" s="55"/>
      <c r="L13" s="189"/>
    </row>
    <row r="14" spans="2:12" ht="15" x14ac:dyDescent="0.2">
      <c r="B14" s="188"/>
      <c r="C14" s="54"/>
      <c r="D14" s="54"/>
      <c r="E14" s="228" t="s">
        <v>95</v>
      </c>
      <c r="F14" s="226">
        <f>+SUM(F15:F17)</f>
        <v>142</v>
      </c>
      <c r="G14" s="226">
        <f>+SUM(G15:G17)</f>
        <v>136</v>
      </c>
      <c r="H14" s="227">
        <f>(G14/F14) -1</f>
        <v>-4.2253521126760618E-2</v>
      </c>
      <c r="I14" s="55"/>
      <c r="J14" s="55"/>
      <c r="K14" s="55"/>
      <c r="L14" s="189"/>
    </row>
    <row r="15" spans="2:12" ht="14.25" x14ac:dyDescent="0.2">
      <c r="B15" s="188"/>
      <c r="C15" s="54"/>
      <c r="D15" s="54"/>
      <c r="E15" s="58" t="s">
        <v>35</v>
      </c>
      <c r="F15" s="59">
        <v>89</v>
      </c>
      <c r="G15" s="60">
        <v>82</v>
      </c>
      <c r="H15" s="71">
        <f>(G15/F15)-1</f>
        <v>-7.8651685393258397E-2</v>
      </c>
      <c r="I15" s="65"/>
      <c r="J15" s="65"/>
      <c r="K15" s="65"/>
      <c r="L15" s="189"/>
    </row>
    <row r="16" spans="2:12" ht="14.25" x14ac:dyDescent="0.2">
      <c r="B16" s="188"/>
      <c r="C16" s="54"/>
      <c r="D16" s="54"/>
      <c r="E16" s="61" t="s">
        <v>36</v>
      </c>
      <c r="F16" s="62">
        <v>16</v>
      </c>
      <c r="G16" s="60">
        <v>16</v>
      </c>
      <c r="H16" s="72">
        <f>(G16/F16)-1</f>
        <v>0</v>
      </c>
      <c r="I16" s="65"/>
      <c r="J16" s="65"/>
      <c r="K16" s="65"/>
      <c r="L16" s="189"/>
    </row>
    <row r="17" spans="2:12" ht="14.25" x14ac:dyDescent="0.2">
      <c r="B17" s="188"/>
      <c r="C17" s="54"/>
      <c r="D17" s="54"/>
      <c r="E17" s="58" t="s">
        <v>37</v>
      </c>
      <c r="F17" s="59">
        <v>37</v>
      </c>
      <c r="G17" s="60">
        <v>38</v>
      </c>
      <c r="H17" s="71">
        <f>(G17/F17)-1</f>
        <v>2.7027027027026973E-2</v>
      </c>
      <c r="I17" s="65"/>
      <c r="J17" s="65"/>
      <c r="K17" s="65"/>
      <c r="L17" s="189"/>
    </row>
    <row r="18" spans="2:12" ht="15" x14ac:dyDescent="0.2">
      <c r="B18" s="188"/>
      <c r="C18" s="54"/>
      <c r="D18" s="54"/>
      <c r="E18" s="228" t="s">
        <v>96</v>
      </c>
      <c r="F18" s="226">
        <f>+SUM(F19:F21)</f>
        <v>433</v>
      </c>
      <c r="G18" s="226">
        <f>+SUM(G19:G21)</f>
        <v>369</v>
      </c>
      <c r="H18" s="227">
        <f>(G18/F18) -1</f>
        <v>-0.14780600461893767</v>
      </c>
      <c r="I18" s="65"/>
      <c r="J18" s="65"/>
      <c r="K18" s="65"/>
      <c r="L18" s="189"/>
    </row>
    <row r="19" spans="2:12" ht="14.25" x14ac:dyDescent="0.2">
      <c r="B19" s="188"/>
      <c r="C19" s="54"/>
      <c r="D19" s="54"/>
      <c r="E19" s="58" t="s">
        <v>40</v>
      </c>
      <c r="F19" s="59">
        <v>71</v>
      </c>
      <c r="G19" s="60">
        <v>47</v>
      </c>
      <c r="H19" s="71">
        <f>(G19/F19)-1</f>
        <v>-0.3380281690140845</v>
      </c>
      <c r="I19" s="65"/>
      <c r="J19" s="65"/>
      <c r="K19" s="65"/>
      <c r="L19" s="189"/>
    </row>
    <row r="20" spans="2:12" ht="14.25" x14ac:dyDescent="0.2">
      <c r="B20" s="188"/>
      <c r="C20" s="54"/>
      <c r="D20" s="54"/>
      <c r="E20" s="61" t="s">
        <v>39</v>
      </c>
      <c r="F20" s="62">
        <v>315</v>
      </c>
      <c r="G20" s="60">
        <v>264</v>
      </c>
      <c r="H20" s="72">
        <f>(G20/F20)-1</f>
        <v>-0.16190476190476188</v>
      </c>
      <c r="I20" s="65"/>
      <c r="J20" s="65"/>
      <c r="K20" s="65"/>
      <c r="L20" s="189"/>
    </row>
    <row r="21" spans="2:12" ht="14.25" x14ac:dyDescent="0.2">
      <c r="B21" s="188"/>
      <c r="C21" s="54"/>
      <c r="D21" s="54"/>
      <c r="E21" s="58" t="s">
        <v>41</v>
      </c>
      <c r="F21" s="59">
        <v>47</v>
      </c>
      <c r="G21" s="60">
        <v>58</v>
      </c>
      <c r="H21" s="71">
        <f>(G21/F21) -1</f>
        <v>0.23404255319148937</v>
      </c>
      <c r="I21" s="65"/>
      <c r="J21" s="65"/>
      <c r="K21" s="65"/>
      <c r="L21" s="189"/>
    </row>
    <row r="22" spans="2:12" ht="15" x14ac:dyDescent="0.2">
      <c r="B22" s="188"/>
      <c r="C22" s="54"/>
      <c r="D22" s="54"/>
      <c r="E22" s="228" t="s">
        <v>97</v>
      </c>
      <c r="F22" s="226">
        <f>+SUM(F23:F28)</f>
        <v>378</v>
      </c>
      <c r="G22" s="226">
        <f>+SUM(G23:G28)</f>
        <v>289</v>
      </c>
      <c r="H22" s="227">
        <f>(G22/F22)-1</f>
        <v>-0.23544973544973546</v>
      </c>
      <c r="I22" s="65"/>
      <c r="J22" s="65"/>
      <c r="K22" s="65"/>
      <c r="L22" s="189"/>
    </row>
    <row r="23" spans="2:12" ht="14.25" x14ac:dyDescent="0.2">
      <c r="B23" s="188"/>
      <c r="C23" s="54"/>
      <c r="D23" s="54"/>
      <c r="E23" s="58" t="s">
        <v>43</v>
      </c>
      <c r="F23" s="59">
        <v>64</v>
      </c>
      <c r="G23" s="60">
        <v>50</v>
      </c>
      <c r="H23" s="71">
        <f>(G23/F23)-1</f>
        <v>-0.21875</v>
      </c>
      <c r="I23" s="65"/>
      <c r="J23" s="65"/>
      <c r="K23" s="65"/>
      <c r="L23" s="189"/>
    </row>
    <row r="24" spans="2:12" ht="14.25" x14ac:dyDescent="0.2">
      <c r="B24" s="188"/>
      <c r="C24" s="54"/>
      <c r="D24" s="54"/>
      <c r="E24" s="61" t="s">
        <v>48</v>
      </c>
      <c r="F24" s="62">
        <v>126</v>
      </c>
      <c r="G24" s="60">
        <v>123</v>
      </c>
      <c r="H24" s="72">
        <f>(G24/F24)-1</f>
        <v>-2.3809523809523836E-2</v>
      </c>
      <c r="I24" s="65"/>
      <c r="J24" s="65"/>
      <c r="K24" s="65"/>
      <c r="L24" s="189"/>
    </row>
    <row r="25" spans="2:12" ht="14.25" x14ac:dyDescent="0.2">
      <c r="B25" s="188"/>
      <c r="C25" s="54"/>
      <c r="D25" s="54"/>
      <c r="E25" s="58" t="s">
        <v>44</v>
      </c>
      <c r="F25" s="59">
        <v>16</v>
      </c>
      <c r="G25" s="60">
        <v>8</v>
      </c>
      <c r="H25" s="71">
        <f>(G25/F25)-1</f>
        <v>-0.5</v>
      </c>
      <c r="I25" s="65"/>
      <c r="J25" s="65"/>
      <c r="K25" s="65"/>
      <c r="L25" s="189"/>
    </row>
    <row r="26" spans="2:12" ht="14.25" x14ac:dyDescent="0.2">
      <c r="B26" s="188"/>
      <c r="C26" s="54"/>
      <c r="D26" s="54"/>
      <c r="E26" s="61" t="s">
        <v>45</v>
      </c>
      <c r="F26" s="62">
        <v>25</v>
      </c>
      <c r="G26" s="60">
        <v>20</v>
      </c>
      <c r="H26" s="72">
        <f t="shared" ref="H26:H50" si="0">(G26/F26)-1</f>
        <v>-0.19999999999999996</v>
      </c>
      <c r="I26" s="65"/>
      <c r="J26" s="65"/>
      <c r="K26" s="65"/>
      <c r="L26" s="189"/>
    </row>
    <row r="27" spans="2:12" ht="14.25" x14ac:dyDescent="0.2">
      <c r="B27" s="188"/>
      <c r="C27" s="54"/>
      <c r="D27" s="54"/>
      <c r="E27" s="58" t="s">
        <v>46</v>
      </c>
      <c r="F27" s="59">
        <v>99</v>
      </c>
      <c r="G27" s="60">
        <v>53</v>
      </c>
      <c r="H27" s="71">
        <f t="shared" si="0"/>
        <v>-0.46464646464646464</v>
      </c>
      <c r="I27" s="65"/>
      <c r="J27" s="65"/>
      <c r="K27" s="65"/>
      <c r="L27" s="189"/>
    </row>
    <row r="28" spans="2:12" ht="14.25" x14ac:dyDescent="0.2">
      <c r="B28" s="188"/>
      <c r="C28" s="54"/>
      <c r="D28" s="54"/>
      <c r="E28" s="61" t="s">
        <v>47</v>
      </c>
      <c r="F28" s="62">
        <v>48</v>
      </c>
      <c r="G28" s="60">
        <v>35</v>
      </c>
      <c r="H28" s="72">
        <f>(G28/F28) -1</f>
        <v>-0.27083333333333337</v>
      </c>
      <c r="I28" s="65"/>
      <c r="J28" s="65"/>
      <c r="K28" s="65"/>
      <c r="L28" s="189"/>
    </row>
    <row r="29" spans="2:12" ht="15" x14ac:dyDescent="0.2">
      <c r="B29" s="188"/>
      <c r="C29" s="54"/>
      <c r="D29" s="54"/>
      <c r="E29" s="228" t="s">
        <v>99</v>
      </c>
      <c r="F29" s="226">
        <f>+SUM(F30:F33)</f>
        <v>224</v>
      </c>
      <c r="G29" s="226">
        <f>+SUM(G30:G33)</f>
        <v>173</v>
      </c>
      <c r="H29" s="227">
        <f t="shared" si="0"/>
        <v>-0.2276785714285714</v>
      </c>
      <c r="I29" s="65"/>
      <c r="J29" s="65"/>
      <c r="K29" s="65"/>
      <c r="L29" s="189"/>
    </row>
    <row r="30" spans="2:12" ht="14.25" x14ac:dyDescent="0.2">
      <c r="B30" s="188"/>
      <c r="C30" s="54"/>
      <c r="D30" s="54"/>
      <c r="E30" s="58" t="s">
        <v>51</v>
      </c>
      <c r="F30" s="59">
        <v>62</v>
      </c>
      <c r="G30" s="60">
        <v>56</v>
      </c>
      <c r="H30" s="71">
        <f t="shared" si="0"/>
        <v>-9.6774193548387122E-2</v>
      </c>
      <c r="I30" s="65"/>
      <c r="J30" s="65"/>
      <c r="K30" s="65"/>
      <c r="L30" s="189"/>
    </row>
    <row r="31" spans="2:12" ht="14.25" x14ac:dyDescent="0.2">
      <c r="B31" s="188"/>
      <c r="C31" s="54"/>
      <c r="D31" s="54"/>
      <c r="E31" s="61" t="s">
        <v>50</v>
      </c>
      <c r="F31" s="62">
        <v>125</v>
      </c>
      <c r="G31" s="60">
        <v>82</v>
      </c>
      <c r="H31" s="72">
        <f t="shared" si="0"/>
        <v>-0.34399999999999997</v>
      </c>
      <c r="I31" s="65"/>
      <c r="J31" s="65"/>
      <c r="K31" s="65"/>
      <c r="L31" s="189"/>
    </row>
    <row r="32" spans="2:12" ht="14.25" x14ac:dyDescent="0.2">
      <c r="B32" s="188"/>
      <c r="C32" s="54"/>
      <c r="D32" s="54"/>
      <c r="E32" s="58" t="s">
        <v>52</v>
      </c>
      <c r="F32" s="59">
        <v>4</v>
      </c>
      <c r="G32" s="60">
        <v>5</v>
      </c>
      <c r="H32" s="72">
        <f t="shared" si="0"/>
        <v>0.25</v>
      </c>
      <c r="I32" s="65"/>
      <c r="J32" s="65"/>
      <c r="K32" s="65"/>
      <c r="L32" s="189"/>
    </row>
    <row r="33" spans="2:12" ht="14.25" x14ac:dyDescent="0.2">
      <c r="B33" s="188"/>
      <c r="C33" s="54"/>
      <c r="D33" s="54"/>
      <c r="E33" s="61" t="s">
        <v>54</v>
      </c>
      <c r="F33" s="62">
        <v>33</v>
      </c>
      <c r="G33" s="60">
        <v>30</v>
      </c>
      <c r="H33" s="72">
        <f t="shared" si="0"/>
        <v>-9.0909090909090939E-2</v>
      </c>
      <c r="I33" s="65"/>
      <c r="J33" s="65"/>
      <c r="K33" s="65"/>
      <c r="L33" s="189"/>
    </row>
    <row r="34" spans="2:12" ht="15" x14ac:dyDescent="0.2">
      <c r="B34" s="188"/>
      <c r="C34" s="54"/>
      <c r="D34" s="54"/>
      <c r="E34" s="228" t="s">
        <v>55</v>
      </c>
      <c r="F34" s="226">
        <f>+F35</f>
        <v>15</v>
      </c>
      <c r="G34" s="226">
        <f>+G35</f>
        <v>9</v>
      </c>
      <c r="H34" s="227">
        <f>(G34/F34) -1</f>
        <v>-0.4</v>
      </c>
      <c r="I34" s="65"/>
      <c r="J34" s="65"/>
      <c r="K34" s="65"/>
      <c r="L34" s="189"/>
    </row>
    <row r="35" spans="2:12" ht="14.25" x14ac:dyDescent="0.2">
      <c r="B35" s="188"/>
      <c r="C35" s="54"/>
      <c r="D35" s="54"/>
      <c r="E35" s="58" t="s">
        <v>56</v>
      </c>
      <c r="F35" s="59">
        <v>15</v>
      </c>
      <c r="G35" s="60">
        <v>9</v>
      </c>
      <c r="H35" s="71">
        <f t="shared" si="0"/>
        <v>-0.4</v>
      </c>
      <c r="I35" s="65"/>
      <c r="J35" s="65"/>
      <c r="K35" s="65"/>
      <c r="L35" s="189"/>
    </row>
    <row r="36" spans="2:12" ht="15" x14ac:dyDescent="0.2">
      <c r="B36" s="188"/>
      <c r="C36" s="54"/>
      <c r="D36" s="54"/>
      <c r="E36" s="228" t="s">
        <v>63</v>
      </c>
      <c r="F36" s="226">
        <f>+SUM(F37:F39)</f>
        <v>148</v>
      </c>
      <c r="G36" s="226">
        <f>+SUM(G37:G39)</f>
        <v>146</v>
      </c>
      <c r="H36" s="227">
        <f t="shared" si="0"/>
        <v>-1.3513513513513487E-2</v>
      </c>
      <c r="I36" s="65"/>
      <c r="J36" s="65"/>
      <c r="K36" s="65"/>
      <c r="L36" s="189"/>
    </row>
    <row r="37" spans="2:12" ht="14.25" x14ac:dyDescent="0.2">
      <c r="B37" s="188"/>
      <c r="C37" s="54"/>
      <c r="D37" s="54"/>
      <c r="E37" s="58" t="s">
        <v>64</v>
      </c>
      <c r="F37" s="59">
        <v>56</v>
      </c>
      <c r="G37" s="60">
        <v>63</v>
      </c>
      <c r="H37" s="71">
        <f t="shared" si="0"/>
        <v>0.125</v>
      </c>
      <c r="I37" s="65"/>
      <c r="J37" s="65"/>
      <c r="K37" s="65"/>
      <c r="L37" s="189"/>
    </row>
    <row r="38" spans="2:12" ht="14.25" x14ac:dyDescent="0.2">
      <c r="B38" s="188"/>
      <c r="C38" s="54"/>
      <c r="D38" s="54"/>
      <c r="E38" s="61" t="s">
        <v>65</v>
      </c>
      <c r="F38" s="62">
        <v>69</v>
      </c>
      <c r="G38" s="60">
        <v>63</v>
      </c>
      <c r="H38" s="72">
        <f>(G38/F38) -1</f>
        <v>-8.6956521739130488E-2</v>
      </c>
      <c r="I38" s="65"/>
      <c r="J38" s="65"/>
      <c r="K38" s="65"/>
      <c r="L38" s="189"/>
    </row>
    <row r="39" spans="2:12" ht="14.25" x14ac:dyDescent="0.2">
      <c r="B39" s="188"/>
      <c r="C39" s="54"/>
      <c r="D39" s="54"/>
      <c r="E39" s="58" t="s">
        <v>100</v>
      </c>
      <c r="F39" s="59">
        <v>23</v>
      </c>
      <c r="G39" s="60">
        <v>20</v>
      </c>
      <c r="H39" s="71">
        <f t="shared" si="0"/>
        <v>-0.13043478260869568</v>
      </c>
      <c r="I39" s="65"/>
      <c r="J39" s="65"/>
      <c r="K39" s="65"/>
      <c r="L39" s="189"/>
    </row>
    <row r="40" spans="2:12" ht="15" x14ac:dyDescent="0.2">
      <c r="B40" s="188"/>
      <c r="C40" s="54"/>
      <c r="D40" s="54"/>
      <c r="E40" s="228" t="s">
        <v>101</v>
      </c>
      <c r="F40" s="226">
        <f>+F41+F42+F43</f>
        <v>52</v>
      </c>
      <c r="G40" s="226">
        <f>+G41+G42+G43</f>
        <v>44</v>
      </c>
      <c r="H40" s="227">
        <f>(G40/F40) -1</f>
        <v>-0.15384615384615385</v>
      </c>
      <c r="I40" s="65"/>
      <c r="J40" s="65"/>
      <c r="K40" s="65"/>
      <c r="L40" s="189"/>
    </row>
    <row r="41" spans="2:12" ht="14.25" x14ac:dyDescent="0.2">
      <c r="B41" s="188"/>
      <c r="C41" s="54"/>
      <c r="D41" s="54"/>
      <c r="E41" s="58" t="s">
        <v>60</v>
      </c>
      <c r="F41" s="59">
        <v>5</v>
      </c>
      <c r="G41" s="60">
        <v>3</v>
      </c>
      <c r="H41" s="71">
        <f t="shared" si="0"/>
        <v>-0.4</v>
      </c>
      <c r="I41" s="65"/>
      <c r="J41" s="65"/>
      <c r="K41" s="65"/>
      <c r="L41" s="189"/>
    </row>
    <row r="42" spans="2:12" ht="14.25" x14ac:dyDescent="0.2">
      <c r="B42" s="188"/>
      <c r="C42" s="54"/>
      <c r="D42" s="54"/>
      <c r="E42" s="61" t="s">
        <v>61</v>
      </c>
      <c r="F42" s="62">
        <v>21</v>
      </c>
      <c r="G42" s="60">
        <v>18</v>
      </c>
      <c r="H42" s="72">
        <f>(G42/F42) -1</f>
        <v>-0.1428571428571429</v>
      </c>
      <c r="I42" s="65"/>
      <c r="J42" s="65"/>
      <c r="K42" s="65"/>
      <c r="L42" s="189"/>
    </row>
    <row r="43" spans="2:12" ht="14.25" x14ac:dyDescent="0.2">
      <c r="B43" s="188"/>
      <c r="C43" s="54"/>
      <c r="D43" s="54"/>
      <c r="E43" s="58" t="s">
        <v>62</v>
      </c>
      <c r="F43" s="59">
        <v>26</v>
      </c>
      <c r="G43" s="60">
        <v>23</v>
      </c>
      <c r="H43" s="72" t="s">
        <v>53</v>
      </c>
      <c r="I43" s="65"/>
      <c r="J43" s="65"/>
      <c r="K43" s="65"/>
      <c r="L43" s="189"/>
    </row>
    <row r="44" spans="2:12" ht="15" x14ac:dyDescent="0.2">
      <c r="B44" s="188"/>
      <c r="C44" s="54"/>
      <c r="D44" s="54"/>
      <c r="E44" s="228" t="s">
        <v>68</v>
      </c>
      <c r="F44" s="226">
        <f>+F45</f>
        <v>72</v>
      </c>
      <c r="G44" s="226">
        <f>+G45</f>
        <v>58</v>
      </c>
      <c r="H44" s="227">
        <f>(G44/F44) -1</f>
        <v>-0.19444444444444442</v>
      </c>
      <c r="I44" s="65"/>
      <c r="J44" s="65"/>
      <c r="K44" s="65"/>
      <c r="L44" s="189"/>
    </row>
    <row r="45" spans="2:12" ht="14.25" x14ac:dyDescent="0.2">
      <c r="B45" s="188"/>
      <c r="C45" s="54"/>
      <c r="D45" s="54"/>
      <c r="E45" s="58" t="s">
        <v>69</v>
      </c>
      <c r="F45" s="59">
        <v>72</v>
      </c>
      <c r="G45" s="60">
        <v>58</v>
      </c>
      <c r="H45" s="71">
        <f t="shared" si="0"/>
        <v>-0.19444444444444442</v>
      </c>
      <c r="I45" s="65"/>
      <c r="J45" s="65"/>
      <c r="K45" s="65"/>
      <c r="L45" s="189"/>
    </row>
    <row r="46" spans="2:12" ht="15" x14ac:dyDescent="0.2">
      <c r="B46" s="188"/>
      <c r="C46" s="54"/>
      <c r="D46" s="54"/>
      <c r="E46" s="228" t="s">
        <v>67</v>
      </c>
      <c r="F46" s="226">
        <f>+F47</f>
        <v>18</v>
      </c>
      <c r="G46" s="226">
        <f>+G47</f>
        <v>17</v>
      </c>
      <c r="H46" s="227">
        <f t="shared" si="0"/>
        <v>-5.555555555555558E-2</v>
      </c>
      <c r="I46" s="65"/>
      <c r="J46" s="65"/>
      <c r="K46" s="65"/>
      <c r="L46" s="189"/>
    </row>
    <row r="47" spans="2:12" ht="14.25" x14ac:dyDescent="0.2">
      <c r="B47" s="188"/>
      <c r="C47" s="54"/>
      <c r="D47" s="54"/>
      <c r="E47" s="58" t="s">
        <v>67</v>
      </c>
      <c r="F47" s="59">
        <v>18</v>
      </c>
      <c r="G47" s="60">
        <v>17</v>
      </c>
      <c r="H47" s="71">
        <f t="shared" si="0"/>
        <v>-5.555555555555558E-2</v>
      </c>
      <c r="I47" s="65"/>
      <c r="J47" s="65"/>
      <c r="K47" s="65"/>
      <c r="L47" s="189"/>
    </row>
    <row r="48" spans="2:12" ht="15" x14ac:dyDescent="0.2">
      <c r="B48" s="188"/>
      <c r="C48" s="54"/>
      <c r="D48" s="54"/>
      <c r="E48" s="187" t="s">
        <v>70</v>
      </c>
      <c r="F48" s="196">
        <f>+F46+F44+F40+F36+F34+F29+F22+F18+F14+F10</f>
        <v>1723</v>
      </c>
      <c r="G48" s="196">
        <f>+G46+G44+G40+G36+G34+G29+G22+G18+G14+G10</f>
        <v>1473</v>
      </c>
      <c r="H48" s="197">
        <f t="shared" si="0"/>
        <v>-0.14509576320371442</v>
      </c>
      <c r="I48" s="65"/>
      <c r="J48" s="65"/>
      <c r="K48" s="65"/>
      <c r="L48" s="189"/>
    </row>
    <row r="49" spans="2:12" ht="14.25" x14ac:dyDescent="0.2">
      <c r="B49" s="188"/>
      <c r="C49" s="54"/>
      <c r="D49" s="54"/>
      <c r="E49" s="58" t="s">
        <v>71</v>
      </c>
      <c r="F49" s="59">
        <v>121</v>
      </c>
      <c r="G49" s="60">
        <v>50</v>
      </c>
      <c r="H49" s="71">
        <f t="shared" si="0"/>
        <v>-0.58677685950413228</v>
      </c>
      <c r="I49" s="65"/>
      <c r="J49" s="65"/>
      <c r="K49" s="65"/>
      <c r="L49" s="189"/>
    </row>
    <row r="50" spans="2:12" ht="14.25" x14ac:dyDescent="0.2">
      <c r="B50" s="188"/>
      <c r="C50" s="54"/>
      <c r="D50" s="54"/>
      <c r="E50" s="58" t="s">
        <v>123</v>
      </c>
      <c r="F50" s="59">
        <v>1</v>
      </c>
      <c r="G50" s="60">
        <v>0</v>
      </c>
      <c r="H50" s="71">
        <f t="shared" si="0"/>
        <v>-1</v>
      </c>
      <c r="I50" s="65"/>
      <c r="J50" s="65"/>
      <c r="K50" s="65"/>
      <c r="L50" s="189"/>
    </row>
    <row r="51" spans="2:12" ht="14.25" x14ac:dyDescent="0.2">
      <c r="B51" s="188"/>
      <c r="C51" s="54"/>
      <c r="D51" s="54"/>
      <c r="E51" s="58" t="s">
        <v>120</v>
      </c>
      <c r="F51" s="59">
        <v>2</v>
      </c>
      <c r="G51" s="60">
        <v>4</v>
      </c>
      <c r="H51" s="71">
        <f>IFERROR((G51/F51)-1,"-")</f>
        <v>1</v>
      </c>
      <c r="I51" s="65"/>
      <c r="J51" s="65"/>
      <c r="K51" s="65"/>
      <c r="L51" s="189"/>
    </row>
    <row r="52" spans="2:12" ht="14.25" x14ac:dyDescent="0.2">
      <c r="B52" s="188"/>
      <c r="C52" s="54"/>
      <c r="D52" s="54"/>
      <c r="E52" s="58" t="s">
        <v>74</v>
      </c>
      <c r="F52" s="59">
        <v>0</v>
      </c>
      <c r="G52" s="60">
        <v>0</v>
      </c>
      <c r="H52" s="71" t="str">
        <f>IFERROR((G52/F52)-1,"-")</f>
        <v>-</v>
      </c>
      <c r="I52" s="65"/>
      <c r="J52" s="65"/>
      <c r="K52" s="65"/>
      <c r="L52" s="189"/>
    </row>
    <row r="53" spans="2:12" ht="18" x14ac:dyDescent="0.2">
      <c r="B53" s="188"/>
      <c r="C53" s="54"/>
      <c r="D53" s="54"/>
      <c r="E53" s="198" t="s">
        <v>102</v>
      </c>
      <c r="F53" s="199">
        <f>+SUM(F48:F52)</f>
        <v>1847</v>
      </c>
      <c r="G53" s="199">
        <f>+SUM(G48:G51)</f>
        <v>1527</v>
      </c>
      <c r="H53" s="200">
        <f>+G53/F53-1</f>
        <v>-0.17325392528424477</v>
      </c>
      <c r="I53" s="65"/>
      <c r="J53" s="65"/>
      <c r="K53" s="65"/>
      <c r="L53" s="189"/>
    </row>
    <row r="54" spans="2:12" x14ac:dyDescent="0.2">
      <c r="B54" s="188"/>
      <c r="C54" s="54"/>
      <c r="D54" s="54"/>
      <c r="E54" s="54"/>
      <c r="F54" s="54"/>
      <c r="G54" s="54"/>
      <c r="H54" s="54"/>
      <c r="I54" s="56"/>
      <c r="J54" s="56"/>
      <c r="K54" s="56"/>
      <c r="L54" s="189"/>
    </row>
    <row r="55" spans="2:12" ht="16.5" x14ac:dyDescent="0.3">
      <c r="B55" s="188"/>
      <c r="C55" s="387" t="s">
        <v>81</v>
      </c>
      <c r="D55" s="387"/>
      <c r="E55" s="387"/>
      <c r="F55" s="387"/>
      <c r="G55" s="387"/>
      <c r="H55" s="387"/>
      <c r="I55" s="387"/>
      <c r="J55" s="387"/>
      <c r="K55" s="387"/>
      <c r="L55" s="189"/>
    </row>
    <row r="56" spans="2:12" x14ac:dyDescent="0.2">
      <c r="B56" s="188"/>
      <c r="C56" s="54"/>
      <c r="D56" s="54"/>
      <c r="E56" s="54"/>
      <c r="F56" s="54"/>
      <c r="G56" s="54"/>
      <c r="H56" s="54"/>
      <c r="I56" s="56"/>
      <c r="J56" s="56"/>
      <c r="K56" s="56"/>
      <c r="L56" s="189"/>
    </row>
    <row r="57" spans="2:12" x14ac:dyDescent="0.2">
      <c r="B57" s="188"/>
      <c r="C57" s="188"/>
      <c r="D57" s="188"/>
      <c r="E57" s="188"/>
      <c r="F57" s="191"/>
      <c r="G57" s="192"/>
      <c r="H57" s="190"/>
      <c r="I57" s="190"/>
      <c r="J57" s="190"/>
      <c r="K57" s="218"/>
      <c r="L57" s="190"/>
    </row>
  </sheetData>
  <mergeCells count="5">
    <mergeCell ref="E8:E9"/>
    <mergeCell ref="F8:G8"/>
    <mergeCell ref="H8:H9"/>
    <mergeCell ref="C4:K6"/>
    <mergeCell ref="C55:K55"/>
  </mergeCells>
  <pageMargins left="0.75" right="0.75" top="1" bottom="1" header="0" footer="0"/>
  <pageSetup orientation="portrait" r:id="rId1"/>
  <headerFooter alignWithMargins="0"/>
  <ignoredErrors>
    <ignoredError sqref="H14:H22 H33:H35 H36:H42 H24:H30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/>
  <dimension ref="B2:U47"/>
  <sheetViews>
    <sheetView zoomScale="70" zoomScaleNormal="70" workbookViewId="0">
      <selection activeCell="T33" sqref="T33"/>
    </sheetView>
  </sheetViews>
  <sheetFormatPr baseColWidth="10" defaultColWidth="11.42578125" defaultRowHeight="12.75" x14ac:dyDescent="0.2"/>
  <cols>
    <col min="1" max="1" width="4.85546875" style="14" customWidth="1"/>
    <col min="2" max="2" width="2.42578125" style="14" customWidth="1"/>
    <col min="3" max="6" width="11.42578125" style="14" customWidth="1"/>
    <col min="7" max="7" width="13.140625" style="14" bestFit="1" customWidth="1"/>
    <col min="8" max="13" width="11.42578125" style="14"/>
    <col min="14" max="14" width="11.42578125" style="14" customWidth="1"/>
    <col min="15" max="20" width="11.42578125" style="14"/>
    <col min="21" max="21" width="2.42578125" style="14" customWidth="1"/>
    <col min="22" max="16384" width="11.42578125" style="14"/>
  </cols>
  <sheetData>
    <row r="2" spans="2:21" ht="12" customHeight="1" x14ac:dyDescent="0.5">
      <c r="B2" s="201"/>
      <c r="C2" s="201"/>
      <c r="D2" s="201"/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1"/>
      <c r="S2" s="201"/>
      <c r="T2" s="201"/>
      <c r="U2" s="201"/>
    </row>
    <row r="3" spans="2:21" ht="12.75" customHeight="1" x14ac:dyDescent="0.2">
      <c r="B3" s="201"/>
      <c r="C3" s="40"/>
      <c r="D3" s="40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0"/>
      <c r="T3" s="40"/>
      <c r="U3" s="201"/>
    </row>
    <row r="4" spans="2:21" ht="18" customHeight="1" x14ac:dyDescent="0.4">
      <c r="B4" s="201"/>
      <c r="C4" s="40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40"/>
      <c r="U4" s="201"/>
    </row>
    <row r="5" spans="2:21" ht="6.75" customHeight="1" x14ac:dyDescent="0.2">
      <c r="B5" s="201"/>
      <c r="C5" s="40"/>
      <c r="D5" s="40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0"/>
      <c r="T5" s="40"/>
      <c r="U5" s="201"/>
    </row>
    <row r="6" spans="2:21" ht="29.25" customHeight="1" x14ac:dyDescent="0.2">
      <c r="B6" s="201"/>
      <c r="C6" s="373" t="s">
        <v>510</v>
      </c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201"/>
    </row>
    <row r="7" spans="2:21" ht="12.75" customHeight="1" x14ac:dyDescent="0.2">
      <c r="B7" s="201"/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201"/>
    </row>
    <row r="8" spans="2:21" ht="12.75" customHeight="1" x14ac:dyDescent="0.2">
      <c r="B8" s="201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201"/>
    </row>
    <row r="9" spans="2:21" ht="12.75" customHeight="1" x14ac:dyDescent="0.2">
      <c r="B9" s="201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201"/>
    </row>
    <row r="10" spans="2:21" ht="12.75" customHeight="1" x14ac:dyDescent="0.5">
      <c r="B10" s="201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201"/>
    </row>
    <row r="11" spans="2:21" ht="12.75" customHeight="1" x14ac:dyDescent="0.5">
      <c r="B11" s="201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201"/>
    </row>
    <row r="12" spans="2:21" ht="12.75" customHeight="1" x14ac:dyDescent="0.2">
      <c r="B12" s="201"/>
      <c r="C12" s="40"/>
      <c r="D12" s="140"/>
      <c r="E12" s="147"/>
      <c r="F12" s="147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0"/>
      <c r="T12" s="40"/>
      <c r="U12" s="201"/>
    </row>
    <row r="13" spans="2:21" ht="12.75" customHeight="1" x14ac:dyDescent="0.2">
      <c r="B13" s="201"/>
      <c r="C13" s="40"/>
      <c r="D13" s="140" t="s">
        <v>126</v>
      </c>
      <c r="E13" s="148" t="s">
        <v>127</v>
      </c>
      <c r="F13" s="148" t="s">
        <v>128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0"/>
      <c r="T13" s="40"/>
      <c r="U13" s="201"/>
    </row>
    <row r="14" spans="2:21" ht="12.75" customHeight="1" x14ac:dyDescent="0.2">
      <c r="B14" s="201"/>
      <c r="C14" s="40"/>
      <c r="D14" s="140" t="s">
        <v>137</v>
      </c>
      <c r="E14" s="148">
        <v>15</v>
      </c>
      <c r="F14" s="150">
        <f t="shared" ref="F14:F23" si="0">+E14/$E$25</f>
        <v>9.823182711198428E-3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0"/>
      <c r="T14" s="40"/>
      <c r="U14" s="201"/>
    </row>
    <row r="15" spans="2:21" ht="12.75" customHeight="1" x14ac:dyDescent="0.2">
      <c r="B15" s="201"/>
      <c r="C15" s="40"/>
      <c r="D15" s="145" t="s">
        <v>138</v>
      </c>
      <c r="E15" s="148">
        <v>22</v>
      </c>
      <c r="F15" s="151">
        <f t="shared" si="0"/>
        <v>1.4407334643091027E-2</v>
      </c>
      <c r="G15" s="43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201"/>
    </row>
    <row r="16" spans="2:21" ht="12.75" customHeight="1" x14ac:dyDescent="0.2">
      <c r="B16" s="201"/>
      <c r="C16" s="40"/>
      <c r="D16" s="140" t="s">
        <v>136</v>
      </c>
      <c r="E16" s="148">
        <v>43</v>
      </c>
      <c r="F16" s="150">
        <f t="shared" si="0"/>
        <v>2.8159790438768827E-2</v>
      </c>
      <c r="G16" s="43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201"/>
    </row>
    <row r="17" spans="2:21" ht="12.75" customHeight="1" x14ac:dyDescent="0.2">
      <c r="B17" s="201"/>
      <c r="C17" s="40"/>
      <c r="D17" s="140" t="s">
        <v>133</v>
      </c>
      <c r="E17" s="148">
        <v>63</v>
      </c>
      <c r="F17" s="150">
        <f t="shared" si="0"/>
        <v>4.1257367387033402E-2</v>
      </c>
      <c r="G17" s="43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201"/>
    </row>
    <row r="18" spans="2:21" ht="12.75" customHeight="1" x14ac:dyDescent="0.2">
      <c r="B18" s="201"/>
      <c r="C18" s="40"/>
      <c r="D18" s="140" t="s">
        <v>135</v>
      </c>
      <c r="E18" s="148">
        <v>69</v>
      </c>
      <c r="F18" s="150">
        <f t="shared" si="0"/>
        <v>4.5186640471512773E-2</v>
      </c>
      <c r="G18" s="43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201"/>
    </row>
    <row r="19" spans="2:21" ht="12.75" customHeight="1" x14ac:dyDescent="0.2">
      <c r="B19" s="201"/>
      <c r="C19" s="40"/>
      <c r="D19" s="140" t="s">
        <v>131</v>
      </c>
      <c r="E19" s="148">
        <v>83</v>
      </c>
      <c r="F19" s="150">
        <f t="shared" si="0"/>
        <v>5.4354944335297972E-2</v>
      </c>
      <c r="G19" s="43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201"/>
    </row>
    <row r="20" spans="2:21" ht="12.75" customHeight="1" x14ac:dyDescent="0.2">
      <c r="B20" s="201"/>
      <c r="C20" s="40"/>
      <c r="D20" s="140" t="s">
        <v>132</v>
      </c>
      <c r="E20" s="148">
        <v>87</v>
      </c>
      <c r="F20" s="150">
        <f t="shared" si="0"/>
        <v>5.6974459724950882E-2</v>
      </c>
      <c r="G20" s="43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201"/>
    </row>
    <row r="21" spans="2:21" ht="12.75" customHeight="1" x14ac:dyDescent="0.2">
      <c r="B21" s="201"/>
      <c r="C21" s="40"/>
      <c r="D21" s="140" t="s">
        <v>134</v>
      </c>
      <c r="E21" s="148">
        <v>92</v>
      </c>
      <c r="F21" s="150">
        <f t="shared" si="0"/>
        <v>6.0248853962017027E-2</v>
      </c>
      <c r="G21" s="43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201"/>
    </row>
    <row r="22" spans="2:21" ht="12.75" customHeight="1" x14ac:dyDescent="0.2">
      <c r="B22" s="201"/>
      <c r="C22" s="40"/>
      <c r="D22" s="140" t="s">
        <v>130</v>
      </c>
      <c r="E22" s="148">
        <v>143</v>
      </c>
      <c r="F22" s="150">
        <f t="shared" si="0"/>
        <v>9.3647675180091677E-2</v>
      </c>
      <c r="G22" s="43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201"/>
    </row>
    <row r="23" spans="2:21" ht="12.75" customHeight="1" x14ac:dyDescent="0.2">
      <c r="B23" s="201"/>
      <c r="C23" s="74"/>
      <c r="D23" s="140" t="s">
        <v>129</v>
      </c>
      <c r="E23" s="148">
        <v>910</v>
      </c>
      <c r="F23" s="149">
        <f t="shared" si="0"/>
        <v>0.59593975114603803</v>
      </c>
      <c r="G23" s="43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201"/>
    </row>
    <row r="24" spans="2:21" ht="12.75" customHeight="1" x14ac:dyDescent="0.2">
      <c r="B24" s="201"/>
      <c r="C24" s="75"/>
      <c r="D24" s="145"/>
      <c r="E24" s="145"/>
      <c r="F24" s="151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201"/>
    </row>
    <row r="25" spans="2:21" ht="12.75" customHeight="1" x14ac:dyDescent="0.2">
      <c r="B25" s="201"/>
      <c r="C25" s="75"/>
      <c r="D25" s="145"/>
      <c r="E25" s="145">
        <f>+SUM(E14:E24)</f>
        <v>1527</v>
      </c>
      <c r="F25" s="151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201"/>
    </row>
    <row r="26" spans="2:21" ht="12.75" customHeight="1" x14ac:dyDescent="0.2">
      <c r="B26" s="201"/>
      <c r="C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201"/>
    </row>
    <row r="27" spans="2:21" ht="12.75" customHeight="1" x14ac:dyDescent="0.2">
      <c r="B27" s="201"/>
      <c r="C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201"/>
    </row>
    <row r="28" spans="2:21" ht="12.75" customHeight="1" x14ac:dyDescent="0.2">
      <c r="B28" s="201"/>
      <c r="C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201"/>
    </row>
    <row r="29" spans="2:21" ht="12.75" customHeight="1" x14ac:dyDescent="0.2">
      <c r="B29" s="20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201"/>
    </row>
    <row r="30" spans="2:21" ht="12.75" customHeight="1" x14ac:dyDescent="0.2">
      <c r="B30" s="20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201"/>
    </row>
    <row r="31" spans="2:21" ht="12.75" customHeight="1" x14ac:dyDescent="0.2">
      <c r="B31" s="201"/>
      <c r="C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201"/>
    </row>
    <row r="32" spans="2:21" ht="12.75" customHeight="1" x14ac:dyDescent="0.2">
      <c r="B32" s="20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201"/>
    </row>
    <row r="33" spans="2:21" ht="12.75" customHeight="1" x14ac:dyDescent="0.2">
      <c r="B33" s="20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201"/>
    </row>
    <row r="34" spans="2:21" ht="12.75" customHeight="1" x14ac:dyDescent="0.2">
      <c r="B34" s="20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201"/>
    </row>
    <row r="35" spans="2:21" ht="12.75" customHeight="1" x14ac:dyDescent="0.2">
      <c r="B35" s="20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201"/>
    </row>
    <row r="36" spans="2:21" ht="12.75" customHeight="1" x14ac:dyDescent="0.2">
      <c r="B36" s="20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201"/>
    </row>
    <row r="37" spans="2:21" ht="12.75" customHeight="1" x14ac:dyDescent="0.2">
      <c r="B37" s="20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201"/>
    </row>
    <row r="38" spans="2:21" ht="12.75" customHeight="1" x14ac:dyDescent="0.2">
      <c r="B38" s="20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201"/>
    </row>
    <row r="39" spans="2:21" ht="12.75" customHeight="1" x14ac:dyDescent="0.2">
      <c r="B39" s="20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201"/>
    </row>
    <row r="40" spans="2:21" ht="12.75" customHeight="1" x14ac:dyDescent="0.2">
      <c r="B40" s="201"/>
      <c r="C40" s="40"/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0"/>
      <c r="T40" s="40"/>
      <c r="U40" s="201"/>
    </row>
    <row r="41" spans="2:21" ht="12.75" customHeight="1" x14ac:dyDescent="0.2">
      <c r="B41" s="201"/>
      <c r="C41" s="40"/>
      <c r="D41" s="40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0"/>
      <c r="T41" s="40"/>
      <c r="U41" s="201"/>
    </row>
    <row r="42" spans="2:21" ht="12.75" customHeight="1" x14ac:dyDescent="0.2">
      <c r="B42" s="201"/>
      <c r="C42" s="367" t="s">
        <v>77</v>
      </c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201"/>
    </row>
    <row r="43" spans="2:21" ht="12.75" customHeight="1" x14ac:dyDescent="0.2">
      <c r="B43" s="201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201"/>
    </row>
    <row r="44" spans="2:21" ht="12.75" customHeight="1" x14ac:dyDescent="0.2">
      <c r="B44" s="201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201"/>
    </row>
    <row r="45" spans="2:21" ht="12.75" customHeight="1" x14ac:dyDescent="0.2">
      <c r="B45" s="201"/>
      <c r="C45" s="201"/>
      <c r="D45" s="201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1"/>
      <c r="S45" s="201"/>
      <c r="T45" s="201"/>
      <c r="U45" s="201"/>
    </row>
    <row r="46" spans="2:21" x14ac:dyDescent="0.2">
      <c r="E46" s="15"/>
      <c r="F46" s="15"/>
    </row>
    <row r="47" spans="2:21" x14ac:dyDescent="0.2">
      <c r="E47" s="15"/>
      <c r="F47" s="15"/>
    </row>
  </sheetData>
  <autoFilter ref="D13:F13" xr:uid="{00000000-0009-0000-0000-00000F000000}">
    <sortState ref="D14:F23">
      <sortCondition ref="E13"/>
    </sortState>
  </autoFilter>
  <sortState ref="D14:F24">
    <sortCondition descending="1" ref="E14:E24"/>
  </sortState>
  <mergeCells count="2">
    <mergeCell ref="C6:T9"/>
    <mergeCell ref="C42:T4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9"/>
  <dimension ref="B2:U54"/>
  <sheetViews>
    <sheetView showGridLines="0" zoomScaleNormal="100" workbookViewId="0">
      <selection activeCell="E26" sqref="E26"/>
    </sheetView>
  </sheetViews>
  <sheetFormatPr baseColWidth="10" defaultColWidth="11.42578125" defaultRowHeight="12.75" x14ac:dyDescent="0.2"/>
  <cols>
    <col min="1" max="1" width="25.140625" customWidth="1"/>
    <col min="2" max="2" width="2.42578125" customWidth="1"/>
    <col min="3" max="3" width="17.28515625" customWidth="1"/>
    <col min="4" max="4" width="39.28515625" customWidth="1"/>
    <col min="5" max="6" width="23.85546875" customWidth="1"/>
    <col min="7" max="7" width="17.28515625" customWidth="1"/>
    <col min="8" max="8" width="2.42578125" customWidth="1"/>
    <col min="14" max="16" width="6.7109375" customWidth="1"/>
  </cols>
  <sheetData>
    <row r="2" spans="2:21" ht="12" customHeight="1" x14ac:dyDescent="0.2">
      <c r="B2" s="188"/>
      <c r="C2" s="188"/>
      <c r="D2" s="188"/>
      <c r="E2" s="188"/>
      <c r="F2" s="188"/>
      <c r="G2" s="189"/>
      <c r="H2" s="189"/>
    </row>
    <row r="3" spans="2:21" ht="13.5" customHeight="1" x14ac:dyDescent="0.25">
      <c r="B3" s="188"/>
      <c r="C3" s="54"/>
      <c r="D3" s="68"/>
      <c r="E3" s="64"/>
      <c r="F3" s="64"/>
      <c r="G3" s="55"/>
      <c r="H3" s="189"/>
    </row>
    <row r="4" spans="2:21" ht="13.5" customHeight="1" x14ac:dyDescent="0.2">
      <c r="B4" s="188"/>
      <c r="C4" s="385" t="s">
        <v>511</v>
      </c>
      <c r="D4" s="386"/>
      <c r="E4" s="386"/>
      <c r="F4" s="386"/>
      <c r="G4" s="386"/>
      <c r="H4" s="189"/>
    </row>
    <row r="5" spans="2:21" ht="13.5" customHeight="1" x14ac:dyDescent="0.2">
      <c r="B5" s="188"/>
      <c r="C5" s="386"/>
      <c r="D5" s="386"/>
      <c r="E5" s="386"/>
      <c r="F5" s="386"/>
      <c r="G5" s="386"/>
      <c r="H5" s="189"/>
    </row>
    <row r="6" spans="2:21" ht="21.75" customHeight="1" x14ac:dyDescent="0.2">
      <c r="B6" s="188"/>
      <c r="C6" s="386"/>
      <c r="D6" s="386"/>
      <c r="E6" s="386"/>
      <c r="F6" s="386"/>
      <c r="G6" s="386"/>
      <c r="H6" s="1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</row>
    <row r="7" spans="2:21" ht="13.5" customHeight="1" x14ac:dyDescent="0.25">
      <c r="B7" s="188"/>
      <c r="C7" s="54"/>
      <c r="D7" s="68"/>
      <c r="E7" s="64"/>
      <c r="F7" s="64"/>
      <c r="G7" s="55"/>
      <c r="H7" s="1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</row>
    <row r="8" spans="2:21" ht="33.75" customHeight="1" x14ac:dyDescent="0.2">
      <c r="B8" s="188"/>
      <c r="C8" s="54"/>
      <c r="D8" s="221" t="s">
        <v>139</v>
      </c>
      <c r="E8" s="221" t="s">
        <v>140</v>
      </c>
      <c r="F8" s="221" t="s">
        <v>141</v>
      </c>
      <c r="G8" s="55"/>
      <c r="H8" s="189"/>
      <c r="I8" s="89"/>
      <c r="J8" s="89" t="s">
        <v>129</v>
      </c>
      <c r="K8" s="89">
        <v>2361</v>
      </c>
      <c r="L8" s="89">
        <v>93</v>
      </c>
      <c r="M8" s="89">
        <f>SUM(K8:L8)</f>
        <v>2454</v>
      </c>
      <c r="N8" s="89"/>
      <c r="O8" s="89"/>
      <c r="P8" s="89"/>
      <c r="Q8" s="89" t="s">
        <v>129</v>
      </c>
      <c r="R8" s="89">
        <v>93</v>
      </c>
      <c r="S8" s="89"/>
      <c r="T8" s="89"/>
      <c r="U8" s="89"/>
    </row>
    <row r="9" spans="2:21" ht="13.5" customHeight="1" x14ac:dyDescent="0.2">
      <c r="B9" s="188"/>
      <c r="C9" s="54"/>
      <c r="D9" s="39" t="s">
        <v>129</v>
      </c>
      <c r="E9" s="39">
        <v>910</v>
      </c>
      <c r="F9" s="220">
        <f t="shared" ref="F9:F34" si="0">+E9/$E$34</f>
        <v>0.59593975114603803</v>
      </c>
      <c r="G9" s="55"/>
      <c r="H9" s="189"/>
      <c r="I9" s="89"/>
      <c r="J9" s="89" t="s">
        <v>130</v>
      </c>
      <c r="K9" s="89">
        <v>421</v>
      </c>
      <c r="L9" s="89">
        <v>17</v>
      </c>
      <c r="M9" s="89">
        <f t="shared" ref="M9:M50" si="1">SUM(K9:L9)</f>
        <v>438</v>
      </c>
      <c r="N9" s="89"/>
      <c r="O9" s="89"/>
      <c r="P9" s="89"/>
      <c r="Q9" s="89" t="s">
        <v>133</v>
      </c>
      <c r="R9" s="89">
        <v>20</v>
      </c>
      <c r="S9" s="89"/>
      <c r="T9" s="89"/>
      <c r="U9" s="89"/>
    </row>
    <row r="10" spans="2:21" ht="13.5" customHeight="1" x14ac:dyDescent="0.2">
      <c r="B10" s="188"/>
      <c r="C10" s="54"/>
      <c r="D10" s="88" t="s">
        <v>130</v>
      </c>
      <c r="E10" s="88">
        <v>143</v>
      </c>
      <c r="F10" s="219">
        <f t="shared" si="0"/>
        <v>9.3647675180091677E-2</v>
      </c>
      <c r="G10" s="55"/>
      <c r="H10" s="189"/>
      <c r="I10" s="89"/>
      <c r="J10" s="89" t="s">
        <v>132</v>
      </c>
      <c r="K10" s="89">
        <v>287</v>
      </c>
      <c r="L10" s="89">
        <v>14</v>
      </c>
      <c r="M10" s="89">
        <f t="shared" si="1"/>
        <v>301</v>
      </c>
      <c r="N10" s="89"/>
      <c r="O10" s="89"/>
      <c r="P10" s="89"/>
      <c r="Q10" s="89" t="s">
        <v>130</v>
      </c>
      <c r="R10" s="89">
        <v>17</v>
      </c>
      <c r="S10" s="89"/>
      <c r="T10" s="89"/>
      <c r="U10" s="89"/>
    </row>
    <row r="11" spans="2:21" ht="13.5" customHeight="1" x14ac:dyDescent="0.2">
      <c r="B11" s="188"/>
      <c r="C11" s="54"/>
      <c r="D11" s="39" t="s">
        <v>131</v>
      </c>
      <c r="E11" s="39">
        <v>83</v>
      </c>
      <c r="F11" s="355">
        <f t="shared" si="0"/>
        <v>5.4354944335297972E-2</v>
      </c>
      <c r="G11" s="55"/>
      <c r="H11" s="189"/>
      <c r="I11" s="89"/>
      <c r="J11" s="89" t="s">
        <v>133</v>
      </c>
      <c r="K11" s="89">
        <v>210</v>
      </c>
      <c r="L11" s="89">
        <v>20</v>
      </c>
      <c r="M11" s="89">
        <f>SUM(K11:L11)</f>
        <v>230</v>
      </c>
      <c r="N11" s="89"/>
      <c r="O11" s="89"/>
      <c r="P11" s="89"/>
      <c r="Q11" s="89" t="s">
        <v>131</v>
      </c>
      <c r="R11" s="89">
        <v>11</v>
      </c>
      <c r="S11" s="89"/>
      <c r="T11" s="89"/>
      <c r="U11" s="89"/>
    </row>
    <row r="12" spans="2:21" ht="13.5" customHeight="1" x14ac:dyDescent="0.2">
      <c r="B12" s="188"/>
      <c r="C12" s="54"/>
      <c r="D12" s="88" t="s">
        <v>132</v>
      </c>
      <c r="E12" s="88">
        <v>87</v>
      </c>
      <c r="F12" s="219">
        <f t="shared" si="0"/>
        <v>5.6974459724950882E-2</v>
      </c>
      <c r="G12" s="55"/>
      <c r="H12" s="189"/>
      <c r="I12" s="89"/>
      <c r="J12" s="89" t="s">
        <v>131</v>
      </c>
      <c r="K12" s="89">
        <v>280</v>
      </c>
      <c r="L12" s="89">
        <v>11</v>
      </c>
      <c r="M12" s="89">
        <f t="shared" si="1"/>
        <v>291</v>
      </c>
      <c r="N12" s="89"/>
      <c r="O12" s="89"/>
      <c r="P12" s="89"/>
      <c r="Q12" s="89" t="s">
        <v>132</v>
      </c>
      <c r="R12" s="89">
        <v>14</v>
      </c>
      <c r="S12" s="89"/>
      <c r="T12" s="89"/>
      <c r="U12" s="89"/>
    </row>
    <row r="13" spans="2:21" ht="13.5" customHeight="1" x14ac:dyDescent="0.2">
      <c r="B13" s="188"/>
      <c r="C13" s="54"/>
      <c r="D13" s="39" t="s">
        <v>133</v>
      </c>
      <c r="E13" s="39">
        <v>63</v>
      </c>
      <c r="F13" s="220">
        <f t="shared" si="0"/>
        <v>4.1257367387033402E-2</v>
      </c>
      <c r="G13" s="55"/>
      <c r="H13" s="189"/>
      <c r="I13" s="89"/>
      <c r="J13" s="89" t="s">
        <v>135</v>
      </c>
      <c r="K13" s="89">
        <v>199</v>
      </c>
      <c r="L13" s="89">
        <v>5</v>
      </c>
      <c r="M13" s="89">
        <f>SUM(K13:L13)</f>
        <v>204</v>
      </c>
      <c r="N13" s="89"/>
      <c r="O13" s="89"/>
      <c r="P13" s="89"/>
      <c r="Q13" s="89" t="s">
        <v>134</v>
      </c>
      <c r="R13" s="89">
        <v>2</v>
      </c>
      <c r="S13" s="89"/>
      <c r="T13" s="89"/>
      <c r="U13" s="89"/>
    </row>
    <row r="14" spans="2:21" ht="13.5" customHeight="1" x14ac:dyDescent="0.2">
      <c r="B14" s="188"/>
      <c r="C14" s="54"/>
      <c r="D14" s="88" t="s">
        <v>134</v>
      </c>
      <c r="E14" s="88">
        <v>92</v>
      </c>
      <c r="F14" s="219">
        <f t="shared" si="0"/>
        <v>6.0248853962017027E-2</v>
      </c>
      <c r="G14" s="55"/>
      <c r="H14" s="189"/>
      <c r="I14" s="89"/>
      <c r="J14" s="89" t="s">
        <v>134</v>
      </c>
      <c r="K14" s="89">
        <v>207</v>
      </c>
      <c r="L14" s="89">
        <v>2</v>
      </c>
      <c r="M14" s="89">
        <f t="shared" si="1"/>
        <v>209</v>
      </c>
      <c r="N14" s="89"/>
      <c r="O14" s="89"/>
      <c r="P14" s="89"/>
      <c r="Q14" s="89" t="s">
        <v>135</v>
      </c>
      <c r="R14" s="89">
        <v>5</v>
      </c>
      <c r="S14" s="89"/>
      <c r="T14" s="89"/>
      <c r="U14" s="89"/>
    </row>
    <row r="15" spans="2:21" ht="13.5" customHeight="1" x14ac:dyDescent="0.2">
      <c r="B15" s="188"/>
      <c r="C15" s="54"/>
      <c r="D15" s="39" t="s">
        <v>135</v>
      </c>
      <c r="E15" s="39">
        <v>69</v>
      </c>
      <c r="F15" s="355">
        <f t="shared" si="0"/>
        <v>4.5186640471512773E-2</v>
      </c>
      <c r="G15" s="55"/>
      <c r="H15" s="189"/>
      <c r="I15" s="89"/>
      <c r="J15" s="89" t="s">
        <v>142</v>
      </c>
      <c r="K15" s="89">
        <v>29</v>
      </c>
      <c r="L15" s="89">
        <v>2</v>
      </c>
      <c r="M15" s="89">
        <f t="shared" si="1"/>
        <v>31</v>
      </c>
      <c r="N15" s="89"/>
      <c r="O15" s="89"/>
      <c r="P15" s="89"/>
      <c r="Q15" s="89" t="s">
        <v>143</v>
      </c>
      <c r="R15" s="89">
        <v>2</v>
      </c>
      <c r="S15" s="89"/>
      <c r="T15" s="89"/>
      <c r="U15" s="89"/>
    </row>
    <row r="16" spans="2:21" ht="13.5" customHeight="1" x14ac:dyDescent="0.2">
      <c r="B16" s="188"/>
      <c r="C16" s="54"/>
      <c r="D16" s="88" t="s">
        <v>142</v>
      </c>
      <c r="E16" s="88">
        <v>15</v>
      </c>
      <c r="F16" s="219">
        <f t="shared" si="0"/>
        <v>9.823182711198428E-3</v>
      </c>
      <c r="G16" s="55"/>
      <c r="H16" s="189"/>
      <c r="I16" s="89"/>
      <c r="J16" s="89" t="s">
        <v>143</v>
      </c>
      <c r="K16" s="89">
        <v>20</v>
      </c>
      <c r="L16" s="89">
        <v>2</v>
      </c>
      <c r="M16" s="89">
        <f t="shared" si="1"/>
        <v>22</v>
      </c>
      <c r="N16" s="89"/>
      <c r="O16" s="89"/>
      <c r="P16" s="89"/>
      <c r="Q16" s="89" t="s">
        <v>142</v>
      </c>
      <c r="R16" s="89">
        <v>2</v>
      </c>
      <c r="S16" s="89"/>
      <c r="T16" s="89"/>
      <c r="U16" s="89"/>
    </row>
    <row r="17" spans="2:21" ht="13.5" customHeight="1" x14ac:dyDescent="0.2">
      <c r="B17" s="188"/>
      <c r="C17" s="54"/>
      <c r="D17" s="39" t="s">
        <v>148</v>
      </c>
      <c r="E17" s="39">
        <v>9</v>
      </c>
      <c r="F17" s="220">
        <f t="shared" si="0"/>
        <v>5.893909626719057E-3</v>
      </c>
      <c r="G17" s="55"/>
      <c r="H17" s="189"/>
      <c r="I17" s="89"/>
      <c r="J17" s="89" t="s">
        <v>152</v>
      </c>
      <c r="K17" s="89">
        <v>4</v>
      </c>
      <c r="L17" s="89">
        <v>1</v>
      </c>
      <c r="M17" s="89">
        <f>SUM(K17:L17)</f>
        <v>5</v>
      </c>
      <c r="N17" s="89"/>
      <c r="O17" s="89"/>
      <c r="P17" s="89"/>
      <c r="Q17" s="89" t="s">
        <v>75</v>
      </c>
      <c r="R17" s="89">
        <v>173</v>
      </c>
      <c r="S17" s="89"/>
      <c r="T17" s="89"/>
      <c r="U17" s="89"/>
    </row>
    <row r="18" spans="2:21" ht="13.5" customHeight="1" x14ac:dyDescent="0.2">
      <c r="B18" s="188"/>
      <c r="C18" s="54"/>
      <c r="D18" s="88" t="s">
        <v>146</v>
      </c>
      <c r="E18" s="88">
        <v>7</v>
      </c>
      <c r="F18" s="219">
        <f t="shared" si="0"/>
        <v>4.5841519318926003E-3</v>
      </c>
      <c r="G18" s="55"/>
      <c r="H18" s="189"/>
      <c r="I18" s="89"/>
      <c r="J18" s="89" t="s">
        <v>146</v>
      </c>
      <c r="K18" s="89">
        <v>18</v>
      </c>
      <c r="L18" s="89">
        <v>1</v>
      </c>
      <c r="M18" s="89">
        <f t="shared" si="1"/>
        <v>19</v>
      </c>
      <c r="N18" s="89"/>
      <c r="O18" s="89"/>
      <c r="P18" s="89"/>
      <c r="Q18" s="89" t="s">
        <v>147</v>
      </c>
      <c r="R18" s="89">
        <v>1</v>
      </c>
      <c r="S18" s="89"/>
      <c r="T18" s="89"/>
      <c r="U18" s="89"/>
    </row>
    <row r="19" spans="2:21" ht="13.5" customHeight="1" x14ac:dyDescent="0.2">
      <c r="B19" s="188"/>
      <c r="C19" s="54"/>
      <c r="D19" s="39" t="s">
        <v>143</v>
      </c>
      <c r="E19" s="39">
        <v>5</v>
      </c>
      <c r="F19" s="220">
        <f t="shared" si="0"/>
        <v>3.2743942370661427E-3</v>
      </c>
      <c r="G19" s="55"/>
      <c r="H19" s="189"/>
      <c r="I19" s="89"/>
      <c r="J19" s="89" t="s">
        <v>144</v>
      </c>
      <c r="K19" s="89">
        <v>13</v>
      </c>
      <c r="L19" s="89"/>
      <c r="M19" s="89">
        <f>SUM(K19:L19)</f>
        <v>13</v>
      </c>
      <c r="N19" s="89"/>
      <c r="O19" s="89"/>
      <c r="P19" s="89"/>
      <c r="Q19" s="89" t="s">
        <v>145</v>
      </c>
      <c r="R19" s="89">
        <v>1</v>
      </c>
      <c r="S19" s="89"/>
      <c r="T19" s="89"/>
      <c r="U19" s="89"/>
    </row>
    <row r="20" spans="2:21" ht="13.5" customHeight="1" x14ac:dyDescent="0.2">
      <c r="B20" s="188"/>
      <c r="C20" s="54"/>
      <c r="D20" s="88" t="s">
        <v>150</v>
      </c>
      <c r="E20" s="88">
        <v>5</v>
      </c>
      <c r="F20" s="219">
        <f t="shared" si="0"/>
        <v>3.2743942370661427E-3</v>
      </c>
      <c r="G20" s="55"/>
      <c r="H20" s="189"/>
      <c r="I20" s="89"/>
      <c r="J20" s="89" t="s">
        <v>151</v>
      </c>
      <c r="K20" s="89">
        <v>5</v>
      </c>
      <c r="L20" s="89"/>
      <c r="M20" s="89">
        <f>SUM(K20:L20)</f>
        <v>5</v>
      </c>
      <c r="N20" s="89"/>
      <c r="O20" s="89"/>
      <c r="P20" s="89"/>
      <c r="Q20" s="89" t="s">
        <v>152</v>
      </c>
      <c r="R20" s="89">
        <v>1</v>
      </c>
      <c r="S20" s="89"/>
      <c r="T20" s="89"/>
      <c r="U20" s="89"/>
    </row>
    <row r="21" spans="2:21" ht="13.5" customHeight="1" x14ac:dyDescent="0.2">
      <c r="B21" s="188"/>
      <c r="C21" s="54"/>
      <c r="D21" s="39" t="s">
        <v>144</v>
      </c>
      <c r="E21" s="39">
        <v>3</v>
      </c>
      <c r="F21" s="355">
        <f t="shared" si="0"/>
        <v>1.9646365422396855E-3</v>
      </c>
      <c r="G21" s="55"/>
      <c r="H21" s="189"/>
      <c r="I21" s="89"/>
      <c r="J21" s="89" t="s">
        <v>148</v>
      </c>
      <c r="K21" s="89">
        <v>7</v>
      </c>
      <c r="L21" s="89">
        <v>1</v>
      </c>
      <c r="M21" s="89">
        <f t="shared" si="1"/>
        <v>8</v>
      </c>
      <c r="N21" s="89"/>
      <c r="O21" s="89"/>
      <c r="P21" s="89"/>
      <c r="Q21" s="89" t="s">
        <v>149</v>
      </c>
      <c r="R21" s="89">
        <v>1</v>
      </c>
      <c r="S21" s="89"/>
      <c r="T21" s="89"/>
      <c r="U21" s="89"/>
    </row>
    <row r="22" spans="2:21" ht="13.5" customHeight="1" x14ac:dyDescent="0.2">
      <c r="B22" s="188"/>
      <c r="C22" s="54"/>
      <c r="D22" s="88" t="s">
        <v>154</v>
      </c>
      <c r="E22" s="88">
        <v>2</v>
      </c>
      <c r="F22" s="219">
        <f t="shared" si="0"/>
        <v>1.3097576948264572E-3</v>
      </c>
      <c r="G22" s="55"/>
      <c r="H22" s="189"/>
      <c r="I22" s="89"/>
      <c r="J22" s="89" t="s">
        <v>150</v>
      </c>
      <c r="K22" s="89">
        <v>13</v>
      </c>
      <c r="L22" s="89"/>
      <c r="M22" s="89">
        <f>SUM(K22:L22)</f>
        <v>13</v>
      </c>
      <c r="N22" s="89"/>
      <c r="O22" s="89"/>
      <c r="P22" s="89"/>
      <c r="Q22" s="89" t="s">
        <v>146</v>
      </c>
      <c r="R22" s="89">
        <v>1</v>
      </c>
      <c r="S22" s="89"/>
      <c r="T22" s="89"/>
      <c r="U22" s="89"/>
    </row>
    <row r="23" spans="2:21" ht="13.5" customHeight="1" x14ac:dyDescent="0.2">
      <c r="B23" s="188"/>
      <c r="C23" s="54"/>
      <c r="D23" s="39" t="s">
        <v>152</v>
      </c>
      <c r="E23" s="39">
        <v>2</v>
      </c>
      <c r="F23" s="355">
        <f t="shared" si="0"/>
        <v>1.3097576948264572E-3</v>
      </c>
      <c r="G23" s="55"/>
      <c r="H23" s="189"/>
      <c r="I23" s="89"/>
      <c r="J23" s="89" t="s">
        <v>155</v>
      </c>
      <c r="K23" s="89">
        <v>5</v>
      </c>
      <c r="L23" s="89"/>
      <c r="M23" s="89">
        <f>SUM(K23:L23)</f>
        <v>5</v>
      </c>
      <c r="N23" s="89"/>
      <c r="O23" s="89"/>
      <c r="P23" s="89"/>
      <c r="Q23" s="89" t="s">
        <v>148</v>
      </c>
      <c r="R23" s="89">
        <v>1</v>
      </c>
      <c r="S23" s="89"/>
      <c r="T23" s="89"/>
      <c r="U23" s="89"/>
    </row>
    <row r="24" spans="2:21" ht="13.5" customHeight="1" x14ac:dyDescent="0.2">
      <c r="B24" s="188"/>
      <c r="C24" s="54"/>
      <c r="D24" s="88" t="s">
        <v>161</v>
      </c>
      <c r="E24" s="88">
        <v>2</v>
      </c>
      <c r="F24" s="219">
        <f t="shared" si="0"/>
        <v>1.3097576948264572E-3</v>
      </c>
      <c r="G24" s="55"/>
      <c r="H24" s="189"/>
      <c r="I24" s="89"/>
      <c r="J24" s="89" t="s">
        <v>149</v>
      </c>
      <c r="K24" s="89">
        <v>3</v>
      </c>
      <c r="L24" s="89">
        <v>1</v>
      </c>
      <c r="M24" s="89">
        <f>SUM(K24:L24)</f>
        <v>4</v>
      </c>
      <c r="N24" s="89"/>
      <c r="O24" s="89"/>
      <c r="P24" s="89"/>
      <c r="Q24" s="89"/>
      <c r="R24" s="89"/>
      <c r="S24" s="89"/>
      <c r="T24" s="89"/>
      <c r="U24" s="89"/>
    </row>
    <row r="25" spans="2:21" ht="13.5" customHeight="1" x14ac:dyDescent="0.2">
      <c r="B25" s="188"/>
      <c r="C25" s="54"/>
      <c r="D25" s="39" t="s">
        <v>145</v>
      </c>
      <c r="E25" s="39">
        <v>1</v>
      </c>
      <c r="F25" s="220">
        <f t="shared" si="0"/>
        <v>6.5487884741322858E-4</v>
      </c>
      <c r="G25" s="55"/>
      <c r="H25" s="1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</row>
    <row r="26" spans="2:21" ht="13.5" customHeight="1" x14ac:dyDescent="0.2">
      <c r="B26" s="188"/>
      <c r="C26" s="54"/>
      <c r="D26" s="88" t="s">
        <v>153</v>
      </c>
      <c r="E26" s="88">
        <v>1</v>
      </c>
      <c r="F26" s="219">
        <f t="shared" si="0"/>
        <v>6.5487884741322858E-4</v>
      </c>
      <c r="G26" s="55"/>
      <c r="H26" s="189"/>
      <c r="I26" s="89"/>
      <c r="J26" s="89" t="s">
        <v>154</v>
      </c>
      <c r="K26" s="89">
        <v>3</v>
      </c>
      <c r="L26" s="89"/>
      <c r="M26" s="89">
        <f>SUM(K26:L26)</f>
        <v>3</v>
      </c>
      <c r="N26" s="89"/>
      <c r="O26" s="89"/>
      <c r="P26" s="89"/>
      <c r="Q26" s="89"/>
      <c r="R26" s="89"/>
      <c r="S26" s="89"/>
      <c r="T26" s="89"/>
      <c r="U26" s="89"/>
    </row>
    <row r="27" spans="2:21" ht="13.5" customHeight="1" x14ac:dyDescent="0.2">
      <c r="B27" s="188"/>
      <c r="C27" s="54"/>
      <c r="D27" s="39" t="s">
        <v>512</v>
      </c>
      <c r="E27" s="39">
        <v>1</v>
      </c>
      <c r="F27" s="355">
        <f t="shared" si="0"/>
        <v>6.5487884741322858E-4</v>
      </c>
      <c r="G27" s="55"/>
      <c r="H27" s="189"/>
      <c r="I27" s="89"/>
      <c r="J27" s="89" t="s">
        <v>156</v>
      </c>
      <c r="K27" s="89">
        <v>2</v>
      </c>
      <c r="L27" s="89"/>
      <c r="M27" s="89">
        <f>SUM(K27:L27)</f>
        <v>2</v>
      </c>
      <c r="N27" s="89"/>
      <c r="O27" s="89"/>
      <c r="P27" s="89"/>
      <c r="Q27" s="89"/>
      <c r="R27" s="89"/>
      <c r="S27" s="89"/>
      <c r="T27" s="89"/>
      <c r="U27" s="89"/>
    </row>
    <row r="28" spans="2:21" ht="13.5" customHeight="1" x14ac:dyDescent="0.2">
      <c r="B28" s="188"/>
      <c r="C28" s="54"/>
      <c r="D28" s="39" t="s">
        <v>149</v>
      </c>
      <c r="E28" s="39">
        <v>1</v>
      </c>
      <c r="F28" s="220">
        <f t="shared" si="0"/>
        <v>6.5487884741322858E-4</v>
      </c>
      <c r="G28" s="55"/>
      <c r="H28" s="189"/>
      <c r="I28" s="89"/>
      <c r="J28" s="89" t="s">
        <v>153</v>
      </c>
      <c r="K28" s="89">
        <v>2</v>
      </c>
      <c r="L28" s="89"/>
      <c r="M28" s="89">
        <f>SUM(K28:L28)</f>
        <v>2</v>
      </c>
      <c r="N28" s="89"/>
      <c r="O28" s="89"/>
      <c r="P28" s="89"/>
      <c r="Q28" s="89"/>
      <c r="R28" s="89"/>
      <c r="S28" s="89"/>
      <c r="T28" s="89"/>
      <c r="U28" s="89"/>
    </row>
    <row r="29" spans="2:21" ht="13.5" customHeight="1" x14ac:dyDescent="0.2">
      <c r="B29" s="188"/>
      <c r="C29" s="54"/>
      <c r="D29" s="39" t="s">
        <v>159</v>
      </c>
      <c r="E29" s="39">
        <v>1</v>
      </c>
      <c r="F29" s="355">
        <f t="shared" si="0"/>
        <v>6.5487884741322858E-4</v>
      </c>
      <c r="G29" s="55"/>
      <c r="H29" s="189"/>
      <c r="I29" s="89"/>
      <c r="J29" s="89" t="s">
        <v>157</v>
      </c>
      <c r="K29" s="89">
        <v>3</v>
      </c>
      <c r="L29" s="89"/>
      <c r="M29" s="89">
        <f t="shared" si="1"/>
        <v>3</v>
      </c>
      <c r="N29" s="89"/>
      <c r="O29" s="89"/>
      <c r="P29" s="89"/>
      <c r="Q29" s="89"/>
      <c r="R29" s="89"/>
      <c r="S29" s="89"/>
      <c r="T29" s="89"/>
      <c r="U29" s="89"/>
    </row>
    <row r="30" spans="2:21" ht="13.5" customHeight="1" x14ac:dyDescent="0.2">
      <c r="B30" s="188"/>
      <c r="C30" s="54"/>
      <c r="D30" s="88" t="s">
        <v>160</v>
      </c>
      <c r="E30" s="88">
        <v>1</v>
      </c>
      <c r="F30" s="219">
        <f t="shared" si="0"/>
        <v>6.5487884741322858E-4</v>
      </c>
      <c r="G30" s="55"/>
      <c r="H30" s="189"/>
      <c r="I30" s="89"/>
      <c r="J30" s="89" t="s">
        <v>161</v>
      </c>
      <c r="K30" s="89">
        <v>3</v>
      </c>
      <c r="L30" s="89"/>
      <c r="M30" s="89">
        <f t="shared" si="1"/>
        <v>3</v>
      </c>
      <c r="N30" s="89"/>
      <c r="O30" s="89"/>
      <c r="P30" s="89"/>
      <c r="Q30" s="89"/>
      <c r="R30" s="89"/>
      <c r="S30" s="89"/>
      <c r="T30" s="89"/>
      <c r="U30" s="89"/>
    </row>
    <row r="31" spans="2:21" ht="13.5" customHeight="1" x14ac:dyDescent="0.2">
      <c r="B31" s="188"/>
      <c r="C31" s="54"/>
      <c r="D31" s="88" t="s">
        <v>162</v>
      </c>
      <c r="E31" s="88">
        <v>1</v>
      </c>
      <c r="F31" s="219">
        <f t="shared" si="0"/>
        <v>6.5487884741322858E-4</v>
      </c>
      <c r="G31" s="55"/>
      <c r="H31" s="189"/>
      <c r="I31" s="89"/>
      <c r="J31" s="89" t="s">
        <v>158</v>
      </c>
      <c r="K31" s="89">
        <v>2</v>
      </c>
      <c r="L31" s="89">
        <v>1</v>
      </c>
      <c r="M31" s="89">
        <f t="shared" si="1"/>
        <v>3</v>
      </c>
      <c r="N31" s="89"/>
      <c r="O31" s="89"/>
      <c r="P31" s="89"/>
      <c r="Q31" s="89"/>
      <c r="R31" s="89"/>
      <c r="S31" s="89"/>
      <c r="T31" s="89"/>
      <c r="U31" s="89"/>
    </row>
    <row r="32" spans="2:21" ht="13.5" customHeight="1" x14ac:dyDescent="0.2">
      <c r="B32" s="188"/>
      <c r="C32" s="54"/>
      <c r="D32" s="39" t="s">
        <v>156</v>
      </c>
      <c r="E32" s="39">
        <v>1</v>
      </c>
      <c r="F32" s="355">
        <f t="shared" si="0"/>
        <v>6.5487884741322858E-4</v>
      </c>
      <c r="G32" s="55"/>
      <c r="H32" s="1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</row>
    <row r="33" spans="2:21" ht="13.5" customHeight="1" x14ac:dyDescent="0.2">
      <c r="B33" s="188"/>
      <c r="C33" s="54"/>
      <c r="D33" s="88" t="s">
        <v>138</v>
      </c>
      <c r="E33" s="88">
        <v>22</v>
      </c>
      <c r="F33" s="219">
        <f t="shared" si="0"/>
        <v>1.4407334643091027E-2</v>
      </c>
      <c r="G33" s="55"/>
      <c r="H33" s="1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</row>
    <row r="34" spans="2:21" ht="13.5" customHeight="1" x14ac:dyDescent="0.2">
      <c r="B34" s="188"/>
      <c r="C34" s="54"/>
      <c r="D34" s="222" t="s">
        <v>70</v>
      </c>
      <c r="E34" s="223">
        <f>+SUM(E9:E33)</f>
        <v>1527</v>
      </c>
      <c r="F34" s="224">
        <f t="shared" si="0"/>
        <v>1</v>
      </c>
      <c r="G34" s="55"/>
      <c r="H34" s="189"/>
      <c r="I34" s="89"/>
      <c r="J34" s="89" t="s">
        <v>163</v>
      </c>
      <c r="K34" s="89">
        <v>2</v>
      </c>
      <c r="L34" s="89"/>
      <c r="M34" s="89">
        <f t="shared" si="1"/>
        <v>2</v>
      </c>
      <c r="N34" s="89"/>
      <c r="O34" s="89"/>
      <c r="P34" s="89"/>
      <c r="Q34" s="89"/>
      <c r="R34" s="89"/>
      <c r="S34" s="89"/>
      <c r="T34" s="89"/>
      <c r="U34" s="89"/>
    </row>
    <row r="35" spans="2:21" ht="13.5" customHeight="1" x14ac:dyDescent="0.25">
      <c r="B35" s="188"/>
      <c r="C35" s="54"/>
      <c r="D35" s="68"/>
      <c r="E35" s="64"/>
      <c r="F35" s="64"/>
      <c r="G35" s="55"/>
      <c r="H35" s="189"/>
      <c r="I35" s="89"/>
      <c r="J35" s="89" t="s">
        <v>164</v>
      </c>
      <c r="K35" s="89">
        <v>2</v>
      </c>
      <c r="L35" s="89"/>
      <c r="M35" s="89">
        <f t="shared" si="1"/>
        <v>2</v>
      </c>
      <c r="N35" s="89"/>
      <c r="O35" s="89"/>
      <c r="P35" s="89"/>
      <c r="Q35" s="89"/>
      <c r="R35" s="89"/>
      <c r="S35" s="89"/>
      <c r="T35" s="89"/>
      <c r="U35" s="89"/>
    </row>
    <row r="36" spans="2:21" ht="13.5" customHeight="1" x14ac:dyDescent="0.25">
      <c r="B36" s="188"/>
      <c r="C36" s="54"/>
      <c r="D36" s="68"/>
      <c r="E36" s="64"/>
      <c r="F36" s="64"/>
      <c r="G36" s="55"/>
      <c r="H36" s="189"/>
      <c r="I36" s="89"/>
      <c r="J36" s="89" t="s">
        <v>165</v>
      </c>
      <c r="K36" s="89">
        <v>1</v>
      </c>
      <c r="L36" s="89"/>
      <c r="M36" s="89">
        <f t="shared" si="1"/>
        <v>1</v>
      </c>
      <c r="N36" s="89"/>
      <c r="O36" s="89"/>
      <c r="P36" s="89"/>
      <c r="Q36" s="89"/>
      <c r="R36" s="89"/>
      <c r="S36" s="89"/>
      <c r="T36" s="89"/>
      <c r="U36" s="89"/>
    </row>
    <row r="37" spans="2:21" ht="13.5" customHeight="1" x14ac:dyDescent="0.2">
      <c r="B37" s="188"/>
      <c r="C37" s="188"/>
      <c r="D37" s="188"/>
      <c r="E37" s="188"/>
      <c r="F37" s="188"/>
      <c r="G37" s="188"/>
      <c r="H37" s="189"/>
      <c r="I37" s="89"/>
      <c r="J37" s="89" t="s">
        <v>166</v>
      </c>
      <c r="K37" s="89">
        <v>1</v>
      </c>
      <c r="L37" s="89"/>
      <c r="M37" s="89">
        <f t="shared" si="1"/>
        <v>1</v>
      </c>
      <c r="N37" s="89"/>
      <c r="O37" s="89"/>
      <c r="P37" s="89"/>
      <c r="Q37" s="89"/>
      <c r="R37" s="89"/>
      <c r="S37" s="89"/>
      <c r="T37" s="89"/>
      <c r="U37" s="89"/>
    </row>
    <row r="38" spans="2:21" ht="13.5" customHeight="1" x14ac:dyDescent="0.2">
      <c r="I38" s="89"/>
      <c r="J38" s="89" t="s">
        <v>167</v>
      </c>
      <c r="K38" s="89">
        <v>1</v>
      </c>
      <c r="L38" s="89"/>
      <c r="M38" s="89">
        <f t="shared" si="1"/>
        <v>1</v>
      </c>
      <c r="N38" s="89"/>
      <c r="O38" s="89"/>
      <c r="P38" s="89"/>
      <c r="Q38" s="89"/>
      <c r="R38" s="89"/>
      <c r="S38" s="89"/>
      <c r="T38" s="89"/>
      <c r="U38" s="89"/>
    </row>
    <row r="39" spans="2:21" ht="13.5" customHeight="1" x14ac:dyDescent="0.2">
      <c r="I39" s="89"/>
      <c r="J39" s="89" t="s">
        <v>168</v>
      </c>
      <c r="K39" s="89">
        <v>1</v>
      </c>
      <c r="L39" s="89"/>
      <c r="M39" s="89">
        <f t="shared" si="1"/>
        <v>1</v>
      </c>
      <c r="N39" s="89"/>
      <c r="O39" s="89"/>
      <c r="P39" s="89"/>
      <c r="Q39" s="89"/>
      <c r="R39" s="89"/>
      <c r="S39" s="89"/>
      <c r="T39" s="89"/>
      <c r="U39" s="89"/>
    </row>
    <row r="40" spans="2:21" ht="15" customHeight="1" x14ac:dyDescent="0.2">
      <c r="I40" s="89"/>
      <c r="J40" s="89" t="s">
        <v>169</v>
      </c>
      <c r="K40" s="89">
        <v>1</v>
      </c>
      <c r="L40" s="89"/>
      <c r="M40" s="89">
        <v>1</v>
      </c>
      <c r="N40" s="89"/>
      <c r="O40" s="89"/>
      <c r="P40" s="89"/>
      <c r="Q40" s="89"/>
      <c r="R40" s="89"/>
      <c r="S40" s="89"/>
      <c r="T40" s="89"/>
      <c r="U40" s="89"/>
    </row>
    <row r="41" spans="2:21" ht="13.5" customHeight="1" x14ac:dyDescent="0.2">
      <c r="I41" s="89"/>
      <c r="J41" s="89" t="s">
        <v>170</v>
      </c>
      <c r="K41" s="89">
        <v>1</v>
      </c>
      <c r="L41" s="89"/>
      <c r="M41" s="89">
        <v>1</v>
      </c>
      <c r="N41" s="89"/>
      <c r="O41" s="89"/>
      <c r="P41" s="89"/>
      <c r="Q41" s="89"/>
      <c r="R41" s="89"/>
      <c r="S41" s="89"/>
      <c r="T41" s="89"/>
      <c r="U41" s="89"/>
    </row>
    <row r="42" spans="2:21" ht="13.5" customHeight="1" x14ac:dyDescent="0.2">
      <c r="I42" s="89"/>
      <c r="J42" s="89" t="s">
        <v>171</v>
      </c>
      <c r="K42" s="89">
        <v>1</v>
      </c>
      <c r="L42" s="89"/>
      <c r="M42" s="89">
        <v>1</v>
      </c>
      <c r="N42" s="89"/>
      <c r="O42" s="89"/>
      <c r="P42" s="89"/>
      <c r="Q42" s="89"/>
      <c r="R42" s="89"/>
      <c r="S42" s="89"/>
      <c r="T42" s="89"/>
      <c r="U42" s="89"/>
    </row>
    <row r="43" spans="2:21" ht="13.5" customHeight="1" x14ac:dyDescent="0.2">
      <c r="I43" s="89"/>
      <c r="J43" s="89" t="s">
        <v>172</v>
      </c>
      <c r="K43" s="89">
        <v>1</v>
      </c>
      <c r="L43" s="89"/>
      <c r="M43" s="89">
        <v>1</v>
      </c>
      <c r="N43" s="89"/>
      <c r="O43" s="89"/>
      <c r="P43" s="89"/>
      <c r="Q43" s="89"/>
      <c r="R43" s="89"/>
      <c r="S43" s="89"/>
      <c r="T43" s="89"/>
      <c r="U43" s="89"/>
    </row>
    <row r="44" spans="2:21" x14ac:dyDescent="0.2">
      <c r="I44" s="89"/>
      <c r="J44" s="89" t="s">
        <v>173</v>
      </c>
      <c r="K44" s="89">
        <v>1</v>
      </c>
      <c r="L44" s="89"/>
      <c r="M44" s="89">
        <f t="shared" si="1"/>
        <v>1</v>
      </c>
      <c r="N44" s="89"/>
      <c r="O44" s="89"/>
      <c r="P44" s="89"/>
      <c r="Q44" s="89"/>
      <c r="R44" s="89"/>
      <c r="S44" s="89"/>
      <c r="T44" s="89"/>
      <c r="U44" s="89"/>
    </row>
    <row r="45" spans="2:21" x14ac:dyDescent="0.2">
      <c r="I45" s="89"/>
      <c r="J45" s="89" t="s">
        <v>174</v>
      </c>
      <c r="K45" s="89">
        <v>1</v>
      </c>
      <c r="L45" s="89"/>
      <c r="M45" s="89">
        <f t="shared" si="1"/>
        <v>1</v>
      </c>
      <c r="N45" s="89"/>
      <c r="O45" s="89"/>
      <c r="P45" s="89"/>
      <c r="Q45" s="89"/>
      <c r="R45" s="89"/>
      <c r="S45" s="89"/>
      <c r="T45" s="89"/>
      <c r="U45" s="89"/>
    </row>
    <row r="46" spans="2:21" x14ac:dyDescent="0.2">
      <c r="I46" s="89"/>
      <c r="J46" s="89" t="s">
        <v>175</v>
      </c>
      <c r="K46" s="89">
        <v>1</v>
      </c>
      <c r="L46" s="89"/>
      <c r="M46" s="89">
        <f t="shared" si="1"/>
        <v>1</v>
      </c>
      <c r="N46" s="89"/>
      <c r="O46" s="89"/>
      <c r="P46" s="89"/>
      <c r="Q46" s="89"/>
      <c r="R46" s="89"/>
      <c r="S46" s="89"/>
      <c r="T46" s="89"/>
      <c r="U46" s="89"/>
    </row>
    <row r="47" spans="2:21" x14ac:dyDescent="0.2">
      <c r="I47" s="89"/>
      <c r="J47" s="89" t="s">
        <v>176</v>
      </c>
      <c r="K47" s="89">
        <v>1</v>
      </c>
      <c r="L47" s="89"/>
      <c r="M47" s="89">
        <f t="shared" si="1"/>
        <v>1</v>
      </c>
      <c r="N47" s="89"/>
      <c r="O47" s="89"/>
      <c r="P47" s="89"/>
      <c r="Q47" s="89"/>
      <c r="R47" s="89"/>
      <c r="S47" s="89"/>
      <c r="T47" s="89"/>
      <c r="U47" s="89"/>
    </row>
    <row r="48" spans="2:21" x14ac:dyDescent="0.2">
      <c r="I48" s="89"/>
      <c r="J48" s="89" t="s">
        <v>159</v>
      </c>
      <c r="K48" s="89">
        <v>1</v>
      </c>
      <c r="L48" s="89"/>
      <c r="M48" s="89">
        <f t="shared" si="1"/>
        <v>1</v>
      </c>
      <c r="N48" s="89"/>
      <c r="O48" s="89"/>
      <c r="P48" s="89"/>
      <c r="Q48" s="89"/>
      <c r="R48" s="89"/>
      <c r="S48" s="89"/>
      <c r="T48" s="89"/>
      <c r="U48" s="89"/>
    </row>
    <row r="49" spans="9:21" x14ac:dyDescent="0.2">
      <c r="I49" s="89"/>
      <c r="J49" s="89" t="s">
        <v>177</v>
      </c>
      <c r="K49" s="89">
        <v>1</v>
      </c>
      <c r="L49" s="89"/>
      <c r="M49" s="89">
        <f t="shared" si="1"/>
        <v>1</v>
      </c>
      <c r="N49" s="89"/>
      <c r="O49" s="89"/>
      <c r="P49" s="89"/>
      <c r="Q49" s="89"/>
      <c r="R49" s="89"/>
      <c r="S49" s="89"/>
      <c r="T49" s="89"/>
      <c r="U49" s="89"/>
    </row>
    <row r="50" spans="9:21" x14ac:dyDescent="0.2">
      <c r="I50" s="89"/>
      <c r="J50" s="89" t="s">
        <v>178</v>
      </c>
      <c r="K50" s="89">
        <v>1</v>
      </c>
      <c r="L50" s="89">
        <v>1</v>
      </c>
      <c r="M50" s="89">
        <f t="shared" si="1"/>
        <v>2</v>
      </c>
      <c r="N50" s="89"/>
      <c r="O50" s="89"/>
      <c r="P50" s="89"/>
      <c r="Q50" s="89"/>
      <c r="R50" s="89"/>
      <c r="S50" s="89"/>
      <c r="T50" s="89"/>
      <c r="U50" s="89"/>
    </row>
    <row r="51" spans="9:21" x14ac:dyDescent="0.2">
      <c r="I51" s="89"/>
      <c r="J51" s="89" t="s">
        <v>75</v>
      </c>
      <c r="K51" s="89">
        <v>4127</v>
      </c>
      <c r="L51" s="89">
        <f>SUM(L8:L50)</f>
        <v>172</v>
      </c>
      <c r="M51" s="89">
        <f>SUM(K51:L51)</f>
        <v>4299</v>
      </c>
      <c r="N51" s="89"/>
      <c r="O51" s="89"/>
      <c r="P51" s="89"/>
      <c r="Q51" s="89"/>
      <c r="R51" s="89"/>
      <c r="S51" s="89"/>
      <c r="T51" s="89"/>
      <c r="U51" s="89"/>
    </row>
    <row r="52" spans="9:21" x14ac:dyDescent="0.2"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</row>
    <row r="53" spans="9:21" x14ac:dyDescent="0.2"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</row>
    <row r="54" spans="9:21" x14ac:dyDescent="0.2"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</row>
  </sheetData>
  <autoFilter ref="D8:F8" xr:uid="{485FB065-27E3-421C-A8E2-9E97732C7CEC}"/>
  <mergeCells count="1">
    <mergeCell ref="C4:G6"/>
  </mergeCells>
  <phoneticPr fontId="5" type="noConversion"/>
  <pageMargins left="0.75" right="0.75" top="1" bottom="1" header="0" footer="0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5"/>
  <dimension ref="A1:JUF1999"/>
  <sheetViews>
    <sheetView zoomScale="90" zoomScaleNormal="90" workbookViewId="0">
      <pane xSplit="1" ySplit="8" topLeftCell="BK40" activePane="bottomRight" state="frozen"/>
      <selection pane="topRight" activeCell="B1" sqref="B1"/>
      <selection pane="bottomLeft" activeCell="A6" sqref="A6"/>
      <selection pane="bottomRight" activeCell="CB54" sqref="CB54"/>
    </sheetView>
  </sheetViews>
  <sheetFormatPr baseColWidth="10" defaultColWidth="11.42578125" defaultRowHeight="44.25" customHeight="1" x14ac:dyDescent="0.2"/>
  <cols>
    <col min="1" max="1" width="52.42578125" style="26" customWidth="1"/>
    <col min="2" max="25" width="8.140625" style="26" customWidth="1"/>
    <col min="26" max="41" width="8.140625" style="28" customWidth="1"/>
    <col min="42" max="42" width="7.140625" style="28" customWidth="1"/>
    <col min="43" max="43" width="6.140625" style="28" bestFit="1" customWidth="1"/>
    <col min="44" max="45" width="8.140625" style="28" customWidth="1"/>
    <col min="46" max="46" width="7.140625" style="28" customWidth="1"/>
    <col min="47" max="47" width="6.140625" style="28" bestFit="1" customWidth="1"/>
    <col min="48" max="49" width="8.140625" style="28" customWidth="1"/>
    <col min="50" max="50" width="7.140625" style="28" customWidth="1"/>
    <col min="51" max="51" width="6.140625" style="28" bestFit="1" customWidth="1"/>
    <col min="52" max="53" width="8.140625" style="28" customWidth="1"/>
    <col min="54" max="54" width="7.140625" style="28" customWidth="1"/>
    <col min="55" max="55" width="6.140625" style="28" bestFit="1" customWidth="1"/>
    <col min="56" max="57" width="8.140625" style="28" customWidth="1"/>
    <col min="58" max="58" width="7.140625" style="28" customWidth="1"/>
    <col min="59" max="59" width="6.140625" style="28" bestFit="1" customWidth="1"/>
    <col min="60" max="61" width="8.140625" style="28" customWidth="1"/>
    <col min="62" max="62" width="7.140625" style="28" customWidth="1"/>
    <col min="63" max="63" width="6.140625" style="28" bestFit="1" customWidth="1"/>
    <col min="64" max="65" width="8.140625" style="28" customWidth="1"/>
    <col min="66" max="66" width="7.140625" style="28" customWidth="1"/>
    <col min="67" max="67" width="6.140625" style="28" bestFit="1" customWidth="1"/>
    <col min="68" max="69" width="8.140625" style="28" customWidth="1"/>
    <col min="70" max="186" width="11.42578125" style="28"/>
    <col min="187" max="187" width="47.7109375" style="28" customWidth="1"/>
    <col min="188" max="217" width="7.85546875" style="28" customWidth="1"/>
    <col min="218" max="442" width="11.42578125" style="28"/>
    <col min="443" max="443" width="47.7109375" style="28" customWidth="1"/>
    <col min="444" max="473" width="7.85546875" style="28" customWidth="1"/>
    <col min="474" max="698" width="11.42578125" style="28"/>
    <col min="699" max="699" width="47.7109375" style="28" customWidth="1"/>
    <col min="700" max="729" width="7.85546875" style="28" customWidth="1"/>
    <col min="730" max="954" width="11.42578125" style="28"/>
    <col min="955" max="955" width="47.7109375" style="28" customWidth="1"/>
    <col min="956" max="985" width="7.85546875" style="28" customWidth="1"/>
    <col min="986" max="1210" width="11.42578125" style="28"/>
    <col min="1211" max="1211" width="47.7109375" style="28" customWidth="1"/>
    <col min="1212" max="1241" width="7.85546875" style="28" customWidth="1"/>
    <col min="1242" max="1466" width="11.42578125" style="28"/>
    <col min="1467" max="1467" width="47.7109375" style="28" customWidth="1"/>
    <col min="1468" max="1497" width="7.85546875" style="28" customWidth="1"/>
    <col min="1498" max="1722" width="11.42578125" style="28"/>
    <col min="1723" max="1723" width="47.7109375" style="28" customWidth="1"/>
    <col min="1724" max="1753" width="7.85546875" style="28" customWidth="1"/>
    <col min="1754" max="1978" width="11.42578125" style="28"/>
    <col min="1979" max="1979" width="47.7109375" style="28" customWidth="1"/>
    <col min="1980" max="2009" width="7.85546875" style="28" customWidth="1"/>
    <col min="2010" max="2234" width="11.42578125" style="28"/>
    <col min="2235" max="2235" width="47.7109375" style="28" customWidth="1"/>
    <col min="2236" max="2265" width="7.85546875" style="28" customWidth="1"/>
    <col min="2266" max="2490" width="11.42578125" style="28"/>
    <col min="2491" max="2491" width="47.7109375" style="28" customWidth="1"/>
    <col min="2492" max="2521" width="7.85546875" style="28" customWidth="1"/>
    <col min="2522" max="2746" width="11.42578125" style="28"/>
    <col min="2747" max="2747" width="47.7109375" style="28" customWidth="1"/>
    <col min="2748" max="2777" width="7.85546875" style="28" customWidth="1"/>
    <col min="2778" max="3002" width="11.42578125" style="28"/>
    <col min="3003" max="3003" width="47.7109375" style="28" customWidth="1"/>
    <col min="3004" max="3033" width="7.85546875" style="28" customWidth="1"/>
    <col min="3034" max="3258" width="11.42578125" style="28"/>
    <col min="3259" max="3259" width="47.7109375" style="28" customWidth="1"/>
    <col min="3260" max="3289" width="7.85546875" style="28" customWidth="1"/>
    <col min="3290" max="3514" width="11.42578125" style="28"/>
    <col min="3515" max="3515" width="47.7109375" style="28" customWidth="1"/>
    <col min="3516" max="3545" width="7.85546875" style="28" customWidth="1"/>
    <col min="3546" max="3770" width="11.42578125" style="28"/>
    <col min="3771" max="3771" width="47.7109375" style="28" customWidth="1"/>
    <col min="3772" max="3801" width="7.85546875" style="28" customWidth="1"/>
    <col min="3802" max="4026" width="11.42578125" style="28"/>
    <col min="4027" max="4027" width="47.7109375" style="28" customWidth="1"/>
    <col min="4028" max="4057" width="7.85546875" style="28" customWidth="1"/>
    <col min="4058" max="4282" width="11.42578125" style="28"/>
    <col min="4283" max="4283" width="47.7109375" style="28" customWidth="1"/>
    <col min="4284" max="4313" width="7.85546875" style="28" customWidth="1"/>
    <col min="4314" max="4538" width="11.42578125" style="28"/>
    <col min="4539" max="4539" width="47.7109375" style="28" customWidth="1"/>
    <col min="4540" max="4569" width="7.85546875" style="28" customWidth="1"/>
    <col min="4570" max="4794" width="11.42578125" style="28"/>
    <col min="4795" max="4795" width="47.7109375" style="28" customWidth="1"/>
    <col min="4796" max="4825" width="7.85546875" style="28" customWidth="1"/>
    <col min="4826" max="5050" width="11.42578125" style="28"/>
    <col min="5051" max="5051" width="47.7109375" style="28" customWidth="1"/>
    <col min="5052" max="5081" width="7.85546875" style="28" customWidth="1"/>
    <col min="5082" max="5306" width="11.42578125" style="28"/>
    <col min="5307" max="5307" width="47.7109375" style="28" customWidth="1"/>
    <col min="5308" max="5337" width="7.85546875" style="28" customWidth="1"/>
    <col min="5338" max="5562" width="11.42578125" style="28"/>
    <col min="5563" max="5563" width="47.7109375" style="28" customWidth="1"/>
    <col min="5564" max="5593" width="7.85546875" style="28" customWidth="1"/>
    <col min="5594" max="5818" width="11.42578125" style="28"/>
    <col min="5819" max="5819" width="47.7109375" style="28" customWidth="1"/>
    <col min="5820" max="5849" width="7.85546875" style="28" customWidth="1"/>
    <col min="5850" max="6074" width="11.42578125" style="28"/>
    <col min="6075" max="6075" width="47.7109375" style="28" customWidth="1"/>
    <col min="6076" max="6105" width="7.85546875" style="28" customWidth="1"/>
    <col min="6106" max="6330" width="11.42578125" style="28"/>
    <col min="6331" max="6331" width="47.7109375" style="28" customWidth="1"/>
    <col min="6332" max="6361" width="7.85546875" style="28" customWidth="1"/>
    <col min="6362" max="6586" width="11.42578125" style="28"/>
    <col min="6587" max="6587" width="47.7109375" style="28" customWidth="1"/>
    <col min="6588" max="6617" width="7.85546875" style="28" customWidth="1"/>
    <col min="6618" max="6842" width="11.42578125" style="28"/>
    <col min="6843" max="6843" width="47.7109375" style="28" customWidth="1"/>
    <col min="6844" max="6873" width="7.85546875" style="28" customWidth="1"/>
    <col min="6874" max="7098" width="11.42578125" style="28"/>
    <col min="7099" max="7099" width="47.7109375" style="28" customWidth="1"/>
    <col min="7100" max="7129" width="7.85546875" style="28" customWidth="1"/>
    <col min="7130" max="7354" width="11.42578125" style="28"/>
    <col min="7355" max="7355" width="47.7109375" style="28" customWidth="1"/>
    <col min="7356" max="7385" width="7.85546875" style="28" customWidth="1"/>
    <col min="7386" max="7610" width="11.42578125" style="28"/>
    <col min="7611" max="7611" width="47.7109375" style="28" customWidth="1"/>
    <col min="7612" max="7641" width="7.85546875" style="28" customWidth="1"/>
    <col min="7642" max="7866" width="11.42578125" style="28"/>
    <col min="7867" max="7867" width="47.7109375" style="28" customWidth="1"/>
    <col min="7868" max="7897" width="7.85546875" style="28" customWidth="1"/>
    <col min="7898" max="8122" width="11.42578125" style="28"/>
    <col min="8123" max="8123" width="47.7109375" style="28" customWidth="1"/>
    <col min="8124" max="8153" width="7.85546875" style="28" customWidth="1"/>
    <col min="8154" max="8378" width="11.42578125" style="28"/>
    <col min="8379" max="8379" width="47.7109375" style="28" customWidth="1"/>
    <col min="8380" max="8409" width="7.85546875" style="28" customWidth="1"/>
    <col min="8410" max="8634" width="11.42578125" style="28"/>
    <col min="8635" max="8635" width="47.7109375" style="28" customWidth="1"/>
    <col min="8636" max="8665" width="7.85546875" style="28" customWidth="1"/>
    <col min="8666" max="8890" width="11.42578125" style="28"/>
    <col min="8891" max="8891" width="47.7109375" style="28" customWidth="1"/>
    <col min="8892" max="8921" width="7.85546875" style="28" customWidth="1"/>
    <col min="8922" max="9146" width="11.42578125" style="28"/>
    <col min="9147" max="9147" width="47.7109375" style="28" customWidth="1"/>
    <col min="9148" max="9177" width="7.85546875" style="28" customWidth="1"/>
    <col min="9178" max="9402" width="11.42578125" style="28"/>
    <col min="9403" max="9403" width="47.7109375" style="28" customWidth="1"/>
    <col min="9404" max="9433" width="7.85546875" style="28" customWidth="1"/>
    <col min="9434" max="9658" width="11.42578125" style="28"/>
    <col min="9659" max="9659" width="47.7109375" style="28" customWidth="1"/>
    <col min="9660" max="9689" width="7.85546875" style="28" customWidth="1"/>
    <col min="9690" max="9914" width="11.42578125" style="28"/>
    <col min="9915" max="9915" width="47.7109375" style="28" customWidth="1"/>
    <col min="9916" max="9945" width="7.85546875" style="28" customWidth="1"/>
    <col min="9946" max="10170" width="11.42578125" style="28"/>
    <col min="10171" max="10171" width="47.7109375" style="28" customWidth="1"/>
    <col min="10172" max="10201" width="7.85546875" style="28" customWidth="1"/>
    <col min="10202" max="10426" width="11.42578125" style="28"/>
    <col min="10427" max="10427" width="47.7109375" style="28" customWidth="1"/>
    <col min="10428" max="10457" width="7.85546875" style="28" customWidth="1"/>
    <col min="10458" max="10682" width="11.42578125" style="28"/>
    <col min="10683" max="10683" width="47.7109375" style="28" customWidth="1"/>
    <col min="10684" max="10713" width="7.85546875" style="28" customWidth="1"/>
    <col min="10714" max="10938" width="11.42578125" style="28"/>
    <col min="10939" max="10939" width="47.7109375" style="28" customWidth="1"/>
    <col min="10940" max="10969" width="7.85546875" style="28" customWidth="1"/>
    <col min="10970" max="11194" width="11.42578125" style="28"/>
    <col min="11195" max="11195" width="47.7109375" style="28" customWidth="1"/>
    <col min="11196" max="11225" width="7.85546875" style="28" customWidth="1"/>
    <col min="11226" max="11450" width="11.42578125" style="28"/>
    <col min="11451" max="11451" width="47.7109375" style="28" customWidth="1"/>
    <col min="11452" max="11481" width="7.85546875" style="28" customWidth="1"/>
    <col min="11482" max="11706" width="11.42578125" style="28"/>
    <col min="11707" max="11707" width="47.7109375" style="28" customWidth="1"/>
    <col min="11708" max="11737" width="7.85546875" style="28" customWidth="1"/>
    <col min="11738" max="11962" width="11.42578125" style="28"/>
    <col min="11963" max="11963" width="47.7109375" style="28" customWidth="1"/>
    <col min="11964" max="11993" width="7.85546875" style="28" customWidth="1"/>
    <col min="11994" max="12218" width="11.42578125" style="28"/>
    <col min="12219" max="12219" width="47.7109375" style="28" customWidth="1"/>
    <col min="12220" max="12249" width="7.85546875" style="28" customWidth="1"/>
    <col min="12250" max="12474" width="11.42578125" style="28"/>
    <col min="12475" max="12475" width="47.7109375" style="28" customWidth="1"/>
    <col min="12476" max="12505" width="7.85546875" style="28" customWidth="1"/>
    <col min="12506" max="12730" width="11.42578125" style="28"/>
    <col min="12731" max="12731" width="47.7109375" style="28" customWidth="1"/>
    <col min="12732" max="12761" width="7.85546875" style="28" customWidth="1"/>
    <col min="12762" max="12986" width="11.42578125" style="28"/>
    <col min="12987" max="12987" width="47.7109375" style="28" customWidth="1"/>
    <col min="12988" max="13017" width="7.85546875" style="28" customWidth="1"/>
    <col min="13018" max="13242" width="11.42578125" style="28"/>
    <col min="13243" max="13243" width="47.7109375" style="28" customWidth="1"/>
    <col min="13244" max="13273" width="7.85546875" style="28" customWidth="1"/>
    <col min="13274" max="13498" width="11.42578125" style="28"/>
    <col min="13499" max="13499" width="47.7109375" style="28" customWidth="1"/>
    <col min="13500" max="13529" width="7.85546875" style="28" customWidth="1"/>
    <col min="13530" max="13754" width="11.42578125" style="28"/>
    <col min="13755" max="13755" width="47.7109375" style="28" customWidth="1"/>
    <col min="13756" max="13785" width="7.85546875" style="28" customWidth="1"/>
    <col min="13786" max="14010" width="11.42578125" style="28"/>
    <col min="14011" max="14011" width="47.7109375" style="28" customWidth="1"/>
    <col min="14012" max="14041" width="7.85546875" style="28" customWidth="1"/>
    <col min="14042" max="14266" width="11.42578125" style="28"/>
    <col min="14267" max="14267" width="47.7109375" style="28" customWidth="1"/>
    <col min="14268" max="14297" width="7.85546875" style="28" customWidth="1"/>
    <col min="14298" max="14522" width="11.42578125" style="28"/>
    <col min="14523" max="14523" width="47.7109375" style="28" customWidth="1"/>
    <col min="14524" max="14553" width="7.85546875" style="28" customWidth="1"/>
    <col min="14554" max="14778" width="11.42578125" style="28"/>
    <col min="14779" max="14779" width="47.7109375" style="28" customWidth="1"/>
    <col min="14780" max="14809" width="7.85546875" style="28" customWidth="1"/>
    <col min="14810" max="15034" width="11.42578125" style="28"/>
    <col min="15035" max="15035" width="47.7109375" style="28" customWidth="1"/>
    <col min="15036" max="15065" width="7.85546875" style="28" customWidth="1"/>
    <col min="15066" max="15290" width="11.42578125" style="28"/>
    <col min="15291" max="15291" width="47.7109375" style="28" customWidth="1"/>
    <col min="15292" max="15321" width="7.85546875" style="28" customWidth="1"/>
    <col min="15322" max="15546" width="11.42578125" style="28"/>
    <col min="15547" max="15547" width="47.7109375" style="28" customWidth="1"/>
    <col min="15548" max="15577" width="7.85546875" style="28" customWidth="1"/>
    <col min="15578" max="15802" width="11.42578125" style="28"/>
    <col min="15803" max="15803" width="47.7109375" style="28" customWidth="1"/>
    <col min="15804" max="15833" width="7.85546875" style="28" customWidth="1"/>
    <col min="15834" max="16058" width="11.42578125" style="28"/>
    <col min="16059" max="16059" width="47.7109375" style="28" customWidth="1"/>
    <col min="16060" max="16089" width="7.85546875" style="28" customWidth="1"/>
    <col min="16090" max="16384" width="11.42578125" style="28"/>
  </cols>
  <sheetData>
    <row r="1" spans="1:81" ht="12" x14ac:dyDescent="0.2"/>
    <row r="2" spans="1:81" ht="21" customHeight="1" x14ac:dyDescent="0.2">
      <c r="A2" s="45" t="s">
        <v>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spans="1:81" ht="21" customHeight="1" x14ac:dyDescent="0.2">
      <c r="A3" s="45" t="s">
        <v>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81" ht="21" customHeight="1" x14ac:dyDescent="0.2">
      <c r="A4" s="45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</row>
    <row r="5" spans="1:81" ht="21" customHeight="1" x14ac:dyDescent="0.2">
      <c r="A5" s="45" t="s">
        <v>513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</row>
    <row r="6" spans="1:81" ht="19.5" customHeight="1" x14ac:dyDescent="0.2">
      <c r="A6" s="27"/>
    </row>
    <row r="7" spans="1:81" ht="21.75" customHeight="1" x14ac:dyDescent="0.2">
      <c r="A7" s="372" t="s">
        <v>6</v>
      </c>
      <c r="B7" s="368" t="s">
        <v>7</v>
      </c>
      <c r="C7" s="368"/>
      <c r="D7" s="368"/>
      <c r="E7" s="368"/>
      <c r="F7" s="368" t="s">
        <v>8</v>
      </c>
      <c r="G7" s="368"/>
      <c r="H7" s="368"/>
      <c r="I7" s="368"/>
      <c r="J7" s="368" t="s">
        <v>9</v>
      </c>
      <c r="K7" s="368"/>
      <c r="L7" s="368"/>
      <c r="M7" s="368"/>
      <c r="N7" s="368" t="s">
        <v>10</v>
      </c>
      <c r="O7" s="368"/>
      <c r="P7" s="368"/>
      <c r="Q7" s="368"/>
      <c r="R7" s="368" t="s">
        <v>11</v>
      </c>
      <c r="S7" s="368"/>
      <c r="T7" s="368"/>
      <c r="U7" s="368"/>
      <c r="V7" s="369" t="s">
        <v>12</v>
      </c>
      <c r="W7" s="370"/>
      <c r="X7" s="370"/>
      <c r="Y7" s="371"/>
      <c r="Z7" s="368" t="s">
        <v>13</v>
      </c>
      <c r="AA7" s="368"/>
      <c r="AB7" s="368"/>
      <c r="AC7" s="368"/>
      <c r="AD7" s="368" t="s">
        <v>14</v>
      </c>
      <c r="AE7" s="368"/>
      <c r="AF7" s="368"/>
      <c r="AG7" s="368"/>
      <c r="AH7" s="368" t="s">
        <v>15</v>
      </c>
      <c r="AI7" s="368"/>
      <c r="AJ7" s="368"/>
      <c r="AK7" s="368"/>
      <c r="AL7" s="368" t="s">
        <v>16</v>
      </c>
      <c r="AM7" s="368"/>
      <c r="AN7" s="368"/>
      <c r="AO7" s="368"/>
      <c r="AP7" s="368" t="s">
        <v>17</v>
      </c>
      <c r="AQ7" s="368"/>
      <c r="AR7" s="368"/>
      <c r="AS7" s="368"/>
      <c r="AT7" s="368" t="s">
        <v>18</v>
      </c>
      <c r="AU7" s="368"/>
      <c r="AV7" s="368"/>
      <c r="AW7" s="368"/>
      <c r="AX7" s="368" t="s">
        <v>19</v>
      </c>
      <c r="AY7" s="368"/>
      <c r="AZ7" s="368"/>
      <c r="BA7" s="368"/>
      <c r="BB7" s="368" t="s">
        <v>20</v>
      </c>
      <c r="BC7" s="368"/>
      <c r="BD7" s="368"/>
      <c r="BE7" s="368"/>
      <c r="BF7" s="368" t="s">
        <v>21</v>
      </c>
      <c r="BG7" s="368"/>
      <c r="BH7" s="368"/>
      <c r="BI7" s="368"/>
      <c r="BJ7" s="368" t="s">
        <v>22</v>
      </c>
      <c r="BK7" s="368"/>
      <c r="BL7" s="368"/>
      <c r="BM7" s="368"/>
      <c r="BN7" s="368" t="s">
        <v>23</v>
      </c>
      <c r="BO7" s="368"/>
      <c r="BP7" s="368"/>
      <c r="BQ7" s="368"/>
      <c r="BR7" s="368" t="s">
        <v>24</v>
      </c>
      <c r="BS7" s="368"/>
      <c r="BT7" s="368"/>
      <c r="BU7" s="368"/>
      <c r="BV7" s="368" t="s">
        <v>25</v>
      </c>
      <c r="BW7" s="368"/>
      <c r="BX7" s="368"/>
      <c r="BY7" s="368"/>
      <c r="BZ7" s="368" t="s">
        <v>495</v>
      </c>
      <c r="CA7" s="368"/>
      <c r="CB7" s="368"/>
      <c r="CC7" s="368"/>
    </row>
    <row r="8" spans="1:81" ht="24" x14ac:dyDescent="0.2">
      <c r="A8" s="372"/>
      <c r="B8" s="206" t="s">
        <v>26</v>
      </c>
      <c r="C8" s="207" t="s">
        <v>27</v>
      </c>
      <c r="D8" s="207" t="s">
        <v>28</v>
      </c>
      <c r="E8" s="207" t="s">
        <v>29</v>
      </c>
      <c r="F8" s="206" t="s">
        <v>26</v>
      </c>
      <c r="G8" s="207" t="s">
        <v>27</v>
      </c>
      <c r="H8" s="207" t="s">
        <v>28</v>
      </c>
      <c r="I8" s="207" t="s">
        <v>29</v>
      </c>
      <c r="J8" s="206" t="s">
        <v>26</v>
      </c>
      <c r="K8" s="207" t="s">
        <v>27</v>
      </c>
      <c r="L8" s="207" t="s">
        <v>28</v>
      </c>
      <c r="M8" s="207" t="s">
        <v>29</v>
      </c>
      <c r="N8" s="206" t="s">
        <v>26</v>
      </c>
      <c r="O8" s="207" t="s">
        <v>27</v>
      </c>
      <c r="P8" s="207" t="s">
        <v>28</v>
      </c>
      <c r="Q8" s="207" t="s">
        <v>29</v>
      </c>
      <c r="R8" s="206" t="s">
        <v>26</v>
      </c>
      <c r="S8" s="207" t="s">
        <v>27</v>
      </c>
      <c r="T8" s="207" t="s">
        <v>28</v>
      </c>
      <c r="U8" s="207" t="s">
        <v>29</v>
      </c>
      <c r="V8" s="206" t="s">
        <v>26</v>
      </c>
      <c r="W8" s="207" t="s">
        <v>27</v>
      </c>
      <c r="X8" s="207" t="s">
        <v>28</v>
      </c>
      <c r="Y8" s="207" t="s">
        <v>29</v>
      </c>
      <c r="Z8" s="206" t="s">
        <v>26</v>
      </c>
      <c r="AA8" s="207" t="s">
        <v>27</v>
      </c>
      <c r="AB8" s="207" t="s">
        <v>28</v>
      </c>
      <c r="AC8" s="207" t="s">
        <v>29</v>
      </c>
      <c r="AD8" s="206" t="s">
        <v>26</v>
      </c>
      <c r="AE8" s="207" t="s">
        <v>27</v>
      </c>
      <c r="AF8" s="207" t="s">
        <v>28</v>
      </c>
      <c r="AG8" s="207" t="s">
        <v>29</v>
      </c>
      <c r="AH8" s="206" t="s">
        <v>26</v>
      </c>
      <c r="AI8" s="207" t="s">
        <v>27</v>
      </c>
      <c r="AJ8" s="207" t="s">
        <v>28</v>
      </c>
      <c r="AK8" s="207" t="s">
        <v>29</v>
      </c>
      <c r="AL8" s="206" t="s">
        <v>26</v>
      </c>
      <c r="AM8" s="207" t="s">
        <v>27</v>
      </c>
      <c r="AN8" s="207" t="s">
        <v>28</v>
      </c>
      <c r="AO8" s="207" t="s">
        <v>29</v>
      </c>
      <c r="AP8" s="206" t="s">
        <v>26</v>
      </c>
      <c r="AQ8" s="207" t="s">
        <v>27</v>
      </c>
      <c r="AR8" s="207" t="s">
        <v>28</v>
      </c>
      <c r="AS8" s="207" t="s">
        <v>29</v>
      </c>
      <c r="AT8" s="206" t="s">
        <v>26</v>
      </c>
      <c r="AU8" s="207" t="s">
        <v>27</v>
      </c>
      <c r="AV8" s="207" t="s">
        <v>28</v>
      </c>
      <c r="AW8" s="207" t="s">
        <v>29</v>
      </c>
      <c r="AX8" s="206" t="s">
        <v>26</v>
      </c>
      <c r="AY8" s="207" t="s">
        <v>27</v>
      </c>
      <c r="AZ8" s="207" t="s">
        <v>28</v>
      </c>
      <c r="BA8" s="207" t="s">
        <v>29</v>
      </c>
      <c r="BB8" s="206" t="s">
        <v>26</v>
      </c>
      <c r="BC8" s="207" t="s">
        <v>27</v>
      </c>
      <c r="BD8" s="207" t="s">
        <v>28</v>
      </c>
      <c r="BE8" s="207" t="s">
        <v>29</v>
      </c>
      <c r="BF8" s="206" t="s">
        <v>26</v>
      </c>
      <c r="BG8" s="207" t="s">
        <v>27</v>
      </c>
      <c r="BH8" s="207" t="s">
        <v>28</v>
      </c>
      <c r="BI8" s="207" t="s">
        <v>29</v>
      </c>
      <c r="BJ8" s="206" t="s">
        <v>26</v>
      </c>
      <c r="BK8" s="207" t="s">
        <v>27</v>
      </c>
      <c r="BL8" s="207" t="s">
        <v>28</v>
      </c>
      <c r="BM8" s="207" t="s">
        <v>29</v>
      </c>
      <c r="BN8" s="206" t="s">
        <v>26</v>
      </c>
      <c r="BO8" s="207" t="s">
        <v>27</v>
      </c>
      <c r="BP8" s="207" t="s">
        <v>28</v>
      </c>
      <c r="BQ8" s="207" t="s">
        <v>29</v>
      </c>
      <c r="BR8" s="206" t="s">
        <v>26</v>
      </c>
      <c r="BS8" s="207" t="s">
        <v>27</v>
      </c>
      <c r="BT8" s="207" t="s">
        <v>28</v>
      </c>
      <c r="BU8" s="207" t="s">
        <v>29</v>
      </c>
      <c r="BV8" s="206" t="s">
        <v>26</v>
      </c>
      <c r="BW8" s="207" t="s">
        <v>27</v>
      </c>
      <c r="BX8" s="207" t="s">
        <v>28</v>
      </c>
      <c r="BY8" s="207" t="s">
        <v>29</v>
      </c>
      <c r="BZ8" s="362" t="s">
        <v>26</v>
      </c>
      <c r="CA8" s="362" t="s">
        <v>27</v>
      </c>
      <c r="CB8" s="362" t="s">
        <v>28</v>
      </c>
      <c r="CC8" s="362" t="s">
        <v>496</v>
      </c>
    </row>
    <row r="9" spans="1:81" ht="17.25" customHeight="1" x14ac:dyDescent="0.2">
      <c r="A9" s="209" t="s">
        <v>30</v>
      </c>
      <c r="B9" s="210">
        <f>SUM(B10:B12)</f>
        <v>641</v>
      </c>
      <c r="C9" s="210">
        <f>SUM(C10:C12)</f>
        <v>509</v>
      </c>
      <c r="D9" s="210">
        <f t="shared" ref="D9:AK9" si="0">SUM(D10:D12)</f>
        <v>311</v>
      </c>
      <c r="E9" s="210">
        <f t="shared" si="0"/>
        <v>2064</v>
      </c>
      <c r="F9" s="210">
        <f t="shared" si="0"/>
        <v>323</v>
      </c>
      <c r="G9" s="210">
        <f t="shared" si="0"/>
        <v>292</v>
      </c>
      <c r="H9" s="210">
        <f t="shared" si="0"/>
        <v>222</v>
      </c>
      <c r="I9" s="210">
        <f t="shared" si="0"/>
        <v>2097</v>
      </c>
      <c r="J9" s="210">
        <f t="shared" si="0"/>
        <v>810</v>
      </c>
      <c r="K9" s="210">
        <f t="shared" si="0"/>
        <v>667</v>
      </c>
      <c r="L9" s="210">
        <f t="shared" si="0"/>
        <v>374</v>
      </c>
      <c r="M9" s="210">
        <f t="shared" si="0"/>
        <v>2306</v>
      </c>
      <c r="N9" s="210">
        <f t="shared" si="0"/>
        <v>284</v>
      </c>
      <c r="O9" s="210">
        <f t="shared" si="0"/>
        <v>256</v>
      </c>
      <c r="P9" s="210">
        <f t="shared" si="0"/>
        <v>183</v>
      </c>
      <c r="Q9" s="210">
        <f t="shared" si="0"/>
        <v>2282</v>
      </c>
      <c r="R9" s="210">
        <f t="shared" si="0"/>
        <v>860</v>
      </c>
      <c r="S9" s="210">
        <f t="shared" si="0"/>
        <v>692</v>
      </c>
      <c r="T9" s="210">
        <f t="shared" si="0"/>
        <v>426</v>
      </c>
      <c r="U9" s="210">
        <f t="shared" si="0"/>
        <v>2489</v>
      </c>
      <c r="V9" s="210">
        <f t="shared" si="0"/>
        <v>322</v>
      </c>
      <c r="W9" s="210">
        <f t="shared" si="0"/>
        <v>306</v>
      </c>
      <c r="X9" s="210">
        <f t="shared" si="0"/>
        <v>205</v>
      </c>
      <c r="Y9" s="210">
        <f t="shared" si="0"/>
        <v>2538</v>
      </c>
      <c r="Z9" s="210">
        <f t="shared" si="0"/>
        <v>935</v>
      </c>
      <c r="AA9" s="210">
        <f t="shared" si="0"/>
        <v>680</v>
      </c>
      <c r="AB9" s="210">
        <f t="shared" si="0"/>
        <v>315</v>
      </c>
      <c r="AC9" s="210">
        <f t="shared" si="0"/>
        <v>2627</v>
      </c>
      <c r="AD9" s="210">
        <f t="shared" si="0"/>
        <v>295</v>
      </c>
      <c r="AE9" s="210">
        <f>SUM(AE10:AE12)</f>
        <v>265</v>
      </c>
      <c r="AF9" s="210">
        <f t="shared" si="0"/>
        <v>177</v>
      </c>
      <c r="AG9" s="210">
        <f t="shared" si="0"/>
        <v>2656</v>
      </c>
      <c r="AH9" s="210">
        <f t="shared" si="0"/>
        <v>756</v>
      </c>
      <c r="AI9" s="210">
        <f>+SUM(AI10:AI12)</f>
        <v>604</v>
      </c>
      <c r="AJ9" s="210">
        <f t="shared" si="0"/>
        <v>293</v>
      </c>
      <c r="AK9" s="210">
        <f t="shared" si="0"/>
        <v>2684</v>
      </c>
      <c r="AL9" s="210">
        <f>SUM(AL10:AL12)</f>
        <v>371</v>
      </c>
      <c r="AM9" s="210">
        <f>+SUM(AM10:AM12)</f>
        <v>312</v>
      </c>
      <c r="AN9" s="210">
        <f t="shared" ref="AN9:AS9" si="1">SUM(AN10:AN12)</f>
        <v>195</v>
      </c>
      <c r="AO9" s="210">
        <f t="shared" si="1"/>
        <v>2648</v>
      </c>
      <c r="AP9" s="210">
        <f t="shared" si="1"/>
        <v>773</v>
      </c>
      <c r="AQ9" s="210">
        <f t="shared" si="1"/>
        <v>600</v>
      </c>
      <c r="AR9" s="210">
        <f t="shared" si="1"/>
        <v>247</v>
      </c>
      <c r="AS9" s="210">
        <f t="shared" si="1"/>
        <v>2535</v>
      </c>
      <c r="AT9" s="210">
        <f>SUM(AT10:AT12)</f>
        <v>310</v>
      </c>
      <c r="AU9" s="210">
        <f>SUM(AU10:AU12)</f>
        <v>271</v>
      </c>
      <c r="AV9" s="210">
        <f>SUM(AV10:AV12)</f>
        <v>173</v>
      </c>
      <c r="AW9" s="210">
        <f>SUM(AW10:AW12)</f>
        <v>2469</v>
      </c>
      <c r="AX9" s="210">
        <f t="shared" ref="AX9:BE9" si="2">SUM(AX10:AX12)</f>
        <v>709</v>
      </c>
      <c r="AY9" s="210">
        <f t="shared" si="2"/>
        <v>564</v>
      </c>
      <c r="AZ9" s="210">
        <f t="shared" si="2"/>
        <v>231</v>
      </c>
      <c r="BA9" s="210">
        <f t="shared" si="2"/>
        <v>2334</v>
      </c>
      <c r="BB9" s="210">
        <f t="shared" si="2"/>
        <v>289</v>
      </c>
      <c r="BC9" s="210">
        <f t="shared" si="2"/>
        <v>284</v>
      </c>
      <c r="BD9" s="210">
        <f t="shared" si="2"/>
        <v>142</v>
      </c>
      <c r="BE9" s="210">
        <f t="shared" si="2"/>
        <v>2185</v>
      </c>
      <c r="BF9" s="210">
        <f t="shared" ref="BF9:CC9" si="3">SUM(BF10:BF12)</f>
        <v>605</v>
      </c>
      <c r="BG9" s="210">
        <f t="shared" si="3"/>
        <v>541</v>
      </c>
      <c r="BH9" s="210">
        <f t="shared" si="3"/>
        <v>227</v>
      </c>
      <c r="BI9" s="210">
        <f t="shared" si="3"/>
        <v>2185</v>
      </c>
      <c r="BJ9" s="210">
        <f t="shared" si="3"/>
        <v>239</v>
      </c>
      <c r="BK9" s="210">
        <f t="shared" si="3"/>
        <v>218</v>
      </c>
      <c r="BL9" s="210">
        <f t="shared" si="3"/>
        <v>135</v>
      </c>
      <c r="BM9" s="210">
        <f t="shared" si="3"/>
        <v>2079</v>
      </c>
      <c r="BN9" s="210">
        <f t="shared" si="3"/>
        <v>498</v>
      </c>
      <c r="BO9" s="210">
        <f t="shared" si="3"/>
        <v>429</v>
      </c>
      <c r="BP9" s="210">
        <f t="shared" si="3"/>
        <v>195</v>
      </c>
      <c r="BQ9" s="210">
        <f t="shared" si="3"/>
        <v>1919</v>
      </c>
      <c r="BR9" s="210">
        <f t="shared" si="3"/>
        <v>241</v>
      </c>
      <c r="BS9" s="210">
        <f t="shared" si="3"/>
        <v>223</v>
      </c>
      <c r="BT9" s="210">
        <f t="shared" si="3"/>
        <v>140</v>
      </c>
      <c r="BU9" s="210">
        <f t="shared" si="3"/>
        <v>1848</v>
      </c>
      <c r="BV9" s="210">
        <f t="shared" si="3"/>
        <v>443</v>
      </c>
      <c r="BW9" s="210">
        <f t="shared" si="3"/>
        <v>357</v>
      </c>
      <c r="BX9" s="210">
        <f t="shared" si="3"/>
        <v>160</v>
      </c>
      <c r="BY9" s="210">
        <f t="shared" si="3"/>
        <v>1731</v>
      </c>
      <c r="BZ9" s="210">
        <f t="shared" si="3"/>
        <v>232</v>
      </c>
      <c r="CA9" s="210">
        <f t="shared" si="3"/>
        <v>214</v>
      </c>
      <c r="CB9" s="210">
        <f t="shared" si="3"/>
        <v>157</v>
      </c>
      <c r="CC9" s="210">
        <f t="shared" si="3"/>
        <v>1678</v>
      </c>
    </row>
    <row r="10" spans="1:81" ht="17.25" customHeight="1" x14ac:dyDescent="0.2">
      <c r="A10" s="35" t="s">
        <v>31</v>
      </c>
      <c r="B10" s="36">
        <v>204</v>
      </c>
      <c r="C10" s="36">
        <v>202</v>
      </c>
      <c r="D10" s="36">
        <v>108</v>
      </c>
      <c r="E10" s="36">
        <v>1050</v>
      </c>
      <c r="F10" s="36">
        <v>149</v>
      </c>
      <c r="G10" s="36">
        <v>145</v>
      </c>
      <c r="H10" s="36">
        <v>115</v>
      </c>
      <c r="I10" s="36">
        <v>1064</v>
      </c>
      <c r="J10" s="36">
        <v>289</v>
      </c>
      <c r="K10" s="36">
        <v>285</v>
      </c>
      <c r="L10" s="36">
        <v>143</v>
      </c>
      <c r="M10" s="36">
        <v>1128</v>
      </c>
      <c r="N10" s="36">
        <v>146</v>
      </c>
      <c r="O10" s="36">
        <v>143</v>
      </c>
      <c r="P10" s="36">
        <v>102</v>
      </c>
      <c r="Q10" s="36">
        <v>1120</v>
      </c>
      <c r="R10" s="36">
        <v>321</v>
      </c>
      <c r="S10" s="36">
        <v>315</v>
      </c>
      <c r="T10" s="36">
        <v>190</v>
      </c>
      <c r="U10" s="36">
        <v>1191</v>
      </c>
      <c r="V10" s="36">
        <v>191</v>
      </c>
      <c r="W10" s="36">
        <v>191</v>
      </c>
      <c r="X10" s="36">
        <v>123</v>
      </c>
      <c r="Y10" s="36">
        <v>1229</v>
      </c>
      <c r="Z10" s="36">
        <v>313</v>
      </c>
      <c r="AA10" s="36">
        <v>295</v>
      </c>
      <c r="AB10" s="36">
        <v>131</v>
      </c>
      <c r="AC10" s="36">
        <v>1269</v>
      </c>
      <c r="AD10" s="36">
        <v>150</v>
      </c>
      <c r="AE10" s="36">
        <v>147</v>
      </c>
      <c r="AF10" s="36">
        <v>101</v>
      </c>
      <c r="AG10" s="36">
        <v>1300</v>
      </c>
      <c r="AH10" s="36">
        <v>263</v>
      </c>
      <c r="AI10" s="36">
        <v>253</v>
      </c>
      <c r="AJ10" s="36">
        <v>118</v>
      </c>
      <c r="AK10" s="36">
        <v>1325</v>
      </c>
      <c r="AL10" s="36">
        <v>183</v>
      </c>
      <c r="AM10" s="36">
        <v>171</v>
      </c>
      <c r="AN10" s="36">
        <v>106</v>
      </c>
      <c r="AO10" s="36">
        <v>1292</v>
      </c>
      <c r="AP10" s="36">
        <v>270</v>
      </c>
      <c r="AQ10" s="36">
        <v>245</v>
      </c>
      <c r="AR10" s="36">
        <v>94</v>
      </c>
      <c r="AS10" s="36">
        <v>1261</v>
      </c>
      <c r="AT10" s="36">
        <v>146</v>
      </c>
      <c r="AU10" s="36">
        <v>140</v>
      </c>
      <c r="AV10" s="36">
        <v>93</v>
      </c>
      <c r="AW10" s="36">
        <v>1246</v>
      </c>
      <c r="AX10" s="36">
        <v>245</v>
      </c>
      <c r="AY10" s="36">
        <v>226</v>
      </c>
      <c r="AZ10" s="36">
        <v>78</v>
      </c>
      <c r="BA10" s="36">
        <v>1179</v>
      </c>
      <c r="BB10" s="36">
        <v>134</v>
      </c>
      <c r="BC10" s="36">
        <v>133</v>
      </c>
      <c r="BD10" s="36">
        <v>72</v>
      </c>
      <c r="BE10" s="36">
        <v>1097</v>
      </c>
      <c r="BF10" s="36">
        <v>225</v>
      </c>
      <c r="BG10" s="36">
        <v>223</v>
      </c>
      <c r="BH10" s="36">
        <v>85</v>
      </c>
      <c r="BI10" s="36">
        <v>1087</v>
      </c>
      <c r="BJ10" s="36">
        <v>108</v>
      </c>
      <c r="BK10" s="36">
        <v>105</v>
      </c>
      <c r="BL10" s="36">
        <v>62</v>
      </c>
      <c r="BM10" s="36">
        <v>1002</v>
      </c>
      <c r="BN10" s="36">
        <v>197</v>
      </c>
      <c r="BO10" s="36">
        <v>193</v>
      </c>
      <c r="BP10" s="36">
        <v>75</v>
      </c>
      <c r="BQ10" s="36">
        <v>917</v>
      </c>
      <c r="BR10" s="36">
        <v>100</v>
      </c>
      <c r="BS10" s="36">
        <v>100</v>
      </c>
      <c r="BT10" s="36">
        <v>65</v>
      </c>
      <c r="BU10" s="36">
        <v>868</v>
      </c>
      <c r="BV10" s="36">
        <v>137</v>
      </c>
      <c r="BW10" s="36">
        <v>135</v>
      </c>
      <c r="BX10" s="36">
        <v>59</v>
      </c>
      <c r="BY10" s="36">
        <v>800</v>
      </c>
      <c r="BZ10" s="36">
        <v>88</v>
      </c>
      <c r="CA10" s="36">
        <v>88</v>
      </c>
      <c r="CB10" s="36">
        <v>61</v>
      </c>
      <c r="CC10" s="36">
        <v>747</v>
      </c>
    </row>
    <row r="11" spans="1:81" ht="17.25" customHeight="1" x14ac:dyDescent="0.2">
      <c r="A11" s="46" t="s">
        <v>32</v>
      </c>
      <c r="B11" s="47">
        <v>287</v>
      </c>
      <c r="C11" s="47">
        <v>159</v>
      </c>
      <c r="D11" s="47">
        <v>137</v>
      </c>
      <c r="E11" s="47">
        <v>857</v>
      </c>
      <c r="F11" s="47">
        <v>108</v>
      </c>
      <c r="G11" s="47">
        <v>84</v>
      </c>
      <c r="H11" s="47">
        <v>76</v>
      </c>
      <c r="I11" s="47">
        <v>864</v>
      </c>
      <c r="J11" s="47">
        <v>327</v>
      </c>
      <c r="K11" s="47">
        <v>190</v>
      </c>
      <c r="L11" s="47">
        <v>132</v>
      </c>
      <c r="M11" s="47">
        <v>916</v>
      </c>
      <c r="N11" s="47">
        <v>92</v>
      </c>
      <c r="O11" s="47">
        <v>71</v>
      </c>
      <c r="P11" s="47">
        <v>60</v>
      </c>
      <c r="Q11" s="47">
        <v>878</v>
      </c>
      <c r="R11" s="47">
        <v>306</v>
      </c>
      <c r="S11" s="47">
        <v>159</v>
      </c>
      <c r="T11" s="47">
        <v>113</v>
      </c>
      <c r="U11" s="47">
        <v>899</v>
      </c>
      <c r="V11" s="47">
        <v>83</v>
      </c>
      <c r="W11" s="47">
        <v>67</v>
      </c>
      <c r="X11" s="47">
        <v>59</v>
      </c>
      <c r="Y11" s="47">
        <v>889</v>
      </c>
      <c r="Z11" s="47">
        <v>389</v>
      </c>
      <c r="AA11" s="47">
        <v>153</v>
      </c>
      <c r="AB11" s="47">
        <v>113</v>
      </c>
      <c r="AC11" s="47">
        <v>892</v>
      </c>
      <c r="AD11" s="47">
        <v>95</v>
      </c>
      <c r="AE11" s="47">
        <v>70</v>
      </c>
      <c r="AF11" s="47">
        <v>58</v>
      </c>
      <c r="AG11" s="47">
        <v>885</v>
      </c>
      <c r="AH11" s="47">
        <v>294</v>
      </c>
      <c r="AI11" s="47">
        <v>154</v>
      </c>
      <c r="AJ11" s="47">
        <v>105</v>
      </c>
      <c r="AK11" s="47">
        <v>867</v>
      </c>
      <c r="AL11" s="47">
        <v>105</v>
      </c>
      <c r="AM11" s="47">
        <v>61</v>
      </c>
      <c r="AN11" s="47">
        <v>46</v>
      </c>
      <c r="AO11" s="47">
        <v>840</v>
      </c>
      <c r="AP11" s="47">
        <v>316</v>
      </c>
      <c r="AQ11" s="47">
        <v>171</v>
      </c>
      <c r="AR11" s="47">
        <v>98</v>
      </c>
      <c r="AS11" s="47">
        <v>802</v>
      </c>
      <c r="AT11" s="47">
        <v>95</v>
      </c>
      <c r="AU11" s="47">
        <v>65</v>
      </c>
      <c r="AV11" s="47">
        <v>48</v>
      </c>
      <c r="AW11" s="47">
        <v>766</v>
      </c>
      <c r="AX11" s="47">
        <v>280</v>
      </c>
      <c r="AY11" s="47">
        <v>158</v>
      </c>
      <c r="AZ11" s="47">
        <v>113</v>
      </c>
      <c r="BA11" s="47">
        <v>754</v>
      </c>
      <c r="BB11" s="47">
        <v>92</v>
      </c>
      <c r="BC11" s="47">
        <v>88</v>
      </c>
      <c r="BD11" s="47">
        <v>54</v>
      </c>
      <c r="BE11" s="47">
        <v>738</v>
      </c>
      <c r="BF11" s="47">
        <v>260</v>
      </c>
      <c r="BG11" s="47">
        <v>198</v>
      </c>
      <c r="BH11" s="47">
        <v>92</v>
      </c>
      <c r="BI11" s="47">
        <v>734</v>
      </c>
      <c r="BJ11" s="47">
        <v>92</v>
      </c>
      <c r="BK11" s="47">
        <v>77</v>
      </c>
      <c r="BL11" s="47">
        <v>58</v>
      </c>
      <c r="BM11" s="47">
        <v>737</v>
      </c>
      <c r="BN11" s="47">
        <v>203</v>
      </c>
      <c r="BO11" s="47">
        <v>139</v>
      </c>
      <c r="BP11" s="47">
        <v>76</v>
      </c>
      <c r="BQ11" s="47">
        <v>683</v>
      </c>
      <c r="BR11" s="47">
        <v>112</v>
      </c>
      <c r="BS11" s="47">
        <v>94</v>
      </c>
      <c r="BT11" s="47">
        <v>61</v>
      </c>
      <c r="BU11" s="47">
        <v>699</v>
      </c>
      <c r="BV11" s="47">
        <v>239</v>
      </c>
      <c r="BW11" s="47">
        <v>155</v>
      </c>
      <c r="BX11" s="47">
        <v>76</v>
      </c>
      <c r="BY11" s="47">
        <v>681</v>
      </c>
      <c r="BZ11" s="47">
        <v>126</v>
      </c>
      <c r="CA11" s="47">
        <v>108</v>
      </c>
      <c r="CB11" s="47">
        <v>84</v>
      </c>
      <c r="CC11" s="47">
        <v>701</v>
      </c>
    </row>
    <row r="12" spans="1:81" ht="17.25" customHeight="1" x14ac:dyDescent="0.2">
      <c r="A12" s="35" t="s">
        <v>33</v>
      </c>
      <c r="B12" s="36">
        <v>150</v>
      </c>
      <c r="C12" s="36">
        <v>148</v>
      </c>
      <c r="D12" s="36">
        <v>66</v>
      </c>
      <c r="E12" s="36">
        <v>157</v>
      </c>
      <c r="F12" s="36">
        <v>66</v>
      </c>
      <c r="G12" s="36">
        <v>63</v>
      </c>
      <c r="H12" s="36">
        <v>31</v>
      </c>
      <c r="I12" s="36">
        <v>169</v>
      </c>
      <c r="J12" s="36">
        <v>194</v>
      </c>
      <c r="K12" s="36">
        <v>192</v>
      </c>
      <c r="L12" s="36">
        <v>99</v>
      </c>
      <c r="M12" s="36">
        <v>262</v>
      </c>
      <c r="N12" s="36">
        <v>46</v>
      </c>
      <c r="O12" s="36">
        <v>42</v>
      </c>
      <c r="P12" s="36">
        <v>21</v>
      </c>
      <c r="Q12" s="36">
        <v>284</v>
      </c>
      <c r="R12" s="36">
        <v>233</v>
      </c>
      <c r="S12" s="36">
        <v>218</v>
      </c>
      <c r="T12" s="36">
        <v>123</v>
      </c>
      <c r="U12" s="36">
        <v>399</v>
      </c>
      <c r="V12" s="36">
        <v>48</v>
      </c>
      <c r="W12" s="36">
        <v>48</v>
      </c>
      <c r="X12" s="36">
        <v>23</v>
      </c>
      <c r="Y12" s="36">
        <v>420</v>
      </c>
      <c r="Z12" s="36">
        <v>233</v>
      </c>
      <c r="AA12" s="36">
        <v>232</v>
      </c>
      <c r="AB12" s="36">
        <v>71</v>
      </c>
      <c r="AC12" s="36">
        <v>466</v>
      </c>
      <c r="AD12" s="36">
        <v>50</v>
      </c>
      <c r="AE12" s="36">
        <v>48</v>
      </c>
      <c r="AF12" s="36">
        <v>18</v>
      </c>
      <c r="AG12" s="36">
        <v>471</v>
      </c>
      <c r="AH12" s="36">
        <v>199</v>
      </c>
      <c r="AI12" s="36">
        <v>197</v>
      </c>
      <c r="AJ12" s="36">
        <v>70</v>
      </c>
      <c r="AK12" s="36">
        <v>492</v>
      </c>
      <c r="AL12" s="36">
        <v>83</v>
      </c>
      <c r="AM12" s="36">
        <v>80</v>
      </c>
      <c r="AN12" s="36">
        <v>43</v>
      </c>
      <c r="AO12" s="36">
        <v>516</v>
      </c>
      <c r="AP12" s="36">
        <v>187</v>
      </c>
      <c r="AQ12" s="36">
        <v>184</v>
      </c>
      <c r="AR12" s="36">
        <v>55</v>
      </c>
      <c r="AS12" s="36">
        <v>472</v>
      </c>
      <c r="AT12" s="36">
        <v>69</v>
      </c>
      <c r="AU12" s="36">
        <v>66</v>
      </c>
      <c r="AV12" s="36">
        <v>32</v>
      </c>
      <c r="AW12" s="36">
        <v>457</v>
      </c>
      <c r="AX12" s="36">
        <v>184</v>
      </c>
      <c r="AY12" s="36">
        <v>180</v>
      </c>
      <c r="AZ12" s="36">
        <v>40</v>
      </c>
      <c r="BA12" s="36">
        <v>401</v>
      </c>
      <c r="BB12" s="36">
        <v>63</v>
      </c>
      <c r="BC12" s="36">
        <v>63</v>
      </c>
      <c r="BD12" s="36">
        <v>16</v>
      </c>
      <c r="BE12" s="36">
        <v>350</v>
      </c>
      <c r="BF12" s="36">
        <v>120</v>
      </c>
      <c r="BG12" s="36">
        <v>120</v>
      </c>
      <c r="BH12" s="36">
        <v>50</v>
      </c>
      <c r="BI12" s="36">
        <v>364</v>
      </c>
      <c r="BJ12" s="36">
        <v>39</v>
      </c>
      <c r="BK12" s="36">
        <v>36</v>
      </c>
      <c r="BL12" s="36">
        <v>15</v>
      </c>
      <c r="BM12" s="36">
        <v>340</v>
      </c>
      <c r="BN12" s="36">
        <v>98</v>
      </c>
      <c r="BO12" s="36">
        <v>97</v>
      </c>
      <c r="BP12" s="36">
        <v>44</v>
      </c>
      <c r="BQ12" s="36">
        <v>319</v>
      </c>
      <c r="BR12" s="36">
        <v>29</v>
      </c>
      <c r="BS12" s="36">
        <v>29</v>
      </c>
      <c r="BT12" s="36">
        <v>14</v>
      </c>
      <c r="BU12" s="36">
        <v>281</v>
      </c>
      <c r="BV12" s="36">
        <v>67</v>
      </c>
      <c r="BW12" s="36">
        <v>67</v>
      </c>
      <c r="BX12" s="36">
        <v>25</v>
      </c>
      <c r="BY12" s="36">
        <v>250</v>
      </c>
      <c r="BZ12" s="36">
        <v>18</v>
      </c>
      <c r="CA12" s="36">
        <v>18</v>
      </c>
      <c r="CB12" s="36">
        <v>12</v>
      </c>
      <c r="CC12" s="36">
        <v>230</v>
      </c>
    </row>
    <row r="13" spans="1:81" ht="17.25" customHeight="1" x14ac:dyDescent="0.2">
      <c r="A13" s="209" t="s">
        <v>34</v>
      </c>
      <c r="B13" s="210">
        <f>+SUM(B14:B16)</f>
        <v>461</v>
      </c>
      <c r="C13" s="210">
        <f>SUM(C14:C16)</f>
        <v>395</v>
      </c>
      <c r="D13" s="210">
        <f>+SUM(D14:D16)</f>
        <v>230</v>
      </c>
      <c r="E13" s="210">
        <f>+SUM(E14:E16)</f>
        <v>1432</v>
      </c>
      <c r="F13" s="210">
        <f>+SUM(F14:F16)</f>
        <v>153</v>
      </c>
      <c r="G13" s="210">
        <f>SUM(G14:G16)</f>
        <v>140</v>
      </c>
      <c r="H13" s="210">
        <f>+SUM(H14:H16)</f>
        <v>96</v>
      </c>
      <c r="I13" s="210">
        <f>+SUM(I14:I16)</f>
        <v>1375</v>
      </c>
      <c r="J13" s="210">
        <f>+SUM(J14:J16)</f>
        <v>635</v>
      </c>
      <c r="K13" s="210">
        <f>SUM(K14:K16)</f>
        <v>511</v>
      </c>
      <c r="L13" s="210">
        <f>+SUM(L14:L16)</f>
        <v>257</v>
      </c>
      <c r="M13" s="210">
        <f>+SUM(M14:M16)</f>
        <v>1468</v>
      </c>
      <c r="N13" s="210">
        <f>+SUM(N14:N16)</f>
        <v>208</v>
      </c>
      <c r="O13" s="210">
        <f>SUM(O14:O16)</f>
        <v>171</v>
      </c>
      <c r="P13" s="210">
        <f>+SUM(P14:P16)</f>
        <v>104</v>
      </c>
      <c r="Q13" s="210">
        <f>+SUM(Q14:Q16)</f>
        <v>1416</v>
      </c>
      <c r="R13" s="210">
        <f>+SUM(R14:R16)</f>
        <v>647</v>
      </c>
      <c r="S13" s="210">
        <f>SUM(S14:S16)</f>
        <v>394</v>
      </c>
      <c r="T13" s="210">
        <f>+SUM(T14:T16)</f>
        <v>228</v>
      </c>
      <c r="U13" s="210">
        <f>+SUM(U14:U16)</f>
        <v>1511</v>
      </c>
      <c r="V13" s="210">
        <f>+SUM(V14:V16)</f>
        <v>189</v>
      </c>
      <c r="W13" s="210">
        <f>SUM(W14:W16)</f>
        <v>165</v>
      </c>
      <c r="X13" s="210">
        <f>+SUM(X14:X16)</f>
        <v>106</v>
      </c>
      <c r="Y13" s="210">
        <f>+SUM(Y14:Y16)</f>
        <v>1462</v>
      </c>
      <c r="Z13" s="210">
        <f t="shared" ref="Z13:AS13" si="4">+SUM(Z14:Z16)</f>
        <v>692</v>
      </c>
      <c r="AA13" s="210">
        <f t="shared" si="4"/>
        <v>407</v>
      </c>
      <c r="AB13" s="210">
        <f t="shared" si="4"/>
        <v>200</v>
      </c>
      <c r="AC13" s="210">
        <f t="shared" si="4"/>
        <v>1525</v>
      </c>
      <c r="AD13" s="210">
        <f t="shared" si="4"/>
        <v>195</v>
      </c>
      <c r="AE13" s="210">
        <f t="shared" si="4"/>
        <v>153</v>
      </c>
      <c r="AF13" s="210">
        <f t="shared" si="4"/>
        <v>96</v>
      </c>
      <c r="AG13" s="210">
        <f t="shared" si="4"/>
        <v>1462</v>
      </c>
      <c r="AH13" s="210">
        <f t="shared" si="4"/>
        <v>571</v>
      </c>
      <c r="AI13" s="210">
        <f t="shared" si="4"/>
        <v>413</v>
      </c>
      <c r="AJ13" s="210">
        <f t="shared" si="4"/>
        <v>200</v>
      </c>
      <c r="AK13" s="210">
        <f t="shared" si="4"/>
        <v>1524</v>
      </c>
      <c r="AL13" s="210">
        <f t="shared" si="4"/>
        <v>233</v>
      </c>
      <c r="AM13" s="210">
        <f t="shared" si="4"/>
        <v>208</v>
      </c>
      <c r="AN13" s="210">
        <f t="shared" si="4"/>
        <v>108</v>
      </c>
      <c r="AO13" s="210">
        <f t="shared" si="4"/>
        <v>1490</v>
      </c>
      <c r="AP13" s="210">
        <f t="shared" si="4"/>
        <v>613</v>
      </c>
      <c r="AQ13" s="210">
        <f t="shared" si="4"/>
        <v>452</v>
      </c>
      <c r="AR13" s="210">
        <f t="shared" si="4"/>
        <v>164</v>
      </c>
      <c r="AS13" s="210">
        <f t="shared" si="4"/>
        <v>1475</v>
      </c>
      <c r="AT13" s="210">
        <f>+SUM(AT14:AT16)</f>
        <v>231</v>
      </c>
      <c r="AU13" s="210">
        <f>+SUM(AU14:AU16)</f>
        <v>194</v>
      </c>
      <c r="AV13" s="210">
        <f>+SUM(AV14:AV16)</f>
        <v>104</v>
      </c>
      <c r="AW13" s="210">
        <f>+SUM(AW14:AW16)</f>
        <v>1415</v>
      </c>
      <c r="AX13" s="210">
        <f t="shared" ref="AX13:BE13" si="5">+SUM(AX14:AX16)</f>
        <v>633</v>
      </c>
      <c r="AY13" s="210">
        <f t="shared" si="5"/>
        <v>509</v>
      </c>
      <c r="AZ13" s="210">
        <f t="shared" si="5"/>
        <v>201</v>
      </c>
      <c r="BA13" s="210">
        <f t="shared" si="5"/>
        <v>1421</v>
      </c>
      <c r="BB13" s="210">
        <f t="shared" si="5"/>
        <v>160</v>
      </c>
      <c r="BC13" s="210">
        <f t="shared" si="5"/>
        <v>153</v>
      </c>
      <c r="BD13" s="210">
        <f t="shared" si="5"/>
        <v>79</v>
      </c>
      <c r="BE13" s="210">
        <f t="shared" si="5"/>
        <v>1303</v>
      </c>
      <c r="BF13" s="210">
        <f t="shared" ref="BF13:BU13" si="6">+SUM(BF14:BF16)</f>
        <v>516</v>
      </c>
      <c r="BG13" s="210">
        <f t="shared" si="6"/>
        <v>468</v>
      </c>
      <c r="BH13" s="210">
        <f t="shared" si="6"/>
        <v>178</v>
      </c>
      <c r="BI13" s="210">
        <f t="shared" si="6"/>
        <v>1322</v>
      </c>
      <c r="BJ13" s="210">
        <f t="shared" si="6"/>
        <v>156</v>
      </c>
      <c r="BK13" s="210">
        <f t="shared" si="6"/>
        <v>148</v>
      </c>
      <c r="BL13" s="210">
        <f t="shared" si="6"/>
        <v>80</v>
      </c>
      <c r="BM13" s="210">
        <f t="shared" si="6"/>
        <v>1261</v>
      </c>
      <c r="BN13" s="210">
        <f t="shared" si="6"/>
        <v>433</v>
      </c>
      <c r="BO13" s="210">
        <f t="shared" si="6"/>
        <v>402</v>
      </c>
      <c r="BP13" s="210">
        <f t="shared" si="6"/>
        <v>145</v>
      </c>
      <c r="BQ13" s="210">
        <f t="shared" si="6"/>
        <v>1213</v>
      </c>
      <c r="BR13" s="210">
        <f t="shared" si="6"/>
        <v>142</v>
      </c>
      <c r="BS13" s="210">
        <f t="shared" si="6"/>
        <v>137</v>
      </c>
      <c r="BT13" s="210">
        <f t="shared" si="6"/>
        <v>74</v>
      </c>
      <c r="BU13" s="210">
        <f t="shared" si="6"/>
        <v>1149</v>
      </c>
      <c r="BV13" s="210">
        <f t="shared" ref="BV13:CC13" si="7">SUM(BV14:BV16)</f>
        <v>324</v>
      </c>
      <c r="BW13" s="210">
        <f t="shared" si="7"/>
        <v>291</v>
      </c>
      <c r="BX13" s="210">
        <f t="shared" si="7"/>
        <v>111</v>
      </c>
      <c r="BY13" s="210">
        <f t="shared" si="7"/>
        <v>1111</v>
      </c>
      <c r="BZ13" s="210">
        <f t="shared" si="7"/>
        <v>136</v>
      </c>
      <c r="CA13" s="210">
        <f t="shared" si="7"/>
        <v>130</v>
      </c>
      <c r="CB13" s="210">
        <f t="shared" si="7"/>
        <v>94</v>
      </c>
      <c r="CC13" s="210">
        <f t="shared" si="7"/>
        <v>1083</v>
      </c>
    </row>
    <row r="14" spans="1:81" ht="17.25" customHeight="1" x14ac:dyDescent="0.2">
      <c r="A14" s="35" t="s">
        <v>35</v>
      </c>
      <c r="B14" s="36">
        <v>257</v>
      </c>
      <c r="C14" s="36">
        <v>240</v>
      </c>
      <c r="D14" s="36">
        <v>124</v>
      </c>
      <c r="E14" s="36">
        <v>727</v>
      </c>
      <c r="F14" s="36">
        <v>91</v>
      </c>
      <c r="G14" s="36">
        <v>84</v>
      </c>
      <c r="H14" s="36">
        <v>54</v>
      </c>
      <c r="I14" s="36">
        <v>721</v>
      </c>
      <c r="J14" s="36">
        <v>395</v>
      </c>
      <c r="K14" s="36">
        <v>323</v>
      </c>
      <c r="L14" s="36">
        <v>133</v>
      </c>
      <c r="M14" s="36">
        <v>760</v>
      </c>
      <c r="N14" s="36">
        <v>140</v>
      </c>
      <c r="O14" s="36">
        <v>129</v>
      </c>
      <c r="P14" s="36">
        <v>73</v>
      </c>
      <c r="Q14" s="36">
        <v>780</v>
      </c>
      <c r="R14" s="36">
        <v>430</v>
      </c>
      <c r="S14" s="36">
        <v>230</v>
      </c>
      <c r="T14" s="36">
        <v>116</v>
      </c>
      <c r="U14" s="36">
        <v>824</v>
      </c>
      <c r="V14" s="36">
        <v>135</v>
      </c>
      <c r="W14" s="36">
        <v>125</v>
      </c>
      <c r="X14" s="36">
        <v>76</v>
      </c>
      <c r="Y14" s="36">
        <v>849</v>
      </c>
      <c r="Z14" s="36">
        <v>431</v>
      </c>
      <c r="AA14" s="36">
        <v>238</v>
      </c>
      <c r="AB14" s="36">
        <v>108</v>
      </c>
      <c r="AC14" s="36">
        <v>869</v>
      </c>
      <c r="AD14" s="36">
        <v>137</v>
      </c>
      <c r="AE14" s="36">
        <v>109</v>
      </c>
      <c r="AF14" s="36">
        <v>64</v>
      </c>
      <c r="AG14" s="36">
        <v>861</v>
      </c>
      <c r="AH14" s="36">
        <v>312</v>
      </c>
      <c r="AI14" s="36">
        <v>236</v>
      </c>
      <c r="AJ14" s="36">
        <v>109</v>
      </c>
      <c r="AK14" s="36">
        <v>880</v>
      </c>
      <c r="AL14" s="36">
        <v>152</v>
      </c>
      <c r="AM14" s="36">
        <v>146</v>
      </c>
      <c r="AN14" s="36">
        <v>68</v>
      </c>
      <c r="AO14" s="36">
        <v>883</v>
      </c>
      <c r="AP14" s="36">
        <v>440</v>
      </c>
      <c r="AQ14" s="36">
        <v>346</v>
      </c>
      <c r="AR14" s="36">
        <v>114</v>
      </c>
      <c r="AS14" s="36">
        <v>904</v>
      </c>
      <c r="AT14" s="36">
        <v>166</v>
      </c>
      <c r="AU14" s="36">
        <v>150</v>
      </c>
      <c r="AV14" s="36">
        <v>70</v>
      </c>
      <c r="AW14" s="36">
        <v>907</v>
      </c>
      <c r="AX14" s="36">
        <v>424</v>
      </c>
      <c r="AY14" s="36">
        <v>365</v>
      </c>
      <c r="AZ14" s="36">
        <v>124</v>
      </c>
      <c r="BA14" s="36">
        <v>908</v>
      </c>
      <c r="BB14" s="36">
        <v>103</v>
      </c>
      <c r="BC14" s="36">
        <v>99</v>
      </c>
      <c r="BD14" s="36">
        <v>46</v>
      </c>
      <c r="BE14" s="36">
        <v>862</v>
      </c>
      <c r="BF14" s="36">
        <v>349</v>
      </c>
      <c r="BG14" s="36">
        <v>330</v>
      </c>
      <c r="BH14" s="36">
        <v>113</v>
      </c>
      <c r="BI14" s="36">
        <v>857</v>
      </c>
      <c r="BJ14" s="36">
        <v>101</v>
      </c>
      <c r="BK14" s="36">
        <v>99</v>
      </c>
      <c r="BL14" s="36">
        <v>52</v>
      </c>
      <c r="BM14" s="36">
        <v>835</v>
      </c>
      <c r="BN14" s="36">
        <v>299</v>
      </c>
      <c r="BO14" s="36">
        <v>296</v>
      </c>
      <c r="BP14" s="36">
        <v>100</v>
      </c>
      <c r="BQ14" s="36">
        <v>810</v>
      </c>
      <c r="BR14" s="36">
        <v>89</v>
      </c>
      <c r="BS14" s="36">
        <v>89</v>
      </c>
      <c r="BT14" s="36">
        <v>44</v>
      </c>
      <c r="BU14" s="36">
        <v>775</v>
      </c>
      <c r="BV14" s="36">
        <v>228</v>
      </c>
      <c r="BW14" s="36">
        <v>227</v>
      </c>
      <c r="BX14" s="36">
        <v>78</v>
      </c>
      <c r="BY14" s="36">
        <v>747</v>
      </c>
      <c r="BZ14" s="36">
        <v>82</v>
      </c>
      <c r="CA14" s="36">
        <v>82</v>
      </c>
      <c r="CB14" s="36">
        <v>57</v>
      </c>
      <c r="CC14" s="36">
        <v>718</v>
      </c>
    </row>
    <row r="15" spans="1:81" ht="17.25" customHeight="1" x14ac:dyDescent="0.2">
      <c r="A15" s="46" t="s">
        <v>36</v>
      </c>
      <c r="B15" s="47">
        <v>45</v>
      </c>
      <c r="C15" s="47">
        <v>45</v>
      </c>
      <c r="D15" s="47">
        <v>24</v>
      </c>
      <c r="E15" s="47">
        <v>120</v>
      </c>
      <c r="F15" s="47">
        <v>18</v>
      </c>
      <c r="G15" s="47">
        <v>18</v>
      </c>
      <c r="H15" s="47">
        <v>11</v>
      </c>
      <c r="I15" s="47">
        <v>120</v>
      </c>
      <c r="J15" s="47">
        <v>58</v>
      </c>
      <c r="K15" s="47">
        <v>58</v>
      </c>
      <c r="L15" s="47">
        <v>29</v>
      </c>
      <c r="M15" s="47">
        <v>132</v>
      </c>
      <c r="N15" s="47">
        <v>14</v>
      </c>
      <c r="O15" s="47">
        <v>14</v>
      </c>
      <c r="P15" s="47">
        <v>7</v>
      </c>
      <c r="Q15" s="47">
        <v>125</v>
      </c>
      <c r="R15" s="47">
        <v>67</v>
      </c>
      <c r="S15" s="47">
        <v>67</v>
      </c>
      <c r="T15" s="47">
        <v>41</v>
      </c>
      <c r="U15" s="47">
        <v>144</v>
      </c>
      <c r="V15" s="47">
        <v>16</v>
      </c>
      <c r="W15" s="47">
        <v>16</v>
      </c>
      <c r="X15" s="47">
        <v>10</v>
      </c>
      <c r="Y15" s="47">
        <v>134</v>
      </c>
      <c r="Z15" s="47">
        <v>83</v>
      </c>
      <c r="AA15" s="47">
        <v>79</v>
      </c>
      <c r="AB15" s="47">
        <v>33</v>
      </c>
      <c r="AC15" s="47">
        <v>167</v>
      </c>
      <c r="AD15" s="47">
        <v>20</v>
      </c>
      <c r="AE15" s="47">
        <v>20</v>
      </c>
      <c r="AF15" s="47">
        <v>10</v>
      </c>
      <c r="AG15" s="47">
        <v>159</v>
      </c>
      <c r="AH15" s="47">
        <v>109</v>
      </c>
      <c r="AI15" s="47">
        <v>106</v>
      </c>
      <c r="AJ15" s="47">
        <v>39</v>
      </c>
      <c r="AK15" s="47">
        <v>197</v>
      </c>
      <c r="AL15" s="47">
        <v>28</v>
      </c>
      <c r="AM15" s="47">
        <v>27</v>
      </c>
      <c r="AN15" s="47">
        <v>11</v>
      </c>
      <c r="AO15" s="47">
        <v>186</v>
      </c>
      <c r="AP15" s="47">
        <v>63</v>
      </c>
      <c r="AQ15" s="47">
        <v>59</v>
      </c>
      <c r="AR15" s="47">
        <v>21</v>
      </c>
      <c r="AS15" s="47">
        <v>176</v>
      </c>
      <c r="AT15" s="47">
        <v>20</v>
      </c>
      <c r="AU15" s="47">
        <v>18</v>
      </c>
      <c r="AV15" s="47">
        <v>10</v>
      </c>
      <c r="AW15" s="47">
        <v>170</v>
      </c>
      <c r="AX15" s="47">
        <v>80</v>
      </c>
      <c r="AY15" s="47">
        <v>76</v>
      </c>
      <c r="AZ15" s="47">
        <v>35</v>
      </c>
      <c r="BA15" s="47">
        <v>179</v>
      </c>
      <c r="BB15" s="47">
        <v>21</v>
      </c>
      <c r="BC15" s="47">
        <v>20</v>
      </c>
      <c r="BD15" s="47">
        <v>9</v>
      </c>
      <c r="BE15" s="47">
        <v>172</v>
      </c>
      <c r="BF15" s="47">
        <v>67</v>
      </c>
      <c r="BG15" s="47">
        <v>65</v>
      </c>
      <c r="BH15" s="47">
        <v>28</v>
      </c>
      <c r="BI15" s="47">
        <v>174</v>
      </c>
      <c r="BJ15" s="47">
        <v>16</v>
      </c>
      <c r="BK15" s="47">
        <v>15</v>
      </c>
      <c r="BL15" s="47">
        <v>5</v>
      </c>
      <c r="BM15" s="47">
        <v>156</v>
      </c>
      <c r="BN15" s="47">
        <v>45</v>
      </c>
      <c r="BO15" s="47">
        <v>44</v>
      </c>
      <c r="BP15" s="47">
        <v>13</v>
      </c>
      <c r="BQ15" s="47">
        <v>134</v>
      </c>
      <c r="BR15" s="47">
        <v>16</v>
      </c>
      <c r="BS15" s="47">
        <v>16</v>
      </c>
      <c r="BT15" s="47">
        <v>8</v>
      </c>
      <c r="BU15" s="47">
        <v>130</v>
      </c>
      <c r="BV15" s="47">
        <v>28</v>
      </c>
      <c r="BW15" s="47">
        <v>28</v>
      </c>
      <c r="BX15" s="47">
        <v>13</v>
      </c>
      <c r="BY15" s="47">
        <v>125</v>
      </c>
      <c r="BZ15" s="47">
        <v>16</v>
      </c>
      <c r="CA15" s="47">
        <v>16</v>
      </c>
      <c r="CB15" s="47">
        <v>12</v>
      </c>
      <c r="CC15" s="47">
        <v>126</v>
      </c>
    </row>
    <row r="16" spans="1:81" ht="17.25" customHeight="1" x14ac:dyDescent="0.2">
      <c r="A16" s="35" t="s">
        <v>37</v>
      </c>
      <c r="B16" s="36">
        <v>159</v>
      </c>
      <c r="C16" s="36">
        <v>110</v>
      </c>
      <c r="D16" s="36">
        <v>82</v>
      </c>
      <c r="E16" s="36">
        <v>585</v>
      </c>
      <c r="F16" s="36">
        <v>44</v>
      </c>
      <c r="G16" s="36">
        <v>38</v>
      </c>
      <c r="H16" s="36">
        <v>31</v>
      </c>
      <c r="I16" s="36">
        <v>534</v>
      </c>
      <c r="J16" s="36">
        <v>182</v>
      </c>
      <c r="K16" s="36">
        <v>130</v>
      </c>
      <c r="L16" s="36">
        <v>95</v>
      </c>
      <c r="M16" s="36">
        <v>576</v>
      </c>
      <c r="N16" s="36">
        <v>54</v>
      </c>
      <c r="O16" s="36">
        <v>28</v>
      </c>
      <c r="P16" s="36">
        <v>24</v>
      </c>
      <c r="Q16" s="36">
        <v>511</v>
      </c>
      <c r="R16" s="36">
        <v>150</v>
      </c>
      <c r="S16" s="36">
        <v>97</v>
      </c>
      <c r="T16" s="36">
        <v>71</v>
      </c>
      <c r="U16" s="36">
        <v>543</v>
      </c>
      <c r="V16" s="36">
        <v>38</v>
      </c>
      <c r="W16" s="36">
        <v>24</v>
      </c>
      <c r="X16" s="36">
        <v>20</v>
      </c>
      <c r="Y16" s="36">
        <v>479</v>
      </c>
      <c r="Z16" s="36">
        <v>178</v>
      </c>
      <c r="AA16" s="36">
        <v>90</v>
      </c>
      <c r="AB16" s="36">
        <v>59</v>
      </c>
      <c r="AC16" s="36">
        <v>489</v>
      </c>
      <c r="AD16" s="36">
        <v>38</v>
      </c>
      <c r="AE16" s="36">
        <v>24</v>
      </c>
      <c r="AF16" s="36">
        <v>22</v>
      </c>
      <c r="AG16" s="36">
        <v>442</v>
      </c>
      <c r="AH16" s="36">
        <v>150</v>
      </c>
      <c r="AI16" s="36">
        <v>71</v>
      </c>
      <c r="AJ16" s="36">
        <v>52</v>
      </c>
      <c r="AK16" s="36">
        <v>447</v>
      </c>
      <c r="AL16" s="36">
        <v>53</v>
      </c>
      <c r="AM16" s="36">
        <v>35</v>
      </c>
      <c r="AN16" s="36">
        <v>29</v>
      </c>
      <c r="AO16" s="36">
        <v>421</v>
      </c>
      <c r="AP16" s="36">
        <v>110</v>
      </c>
      <c r="AQ16" s="36">
        <v>47</v>
      </c>
      <c r="AR16" s="36">
        <v>29</v>
      </c>
      <c r="AS16" s="36">
        <v>395</v>
      </c>
      <c r="AT16" s="36">
        <v>45</v>
      </c>
      <c r="AU16" s="36">
        <v>26</v>
      </c>
      <c r="AV16" s="36">
        <v>24</v>
      </c>
      <c r="AW16" s="36">
        <v>338</v>
      </c>
      <c r="AX16" s="36">
        <v>129</v>
      </c>
      <c r="AY16" s="36">
        <v>68</v>
      </c>
      <c r="AZ16" s="36">
        <v>42</v>
      </c>
      <c r="BA16" s="36">
        <v>334</v>
      </c>
      <c r="BB16" s="36">
        <v>36</v>
      </c>
      <c r="BC16" s="36">
        <v>34</v>
      </c>
      <c r="BD16" s="36">
        <v>24</v>
      </c>
      <c r="BE16" s="36">
        <v>269</v>
      </c>
      <c r="BF16" s="36">
        <v>100</v>
      </c>
      <c r="BG16" s="36">
        <v>73</v>
      </c>
      <c r="BH16" s="36">
        <v>37</v>
      </c>
      <c r="BI16" s="36">
        <v>291</v>
      </c>
      <c r="BJ16" s="36">
        <v>39</v>
      </c>
      <c r="BK16" s="36">
        <v>34</v>
      </c>
      <c r="BL16" s="36">
        <v>23</v>
      </c>
      <c r="BM16" s="36">
        <v>270</v>
      </c>
      <c r="BN16" s="36">
        <v>89</v>
      </c>
      <c r="BO16" s="36">
        <v>62</v>
      </c>
      <c r="BP16" s="36">
        <v>32</v>
      </c>
      <c r="BQ16" s="36">
        <v>269</v>
      </c>
      <c r="BR16" s="36">
        <v>37</v>
      </c>
      <c r="BS16" s="36">
        <v>32</v>
      </c>
      <c r="BT16" s="36">
        <v>22</v>
      </c>
      <c r="BU16" s="36">
        <v>244</v>
      </c>
      <c r="BV16" s="36">
        <v>68</v>
      </c>
      <c r="BW16" s="36">
        <v>36</v>
      </c>
      <c r="BX16" s="36">
        <v>20</v>
      </c>
      <c r="BY16" s="36">
        <v>239</v>
      </c>
      <c r="BZ16" s="36">
        <v>38</v>
      </c>
      <c r="CA16" s="36">
        <v>32</v>
      </c>
      <c r="CB16" s="36">
        <v>25</v>
      </c>
      <c r="CC16" s="36">
        <v>239</v>
      </c>
    </row>
    <row r="17" spans="1:81" ht="17.25" customHeight="1" x14ac:dyDescent="0.2">
      <c r="A17" s="209" t="s">
        <v>38</v>
      </c>
      <c r="B17" s="210">
        <f>SUM(B18:B19)</f>
        <v>370</v>
      </c>
      <c r="C17" s="210">
        <f>+SUM(C18:C19)</f>
        <v>193</v>
      </c>
      <c r="D17" s="210">
        <f>SUM(D18:D19)</f>
        <v>154</v>
      </c>
      <c r="E17" s="210">
        <f>SUM(E18:E19)</f>
        <v>1265</v>
      </c>
      <c r="F17" s="210">
        <f>SUM(F18:F19)</f>
        <v>324</v>
      </c>
      <c r="G17" s="210">
        <f>+SUM(G18:G19)</f>
        <v>219</v>
      </c>
      <c r="H17" s="210">
        <f>SUM(H18:H19)</f>
        <v>144</v>
      </c>
      <c r="I17" s="210">
        <f>SUM(I18:I19)</f>
        <v>1299</v>
      </c>
      <c r="J17" s="210">
        <f>SUM(J18:J19)</f>
        <v>1230</v>
      </c>
      <c r="K17" s="210">
        <f>+SUM(K18:K19)</f>
        <v>367</v>
      </c>
      <c r="L17" s="210">
        <f>SUM(L18:L19)</f>
        <v>185</v>
      </c>
      <c r="M17" s="210">
        <f>SUM(M18:M19)</f>
        <v>1345</v>
      </c>
      <c r="N17" s="210">
        <f t="shared" ref="N17:AA17" si="8">SUM(N18:N20)</f>
        <v>601</v>
      </c>
      <c r="O17" s="210">
        <f t="shared" si="8"/>
        <v>355</v>
      </c>
      <c r="P17" s="210">
        <f t="shared" si="8"/>
        <v>195</v>
      </c>
      <c r="Q17" s="210">
        <f t="shared" si="8"/>
        <v>1447</v>
      </c>
      <c r="R17" s="210">
        <f t="shared" si="8"/>
        <v>1508</v>
      </c>
      <c r="S17" s="210">
        <f t="shared" si="8"/>
        <v>435</v>
      </c>
      <c r="T17" s="210">
        <f t="shared" si="8"/>
        <v>233</v>
      </c>
      <c r="U17" s="210">
        <f t="shared" si="8"/>
        <v>1503</v>
      </c>
      <c r="V17" s="210">
        <f t="shared" si="8"/>
        <v>488</v>
      </c>
      <c r="W17" s="210">
        <f t="shared" si="8"/>
        <v>254</v>
      </c>
      <c r="X17" s="210">
        <f t="shared" si="8"/>
        <v>142</v>
      </c>
      <c r="Y17" s="210">
        <f t="shared" si="8"/>
        <v>1570</v>
      </c>
      <c r="Z17" s="210">
        <f t="shared" si="8"/>
        <v>1446</v>
      </c>
      <c r="AA17" s="210">
        <f t="shared" si="8"/>
        <v>492</v>
      </c>
      <c r="AB17" s="210">
        <f>+SUM(AB18:AB20)</f>
        <v>209</v>
      </c>
      <c r="AC17" s="210">
        <f>+SUM(AC18:AC20)</f>
        <v>1626</v>
      </c>
      <c r="AD17" s="210">
        <f>SUM(AD18:AD20)</f>
        <v>518</v>
      </c>
      <c r="AE17" s="210">
        <f>SUM(AE18:AE20)</f>
        <v>270</v>
      </c>
      <c r="AF17" s="210">
        <f>+SUM(AF18:AF20)</f>
        <v>156</v>
      </c>
      <c r="AG17" s="210">
        <f>+SUM(AG18:AG20)</f>
        <v>1617</v>
      </c>
      <c r="AH17" s="210">
        <f>SUM(AH18:AH20)</f>
        <v>991</v>
      </c>
      <c r="AI17" s="210">
        <f>+SUM(AI18:AI20)</f>
        <v>538</v>
      </c>
      <c r="AJ17" s="210">
        <f>+SUM(AJ18:AJ20)</f>
        <v>198</v>
      </c>
      <c r="AK17" s="210">
        <f>+SUM(AK18:AK20)</f>
        <v>1672</v>
      </c>
      <c r="AL17" s="210">
        <f>SUM(AL18:AL20)</f>
        <v>636</v>
      </c>
      <c r="AM17" s="210">
        <f t="shared" ref="AM17:AS17" si="9">+SUM(AM18:AM20)</f>
        <v>464</v>
      </c>
      <c r="AN17" s="210">
        <f t="shared" si="9"/>
        <v>172</v>
      </c>
      <c r="AO17" s="210">
        <f t="shared" si="9"/>
        <v>1692</v>
      </c>
      <c r="AP17" s="210">
        <f t="shared" si="9"/>
        <v>944</v>
      </c>
      <c r="AQ17" s="210">
        <f t="shared" si="9"/>
        <v>419</v>
      </c>
      <c r="AR17" s="210">
        <f t="shared" si="9"/>
        <v>189</v>
      </c>
      <c r="AS17" s="210">
        <f t="shared" si="9"/>
        <v>1721</v>
      </c>
      <c r="AT17" s="210">
        <f>+SUM(AT18:AT20)</f>
        <v>528</v>
      </c>
      <c r="AU17" s="210">
        <f>+SUM(AU18:AU20)</f>
        <v>284</v>
      </c>
      <c r="AV17" s="210">
        <f>+SUM(AV18:AV20)</f>
        <v>153</v>
      </c>
      <c r="AW17" s="210">
        <f>+SUM(AW18:AW20)</f>
        <v>1758</v>
      </c>
      <c r="AX17" s="210">
        <f t="shared" ref="AX17:BE17" si="10">+SUM(AX18:AX20)</f>
        <v>988</v>
      </c>
      <c r="AY17" s="210">
        <f t="shared" si="10"/>
        <v>411</v>
      </c>
      <c r="AZ17" s="210">
        <f t="shared" si="10"/>
        <v>169</v>
      </c>
      <c r="BA17" s="210">
        <f t="shared" si="10"/>
        <v>1794</v>
      </c>
      <c r="BB17" s="210">
        <f t="shared" si="10"/>
        <v>395</v>
      </c>
      <c r="BC17" s="210">
        <f t="shared" si="10"/>
        <v>281</v>
      </c>
      <c r="BD17" s="210">
        <f t="shared" si="10"/>
        <v>165</v>
      </c>
      <c r="BE17" s="210">
        <f t="shared" si="10"/>
        <v>1770</v>
      </c>
      <c r="BF17" s="210">
        <f t="shared" ref="BF17:BU17" si="11">+SUM(BF18:BF20)</f>
        <v>804</v>
      </c>
      <c r="BG17" s="210">
        <f t="shared" si="11"/>
        <v>417</v>
      </c>
      <c r="BH17" s="210">
        <f t="shared" si="11"/>
        <v>182</v>
      </c>
      <c r="BI17" s="210">
        <f t="shared" si="11"/>
        <v>1826</v>
      </c>
      <c r="BJ17" s="210">
        <f t="shared" si="11"/>
        <v>537</v>
      </c>
      <c r="BK17" s="210">
        <f t="shared" si="11"/>
        <v>312</v>
      </c>
      <c r="BL17" s="210">
        <f t="shared" si="11"/>
        <v>166</v>
      </c>
      <c r="BM17" s="210">
        <f t="shared" si="11"/>
        <v>1843</v>
      </c>
      <c r="BN17" s="210">
        <f t="shared" si="11"/>
        <v>900</v>
      </c>
      <c r="BO17" s="210">
        <f t="shared" si="11"/>
        <v>410</v>
      </c>
      <c r="BP17" s="210">
        <f t="shared" si="11"/>
        <v>194</v>
      </c>
      <c r="BQ17" s="210">
        <f t="shared" si="11"/>
        <v>1871</v>
      </c>
      <c r="BR17" s="210">
        <f t="shared" si="11"/>
        <v>433</v>
      </c>
      <c r="BS17" s="210">
        <f t="shared" si="11"/>
        <v>288</v>
      </c>
      <c r="BT17" s="210">
        <f t="shared" si="11"/>
        <v>181</v>
      </c>
      <c r="BU17" s="210">
        <f t="shared" si="11"/>
        <v>1879</v>
      </c>
      <c r="BV17" s="210">
        <f t="shared" ref="BV17:CC17" si="12">SUM(BV18:BV20)</f>
        <v>684</v>
      </c>
      <c r="BW17" s="210">
        <f t="shared" si="12"/>
        <v>485</v>
      </c>
      <c r="BX17" s="210">
        <f t="shared" si="12"/>
        <v>208</v>
      </c>
      <c r="BY17" s="210">
        <f t="shared" si="12"/>
        <v>1881</v>
      </c>
      <c r="BZ17" s="210">
        <f t="shared" si="12"/>
        <v>369</v>
      </c>
      <c r="CA17" s="210">
        <f t="shared" si="12"/>
        <v>327</v>
      </c>
      <c r="CB17" s="210">
        <f t="shared" si="12"/>
        <v>181</v>
      </c>
      <c r="CC17" s="210">
        <f t="shared" si="12"/>
        <v>1902</v>
      </c>
    </row>
    <row r="18" spans="1:81" ht="17.25" customHeight="1" x14ac:dyDescent="0.2">
      <c r="A18" s="35" t="s">
        <v>39</v>
      </c>
      <c r="B18" s="36">
        <v>301</v>
      </c>
      <c r="C18" s="36">
        <v>154</v>
      </c>
      <c r="D18" s="36">
        <v>127</v>
      </c>
      <c r="E18" s="36">
        <v>1097</v>
      </c>
      <c r="F18" s="36">
        <v>278</v>
      </c>
      <c r="G18" s="36">
        <v>178</v>
      </c>
      <c r="H18" s="36">
        <v>123</v>
      </c>
      <c r="I18" s="36">
        <v>1138</v>
      </c>
      <c r="J18" s="36">
        <v>1060</v>
      </c>
      <c r="K18" s="36">
        <v>204</v>
      </c>
      <c r="L18" s="36">
        <v>126</v>
      </c>
      <c r="M18" s="36">
        <v>1159</v>
      </c>
      <c r="N18" s="36">
        <v>442</v>
      </c>
      <c r="O18" s="36">
        <v>221</v>
      </c>
      <c r="P18" s="36">
        <v>157</v>
      </c>
      <c r="Q18" s="36">
        <v>1244</v>
      </c>
      <c r="R18" s="36">
        <v>1250</v>
      </c>
      <c r="S18" s="36">
        <v>189</v>
      </c>
      <c r="T18" s="36">
        <v>122</v>
      </c>
      <c r="U18" s="36">
        <v>1242</v>
      </c>
      <c r="V18" s="36">
        <v>418</v>
      </c>
      <c r="W18" s="36">
        <v>185</v>
      </c>
      <c r="X18" s="36">
        <v>120</v>
      </c>
      <c r="Y18" s="36">
        <v>1290</v>
      </c>
      <c r="Z18" s="36">
        <v>1118</v>
      </c>
      <c r="AA18" s="36">
        <v>192</v>
      </c>
      <c r="AB18" s="36">
        <v>116</v>
      </c>
      <c r="AC18" s="36">
        <v>1278</v>
      </c>
      <c r="AD18" s="36">
        <v>416</v>
      </c>
      <c r="AE18" s="36">
        <v>188</v>
      </c>
      <c r="AF18" s="36">
        <v>126</v>
      </c>
      <c r="AG18" s="36">
        <v>1276</v>
      </c>
      <c r="AH18" s="36">
        <v>626</v>
      </c>
      <c r="AI18" s="36">
        <v>182</v>
      </c>
      <c r="AJ18" s="36">
        <v>120</v>
      </c>
      <c r="AK18" s="36">
        <v>1285</v>
      </c>
      <c r="AL18" s="36">
        <v>472</v>
      </c>
      <c r="AM18" s="36">
        <v>317</v>
      </c>
      <c r="AN18" s="36">
        <v>125</v>
      </c>
      <c r="AO18" s="36">
        <v>1296</v>
      </c>
      <c r="AP18" s="36">
        <v>688</v>
      </c>
      <c r="AQ18" s="36">
        <v>184</v>
      </c>
      <c r="AR18" s="36">
        <v>122</v>
      </c>
      <c r="AS18" s="36">
        <v>1311</v>
      </c>
      <c r="AT18" s="36">
        <v>438</v>
      </c>
      <c r="AU18" s="36">
        <v>202</v>
      </c>
      <c r="AV18" s="36">
        <v>125</v>
      </c>
      <c r="AW18" s="36">
        <v>1357</v>
      </c>
      <c r="AX18" s="36">
        <v>750</v>
      </c>
      <c r="AY18" s="36">
        <v>193</v>
      </c>
      <c r="AZ18" s="36">
        <v>122</v>
      </c>
      <c r="BA18" s="36">
        <v>1397</v>
      </c>
      <c r="BB18" s="36">
        <v>314</v>
      </c>
      <c r="BC18" s="36">
        <v>200</v>
      </c>
      <c r="BD18" s="36">
        <v>140</v>
      </c>
      <c r="BE18" s="36">
        <v>1403</v>
      </c>
      <c r="BF18" s="36">
        <v>592</v>
      </c>
      <c r="BG18" s="36">
        <v>207</v>
      </c>
      <c r="BH18" s="36">
        <v>123</v>
      </c>
      <c r="BI18" s="36">
        <v>1447</v>
      </c>
      <c r="BJ18" s="36">
        <v>429</v>
      </c>
      <c r="BK18" s="36">
        <v>207</v>
      </c>
      <c r="BL18" s="36">
        <v>120</v>
      </c>
      <c r="BM18" s="36">
        <v>1460</v>
      </c>
      <c r="BN18" s="36">
        <v>722</v>
      </c>
      <c r="BO18" s="36">
        <v>232</v>
      </c>
      <c r="BP18" s="36">
        <v>134</v>
      </c>
      <c r="BQ18" s="36">
        <v>1462</v>
      </c>
      <c r="BR18" s="36">
        <v>315</v>
      </c>
      <c r="BS18" s="36">
        <v>172</v>
      </c>
      <c r="BT18" s="36">
        <v>131</v>
      </c>
      <c r="BU18" s="36">
        <v>1479</v>
      </c>
      <c r="BV18" s="36">
        <v>515</v>
      </c>
      <c r="BW18" s="36">
        <v>316</v>
      </c>
      <c r="BX18" s="36">
        <v>133</v>
      </c>
      <c r="BY18" s="36">
        <v>1467</v>
      </c>
      <c r="BZ18" s="36">
        <v>264</v>
      </c>
      <c r="CA18" s="36">
        <v>222</v>
      </c>
      <c r="CB18" s="36">
        <v>129</v>
      </c>
      <c r="CC18" s="36">
        <v>1489</v>
      </c>
    </row>
    <row r="19" spans="1:81" ht="17.25" customHeight="1" x14ac:dyDescent="0.2">
      <c r="A19" s="46" t="s">
        <v>40</v>
      </c>
      <c r="B19" s="47">
        <v>69</v>
      </c>
      <c r="C19" s="47">
        <v>39</v>
      </c>
      <c r="D19" s="47">
        <v>27</v>
      </c>
      <c r="E19" s="47">
        <v>168</v>
      </c>
      <c r="F19" s="47">
        <v>46</v>
      </c>
      <c r="G19" s="47">
        <v>41</v>
      </c>
      <c r="H19" s="47">
        <v>21</v>
      </c>
      <c r="I19" s="47">
        <v>161</v>
      </c>
      <c r="J19" s="47">
        <v>170</v>
      </c>
      <c r="K19" s="47">
        <v>163</v>
      </c>
      <c r="L19" s="47">
        <v>59</v>
      </c>
      <c r="M19" s="47">
        <v>186</v>
      </c>
      <c r="N19" s="47">
        <v>49</v>
      </c>
      <c r="O19" s="47">
        <v>43</v>
      </c>
      <c r="P19" s="47">
        <v>14</v>
      </c>
      <c r="Q19" s="47">
        <v>179</v>
      </c>
      <c r="R19" s="47">
        <v>141</v>
      </c>
      <c r="S19" s="47">
        <v>134</v>
      </c>
      <c r="T19" s="47">
        <v>57</v>
      </c>
      <c r="U19" s="47">
        <v>186</v>
      </c>
      <c r="V19" s="47">
        <v>39</v>
      </c>
      <c r="W19" s="47">
        <v>39</v>
      </c>
      <c r="X19" s="47">
        <v>9</v>
      </c>
      <c r="Y19" s="47">
        <v>196</v>
      </c>
      <c r="Z19" s="47">
        <v>182</v>
      </c>
      <c r="AA19" s="47">
        <v>180</v>
      </c>
      <c r="AB19" s="47">
        <v>46</v>
      </c>
      <c r="AC19" s="47">
        <v>219</v>
      </c>
      <c r="AD19" s="47">
        <v>54</v>
      </c>
      <c r="AE19" s="47">
        <v>53</v>
      </c>
      <c r="AF19" s="47">
        <v>20</v>
      </c>
      <c r="AG19" s="47">
        <v>222</v>
      </c>
      <c r="AH19" s="47">
        <v>202</v>
      </c>
      <c r="AI19" s="47">
        <v>200</v>
      </c>
      <c r="AJ19" s="47">
        <v>38</v>
      </c>
      <c r="AK19" s="47">
        <v>236</v>
      </c>
      <c r="AL19" s="47">
        <v>100</v>
      </c>
      <c r="AM19" s="47">
        <v>93</v>
      </c>
      <c r="AN19" s="47">
        <v>25</v>
      </c>
      <c r="AO19" s="47">
        <v>236</v>
      </c>
      <c r="AP19" s="47">
        <v>149</v>
      </c>
      <c r="AQ19" s="47">
        <v>139</v>
      </c>
      <c r="AR19" s="47">
        <v>39</v>
      </c>
      <c r="AS19" s="47">
        <v>236</v>
      </c>
      <c r="AT19" s="47">
        <v>49</v>
      </c>
      <c r="AU19" s="47">
        <v>45</v>
      </c>
      <c r="AV19" s="47">
        <v>17</v>
      </c>
      <c r="AW19" s="47">
        <v>225</v>
      </c>
      <c r="AX19" s="47">
        <v>124</v>
      </c>
      <c r="AY19" s="47">
        <v>110</v>
      </c>
      <c r="AZ19" s="47">
        <v>22</v>
      </c>
      <c r="BA19" s="47">
        <v>203</v>
      </c>
      <c r="BB19" s="47">
        <v>46</v>
      </c>
      <c r="BC19" s="47">
        <v>46</v>
      </c>
      <c r="BD19" s="47">
        <v>10</v>
      </c>
      <c r="BE19" s="47">
        <v>190</v>
      </c>
      <c r="BF19" s="47">
        <v>104</v>
      </c>
      <c r="BG19" s="47">
        <v>104</v>
      </c>
      <c r="BH19" s="47">
        <v>28</v>
      </c>
      <c r="BI19" s="47">
        <v>187</v>
      </c>
      <c r="BJ19" s="47">
        <v>55</v>
      </c>
      <c r="BK19" s="47">
        <v>54</v>
      </c>
      <c r="BL19" s="47">
        <v>24</v>
      </c>
      <c r="BM19" s="47">
        <v>186</v>
      </c>
      <c r="BN19" s="47">
        <v>110</v>
      </c>
      <c r="BO19" s="47">
        <v>110</v>
      </c>
      <c r="BP19" s="47">
        <v>36</v>
      </c>
      <c r="BQ19" s="47">
        <v>191</v>
      </c>
      <c r="BR19" s="47">
        <v>71</v>
      </c>
      <c r="BS19" s="47">
        <v>71</v>
      </c>
      <c r="BT19" s="47">
        <v>30</v>
      </c>
      <c r="BU19" s="47">
        <v>192</v>
      </c>
      <c r="BV19" s="47">
        <v>70</v>
      </c>
      <c r="BW19" s="47">
        <v>70</v>
      </c>
      <c r="BX19" s="47">
        <v>36</v>
      </c>
      <c r="BY19" s="47">
        <v>192</v>
      </c>
      <c r="BZ19" s="47">
        <v>47</v>
      </c>
      <c r="CA19" s="47">
        <v>47</v>
      </c>
      <c r="CB19" s="47">
        <v>27</v>
      </c>
      <c r="CC19" s="47">
        <v>185</v>
      </c>
    </row>
    <row r="20" spans="1:81" ht="17.25" customHeight="1" x14ac:dyDescent="0.2">
      <c r="A20" s="35" t="s">
        <v>41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>
        <v>110</v>
      </c>
      <c r="O20" s="36">
        <v>91</v>
      </c>
      <c r="P20" s="36">
        <v>24</v>
      </c>
      <c r="Q20" s="36">
        <v>24</v>
      </c>
      <c r="R20" s="36">
        <v>117</v>
      </c>
      <c r="S20" s="36">
        <v>112</v>
      </c>
      <c r="T20" s="36">
        <v>54</v>
      </c>
      <c r="U20" s="36">
        <v>75</v>
      </c>
      <c r="V20" s="36">
        <v>31</v>
      </c>
      <c r="W20" s="36">
        <v>30</v>
      </c>
      <c r="X20" s="36">
        <v>13</v>
      </c>
      <c r="Y20" s="36">
        <v>84</v>
      </c>
      <c r="Z20" s="36">
        <v>146</v>
      </c>
      <c r="AA20" s="36">
        <v>120</v>
      </c>
      <c r="AB20" s="36">
        <v>47</v>
      </c>
      <c r="AC20" s="36">
        <v>129</v>
      </c>
      <c r="AD20" s="36">
        <v>48</v>
      </c>
      <c r="AE20" s="36">
        <v>29</v>
      </c>
      <c r="AF20" s="36">
        <v>10</v>
      </c>
      <c r="AG20" s="36">
        <v>119</v>
      </c>
      <c r="AH20" s="36">
        <v>163</v>
      </c>
      <c r="AI20" s="36">
        <v>156</v>
      </c>
      <c r="AJ20" s="36">
        <v>40</v>
      </c>
      <c r="AK20" s="36">
        <v>151</v>
      </c>
      <c r="AL20" s="36">
        <v>64</v>
      </c>
      <c r="AM20" s="36">
        <v>54</v>
      </c>
      <c r="AN20" s="36">
        <v>22</v>
      </c>
      <c r="AO20" s="36">
        <v>160</v>
      </c>
      <c r="AP20" s="36">
        <v>107</v>
      </c>
      <c r="AQ20" s="36">
        <v>96</v>
      </c>
      <c r="AR20" s="36">
        <v>28</v>
      </c>
      <c r="AS20" s="36">
        <v>174</v>
      </c>
      <c r="AT20" s="36">
        <v>41</v>
      </c>
      <c r="AU20" s="36">
        <v>37</v>
      </c>
      <c r="AV20" s="36">
        <v>11</v>
      </c>
      <c r="AW20" s="36">
        <v>176</v>
      </c>
      <c r="AX20" s="36">
        <v>114</v>
      </c>
      <c r="AY20" s="36">
        <v>108</v>
      </c>
      <c r="AZ20" s="36">
        <v>25</v>
      </c>
      <c r="BA20" s="36">
        <v>194</v>
      </c>
      <c r="BB20" s="36">
        <v>35</v>
      </c>
      <c r="BC20" s="36">
        <v>35</v>
      </c>
      <c r="BD20" s="36">
        <v>15</v>
      </c>
      <c r="BE20" s="36">
        <v>177</v>
      </c>
      <c r="BF20" s="36">
        <v>108</v>
      </c>
      <c r="BG20" s="36">
        <v>106</v>
      </c>
      <c r="BH20" s="36">
        <v>31</v>
      </c>
      <c r="BI20" s="36">
        <v>192</v>
      </c>
      <c r="BJ20" s="36">
        <v>53</v>
      </c>
      <c r="BK20" s="36">
        <v>51</v>
      </c>
      <c r="BL20" s="36">
        <v>22</v>
      </c>
      <c r="BM20" s="36">
        <v>197</v>
      </c>
      <c r="BN20" s="36">
        <v>68</v>
      </c>
      <c r="BO20" s="36">
        <v>68</v>
      </c>
      <c r="BP20" s="36">
        <v>24</v>
      </c>
      <c r="BQ20" s="36">
        <v>218</v>
      </c>
      <c r="BR20" s="36">
        <v>47</v>
      </c>
      <c r="BS20" s="36">
        <v>45</v>
      </c>
      <c r="BT20" s="36">
        <v>20</v>
      </c>
      <c r="BU20" s="36">
        <v>208</v>
      </c>
      <c r="BV20" s="36">
        <v>99</v>
      </c>
      <c r="BW20" s="36">
        <v>99</v>
      </c>
      <c r="BX20" s="36">
        <v>39</v>
      </c>
      <c r="BY20" s="36">
        <v>222</v>
      </c>
      <c r="BZ20" s="36">
        <v>58</v>
      </c>
      <c r="CA20" s="36">
        <v>58</v>
      </c>
      <c r="CB20" s="36">
        <v>25</v>
      </c>
      <c r="CC20" s="36">
        <v>228</v>
      </c>
    </row>
    <row r="21" spans="1:81" ht="17.25" customHeight="1" x14ac:dyDescent="0.2">
      <c r="A21" s="209" t="s">
        <v>42</v>
      </c>
      <c r="B21" s="210">
        <f t="shared" ref="B21:U21" si="13">+SUM(B22:B27)</f>
        <v>1490</v>
      </c>
      <c r="C21" s="210">
        <f>+SUM(C22:C27)</f>
        <v>1446</v>
      </c>
      <c r="D21" s="210">
        <f t="shared" si="13"/>
        <v>598</v>
      </c>
      <c r="E21" s="210">
        <f t="shared" si="13"/>
        <v>3024</v>
      </c>
      <c r="F21" s="210">
        <f t="shared" si="13"/>
        <v>319</v>
      </c>
      <c r="G21" s="210">
        <f t="shared" si="13"/>
        <v>312</v>
      </c>
      <c r="H21" s="210">
        <f t="shared" si="13"/>
        <v>206</v>
      </c>
      <c r="I21" s="210">
        <f t="shared" si="13"/>
        <v>2829</v>
      </c>
      <c r="J21" s="210">
        <f t="shared" si="13"/>
        <v>2109</v>
      </c>
      <c r="K21" s="210">
        <f t="shared" si="13"/>
        <v>1824</v>
      </c>
      <c r="L21" s="210">
        <f t="shared" si="13"/>
        <v>966</v>
      </c>
      <c r="M21" s="210">
        <f t="shared" si="13"/>
        <v>3443</v>
      </c>
      <c r="N21" s="210">
        <f t="shared" si="13"/>
        <v>396</v>
      </c>
      <c r="O21" s="210">
        <f t="shared" si="13"/>
        <v>377</v>
      </c>
      <c r="P21" s="210">
        <f t="shared" si="13"/>
        <v>256</v>
      </c>
      <c r="Q21" s="210">
        <f t="shared" si="13"/>
        <v>3334</v>
      </c>
      <c r="R21" s="210">
        <f t="shared" si="13"/>
        <v>2144</v>
      </c>
      <c r="S21" s="210">
        <f t="shared" si="13"/>
        <v>1745</v>
      </c>
      <c r="T21" s="210">
        <f t="shared" si="13"/>
        <v>877</v>
      </c>
      <c r="U21" s="210">
        <f t="shared" si="13"/>
        <v>3866</v>
      </c>
      <c r="V21" s="210">
        <f t="shared" ref="V21:AS21" si="14">+SUM(V22:V27)</f>
        <v>478</v>
      </c>
      <c r="W21" s="210">
        <f t="shared" si="14"/>
        <v>461</v>
      </c>
      <c r="X21" s="210">
        <f t="shared" si="14"/>
        <v>287</v>
      </c>
      <c r="Y21" s="210">
        <f t="shared" si="14"/>
        <v>3730</v>
      </c>
      <c r="Z21" s="210">
        <f t="shared" si="14"/>
        <v>2413</v>
      </c>
      <c r="AA21" s="210">
        <f t="shared" si="14"/>
        <v>1999</v>
      </c>
      <c r="AB21" s="210">
        <f t="shared" si="14"/>
        <v>770</v>
      </c>
      <c r="AC21" s="210">
        <f t="shared" si="14"/>
        <v>4083</v>
      </c>
      <c r="AD21" s="210">
        <f t="shared" si="14"/>
        <v>598</v>
      </c>
      <c r="AE21" s="210">
        <f t="shared" si="14"/>
        <v>513</v>
      </c>
      <c r="AF21" s="210">
        <f t="shared" si="14"/>
        <v>368</v>
      </c>
      <c r="AG21" s="210">
        <f t="shared" si="14"/>
        <v>4042</v>
      </c>
      <c r="AH21" s="210">
        <f t="shared" si="14"/>
        <v>1777</v>
      </c>
      <c r="AI21" s="210">
        <f t="shared" si="14"/>
        <v>1685</v>
      </c>
      <c r="AJ21" s="210">
        <f t="shared" si="14"/>
        <v>776</v>
      </c>
      <c r="AK21" s="210">
        <f t="shared" si="14"/>
        <v>4378</v>
      </c>
      <c r="AL21" s="210">
        <f t="shared" si="14"/>
        <v>422</v>
      </c>
      <c r="AM21" s="210">
        <f t="shared" si="14"/>
        <v>399</v>
      </c>
      <c r="AN21" s="210">
        <f t="shared" si="14"/>
        <v>191</v>
      </c>
      <c r="AO21" s="210">
        <f t="shared" si="14"/>
        <v>4222</v>
      </c>
      <c r="AP21" s="210">
        <f t="shared" si="14"/>
        <v>1523</v>
      </c>
      <c r="AQ21" s="210">
        <f t="shared" si="14"/>
        <v>1444</v>
      </c>
      <c r="AR21" s="210">
        <f t="shared" si="14"/>
        <v>501</v>
      </c>
      <c r="AS21" s="210">
        <f t="shared" si="14"/>
        <v>4300</v>
      </c>
      <c r="AT21" s="210">
        <f>+SUM(AT22:AT27)</f>
        <v>323</v>
      </c>
      <c r="AU21" s="210">
        <f>+SUM(AU22:AU27)</f>
        <v>312</v>
      </c>
      <c r="AV21" s="210">
        <f>+SUM(AV22:AV27)</f>
        <v>162</v>
      </c>
      <c r="AW21" s="210">
        <f>+SUM(AW22:AW27)</f>
        <v>4125</v>
      </c>
      <c r="AX21" s="210">
        <f t="shared" ref="AX21:BE21" si="15">+SUM(AX22:AX27)</f>
        <v>1482</v>
      </c>
      <c r="AY21" s="210">
        <f t="shared" si="15"/>
        <v>1419</v>
      </c>
      <c r="AZ21" s="210">
        <f t="shared" si="15"/>
        <v>526</v>
      </c>
      <c r="BA21" s="210">
        <f t="shared" si="15"/>
        <v>4070</v>
      </c>
      <c r="BB21" s="210">
        <f t="shared" si="15"/>
        <v>273</v>
      </c>
      <c r="BC21" s="210">
        <f t="shared" si="15"/>
        <v>265</v>
      </c>
      <c r="BD21" s="210">
        <f t="shared" si="15"/>
        <v>146</v>
      </c>
      <c r="BE21" s="210">
        <f t="shared" si="15"/>
        <v>3849</v>
      </c>
      <c r="BF21" s="210">
        <f t="shared" ref="BF21:CC21" si="16">+SUM(BF22:BF27)</f>
        <v>1105</v>
      </c>
      <c r="BG21" s="210">
        <f t="shared" si="16"/>
        <v>1088</v>
      </c>
      <c r="BH21" s="210">
        <f t="shared" si="16"/>
        <v>485</v>
      </c>
      <c r="BI21" s="210">
        <f t="shared" si="16"/>
        <v>3849</v>
      </c>
      <c r="BJ21" s="210">
        <f t="shared" si="16"/>
        <v>322</v>
      </c>
      <c r="BK21" s="210">
        <f t="shared" si="16"/>
        <v>308</v>
      </c>
      <c r="BL21" s="210">
        <f t="shared" si="16"/>
        <v>181</v>
      </c>
      <c r="BM21" s="210">
        <f t="shared" si="16"/>
        <v>3688</v>
      </c>
      <c r="BN21" s="210">
        <f t="shared" si="16"/>
        <v>1063</v>
      </c>
      <c r="BO21" s="210">
        <f t="shared" si="16"/>
        <v>1042</v>
      </c>
      <c r="BP21" s="210">
        <f t="shared" si="16"/>
        <v>450</v>
      </c>
      <c r="BQ21" s="210">
        <f t="shared" si="16"/>
        <v>3597</v>
      </c>
      <c r="BR21" s="210">
        <f t="shared" si="16"/>
        <v>378</v>
      </c>
      <c r="BS21" s="210">
        <f t="shared" si="16"/>
        <v>373</v>
      </c>
      <c r="BT21" s="210">
        <f t="shared" si="16"/>
        <v>215</v>
      </c>
      <c r="BU21" s="210">
        <f t="shared" si="16"/>
        <v>3376</v>
      </c>
      <c r="BV21" s="210">
        <f t="shared" si="16"/>
        <v>989</v>
      </c>
      <c r="BW21" s="210">
        <f t="shared" si="16"/>
        <v>986</v>
      </c>
      <c r="BX21" s="210">
        <f t="shared" si="16"/>
        <v>372</v>
      </c>
      <c r="BY21" s="210">
        <f t="shared" si="16"/>
        <v>3149</v>
      </c>
      <c r="BZ21" s="210">
        <f t="shared" si="16"/>
        <v>289</v>
      </c>
      <c r="CA21" s="210">
        <f t="shared" si="16"/>
        <v>289</v>
      </c>
      <c r="CB21" s="210">
        <f t="shared" si="16"/>
        <v>187</v>
      </c>
      <c r="CC21" s="210">
        <f t="shared" si="16"/>
        <v>3015</v>
      </c>
    </row>
    <row r="22" spans="1:81" ht="17.25" customHeight="1" x14ac:dyDescent="0.2">
      <c r="A22" s="35" t="s">
        <v>43</v>
      </c>
      <c r="B22" s="36">
        <v>327</v>
      </c>
      <c r="C22" s="36">
        <v>313</v>
      </c>
      <c r="D22" s="36">
        <v>155</v>
      </c>
      <c r="E22" s="36">
        <v>638</v>
      </c>
      <c r="F22" s="36">
        <v>63</v>
      </c>
      <c r="G22" s="36">
        <v>60</v>
      </c>
      <c r="H22" s="36">
        <v>38</v>
      </c>
      <c r="I22" s="36">
        <v>611</v>
      </c>
      <c r="J22" s="36">
        <v>524</v>
      </c>
      <c r="K22" s="36">
        <v>469</v>
      </c>
      <c r="L22" s="36">
        <v>245</v>
      </c>
      <c r="M22" s="36">
        <v>794</v>
      </c>
      <c r="N22" s="36">
        <v>105</v>
      </c>
      <c r="O22" s="36">
        <v>100</v>
      </c>
      <c r="P22" s="36">
        <v>70</v>
      </c>
      <c r="Q22" s="36">
        <v>808</v>
      </c>
      <c r="R22" s="36">
        <v>587</v>
      </c>
      <c r="S22" s="36">
        <v>389</v>
      </c>
      <c r="T22" s="36">
        <v>194</v>
      </c>
      <c r="U22" s="36">
        <v>923</v>
      </c>
      <c r="V22" s="36">
        <v>133</v>
      </c>
      <c r="W22" s="36">
        <v>130</v>
      </c>
      <c r="X22" s="36">
        <v>93</v>
      </c>
      <c r="Y22" s="36">
        <v>945</v>
      </c>
      <c r="Z22" s="36">
        <v>626</v>
      </c>
      <c r="AA22" s="36">
        <v>464</v>
      </c>
      <c r="AB22" s="36">
        <v>183</v>
      </c>
      <c r="AC22" s="36">
        <v>1041</v>
      </c>
      <c r="AD22" s="36">
        <v>167</v>
      </c>
      <c r="AE22" s="36">
        <v>150</v>
      </c>
      <c r="AF22" s="36">
        <v>119</v>
      </c>
      <c r="AG22" s="36">
        <v>1070</v>
      </c>
      <c r="AH22" s="36">
        <v>464</v>
      </c>
      <c r="AI22" s="36">
        <v>419</v>
      </c>
      <c r="AJ22" s="36">
        <v>213</v>
      </c>
      <c r="AK22" s="36">
        <v>1160</v>
      </c>
      <c r="AL22" s="36">
        <v>119</v>
      </c>
      <c r="AM22" s="36">
        <v>112</v>
      </c>
      <c r="AN22" s="36">
        <v>55</v>
      </c>
      <c r="AO22" s="36">
        <v>1139</v>
      </c>
      <c r="AP22" s="36">
        <v>369</v>
      </c>
      <c r="AQ22" s="36">
        <v>355</v>
      </c>
      <c r="AR22" s="36">
        <v>126</v>
      </c>
      <c r="AS22" s="36">
        <v>1173</v>
      </c>
      <c r="AT22" s="36">
        <v>80</v>
      </c>
      <c r="AU22" s="36">
        <v>74</v>
      </c>
      <c r="AV22" s="36">
        <v>35</v>
      </c>
      <c r="AW22" s="36">
        <v>1114</v>
      </c>
      <c r="AX22" s="36">
        <v>351</v>
      </c>
      <c r="AY22" s="36">
        <v>338</v>
      </c>
      <c r="AZ22" s="36">
        <v>127</v>
      </c>
      <c r="BA22" s="36">
        <v>1078</v>
      </c>
      <c r="BB22" s="36">
        <v>49</v>
      </c>
      <c r="BC22" s="36">
        <v>49</v>
      </c>
      <c r="BD22" s="36">
        <v>23</v>
      </c>
      <c r="BE22" s="36">
        <v>1005</v>
      </c>
      <c r="BF22" s="36">
        <v>290</v>
      </c>
      <c r="BG22" s="36">
        <v>286</v>
      </c>
      <c r="BH22" s="36">
        <v>118</v>
      </c>
      <c r="BI22" s="36">
        <v>1000</v>
      </c>
      <c r="BJ22" s="36">
        <v>81</v>
      </c>
      <c r="BK22" s="36">
        <v>79</v>
      </c>
      <c r="BL22" s="36">
        <v>43</v>
      </c>
      <c r="BM22" s="36">
        <v>957</v>
      </c>
      <c r="BN22" s="36">
        <v>221</v>
      </c>
      <c r="BO22" s="36">
        <v>215</v>
      </c>
      <c r="BP22" s="36">
        <v>91</v>
      </c>
      <c r="BQ22" s="36">
        <v>888</v>
      </c>
      <c r="BR22" s="36">
        <v>64</v>
      </c>
      <c r="BS22" s="36">
        <v>64</v>
      </c>
      <c r="BT22" s="36">
        <v>37</v>
      </c>
      <c r="BU22" s="36">
        <v>799</v>
      </c>
      <c r="BV22" s="36">
        <v>159</v>
      </c>
      <c r="BW22" s="36">
        <v>159</v>
      </c>
      <c r="BX22" s="36">
        <v>66</v>
      </c>
      <c r="BY22" s="36">
        <v>682</v>
      </c>
      <c r="BZ22" s="36">
        <v>50</v>
      </c>
      <c r="CA22" s="36">
        <v>50</v>
      </c>
      <c r="CB22" s="36">
        <v>34</v>
      </c>
      <c r="CC22" s="36">
        <v>651</v>
      </c>
    </row>
    <row r="23" spans="1:81" ht="17.25" customHeight="1" x14ac:dyDescent="0.2">
      <c r="A23" s="46" t="s">
        <v>44</v>
      </c>
      <c r="B23" s="47">
        <v>113</v>
      </c>
      <c r="C23" s="47">
        <v>107</v>
      </c>
      <c r="D23" s="47">
        <v>47</v>
      </c>
      <c r="E23" s="47">
        <v>249</v>
      </c>
      <c r="F23" s="47">
        <v>25</v>
      </c>
      <c r="G23" s="47">
        <v>25</v>
      </c>
      <c r="H23" s="47">
        <v>15</v>
      </c>
      <c r="I23" s="47">
        <v>221</v>
      </c>
      <c r="J23" s="47">
        <v>140</v>
      </c>
      <c r="K23" s="47">
        <v>133</v>
      </c>
      <c r="L23" s="47">
        <v>82</v>
      </c>
      <c r="M23" s="47">
        <v>285</v>
      </c>
      <c r="N23" s="47">
        <v>17</v>
      </c>
      <c r="O23" s="47">
        <v>16</v>
      </c>
      <c r="P23" s="47">
        <v>12</v>
      </c>
      <c r="Q23" s="47">
        <v>272</v>
      </c>
      <c r="R23" s="47">
        <v>151</v>
      </c>
      <c r="S23" s="47">
        <v>146</v>
      </c>
      <c r="T23" s="47">
        <v>71</v>
      </c>
      <c r="U23" s="47">
        <v>318</v>
      </c>
      <c r="V23" s="47">
        <v>20</v>
      </c>
      <c r="W23" s="47">
        <v>20</v>
      </c>
      <c r="X23" s="47">
        <v>15</v>
      </c>
      <c r="Y23" s="47">
        <v>306</v>
      </c>
      <c r="Z23" s="47">
        <v>143</v>
      </c>
      <c r="AA23" s="47">
        <v>139</v>
      </c>
      <c r="AB23" s="47">
        <v>68</v>
      </c>
      <c r="AC23" s="47">
        <v>340</v>
      </c>
      <c r="AD23" s="47">
        <v>15</v>
      </c>
      <c r="AE23" s="47">
        <v>13</v>
      </c>
      <c r="AF23" s="47">
        <v>11</v>
      </c>
      <c r="AG23" s="47">
        <v>309</v>
      </c>
      <c r="AH23" s="47">
        <v>105</v>
      </c>
      <c r="AI23" s="47">
        <v>98</v>
      </c>
      <c r="AJ23" s="47">
        <v>32</v>
      </c>
      <c r="AK23" s="47">
        <v>315</v>
      </c>
      <c r="AL23" s="47">
        <v>20</v>
      </c>
      <c r="AM23" s="47">
        <v>19</v>
      </c>
      <c r="AN23" s="47">
        <v>11</v>
      </c>
      <c r="AO23" s="47">
        <v>294</v>
      </c>
      <c r="AP23" s="47">
        <v>86</v>
      </c>
      <c r="AQ23" s="47">
        <v>79</v>
      </c>
      <c r="AR23" s="47">
        <v>29</v>
      </c>
      <c r="AS23" s="47">
        <v>276</v>
      </c>
      <c r="AT23" s="47">
        <v>14</v>
      </c>
      <c r="AU23" s="47">
        <v>14</v>
      </c>
      <c r="AV23" s="47">
        <v>9</v>
      </c>
      <c r="AW23" s="47">
        <v>258</v>
      </c>
      <c r="AX23" s="47">
        <v>84</v>
      </c>
      <c r="AY23" s="47">
        <v>76</v>
      </c>
      <c r="AZ23" s="47">
        <v>30</v>
      </c>
      <c r="BA23" s="47">
        <v>222</v>
      </c>
      <c r="BB23" s="47">
        <v>15</v>
      </c>
      <c r="BC23" s="47">
        <v>13</v>
      </c>
      <c r="BD23" s="47">
        <v>9</v>
      </c>
      <c r="BE23" s="47">
        <v>216</v>
      </c>
      <c r="BF23" s="47">
        <v>46</v>
      </c>
      <c r="BG23" s="47">
        <v>45</v>
      </c>
      <c r="BH23" s="47">
        <v>26</v>
      </c>
      <c r="BI23" s="47">
        <v>215</v>
      </c>
      <c r="BJ23" s="47">
        <v>10</v>
      </c>
      <c r="BK23" s="47">
        <v>9</v>
      </c>
      <c r="BL23" s="47">
        <v>7</v>
      </c>
      <c r="BM23" s="47">
        <v>205</v>
      </c>
      <c r="BN23" s="47">
        <v>47</v>
      </c>
      <c r="BO23" s="47">
        <v>46</v>
      </c>
      <c r="BP23" s="47">
        <v>21</v>
      </c>
      <c r="BQ23" s="47">
        <v>199</v>
      </c>
      <c r="BR23" s="47">
        <v>16</v>
      </c>
      <c r="BS23" s="47">
        <v>16</v>
      </c>
      <c r="BT23" s="47">
        <v>10</v>
      </c>
      <c r="BU23" s="47">
        <v>188</v>
      </c>
      <c r="BV23" s="47">
        <v>39</v>
      </c>
      <c r="BW23" s="47">
        <v>39</v>
      </c>
      <c r="BX23" s="47">
        <v>18</v>
      </c>
      <c r="BY23" s="47">
        <v>171</v>
      </c>
      <c r="BZ23" s="47">
        <v>8</v>
      </c>
      <c r="CA23" s="47">
        <v>8</v>
      </c>
      <c r="CB23" s="47">
        <v>6</v>
      </c>
      <c r="CC23" s="47">
        <v>166</v>
      </c>
    </row>
    <row r="24" spans="1:81" ht="17.25" customHeight="1" x14ac:dyDescent="0.2">
      <c r="A24" s="35" t="s">
        <v>45</v>
      </c>
      <c r="B24" s="37">
        <v>129</v>
      </c>
      <c r="C24" s="37">
        <v>128</v>
      </c>
      <c r="D24" s="37">
        <v>48</v>
      </c>
      <c r="E24" s="37">
        <v>305</v>
      </c>
      <c r="F24" s="37">
        <v>24</v>
      </c>
      <c r="G24" s="37">
        <v>24</v>
      </c>
      <c r="H24" s="37">
        <v>14</v>
      </c>
      <c r="I24" s="37">
        <v>284</v>
      </c>
      <c r="J24" s="37">
        <v>180</v>
      </c>
      <c r="K24" s="37">
        <v>175</v>
      </c>
      <c r="L24" s="37">
        <v>94</v>
      </c>
      <c r="M24" s="37">
        <v>335</v>
      </c>
      <c r="N24" s="37">
        <v>24</v>
      </c>
      <c r="O24" s="37">
        <v>24</v>
      </c>
      <c r="P24" s="37">
        <v>15</v>
      </c>
      <c r="Q24" s="37">
        <v>299</v>
      </c>
      <c r="R24" s="37">
        <v>163</v>
      </c>
      <c r="S24" s="37">
        <v>161</v>
      </c>
      <c r="T24" s="37">
        <v>93</v>
      </c>
      <c r="U24" s="37">
        <v>354</v>
      </c>
      <c r="V24" s="37">
        <v>34</v>
      </c>
      <c r="W24" s="37">
        <v>31</v>
      </c>
      <c r="X24" s="37">
        <v>13</v>
      </c>
      <c r="Y24" s="37">
        <v>330</v>
      </c>
      <c r="Z24" s="37">
        <v>241</v>
      </c>
      <c r="AA24" s="37">
        <v>187</v>
      </c>
      <c r="AB24" s="37">
        <v>63</v>
      </c>
      <c r="AC24" s="37">
        <v>345</v>
      </c>
      <c r="AD24" s="37">
        <v>87</v>
      </c>
      <c r="AE24" s="37">
        <v>70</v>
      </c>
      <c r="AF24" s="37">
        <v>50</v>
      </c>
      <c r="AG24" s="37">
        <v>368</v>
      </c>
      <c r="AH24" s="37">
        <v>178</v>
      </c>
      <c r="AI24" s="37">
        <v>177</v>
      </c>
      <c r="AJ24" s="37">
        <v>80</v>
      </c>
      <c r="AK24" s="37">
        <v>402</v>
      </c>
      <c r="AL24" s="37">
        <v>27</v>
      </c>
      <c r="AM24" s="37">
        <v>26</v>
      </c>
      <c r="AN24" s="37">
        <v>8</v>
      </c>
      <c r="AO24" s="37">
        <v>391</v>
      </c>
      <c r="AP24" s="36">
        <v>136</v>
      </c>
      <c r="AQ24" s="36">
        <v>134</v>
      </c>
      <c r="AR24" s="36">
        <v>46</v>
      </c>
      <c r="AS24" s="36">
        <v>376</v>
      </c>
      <c r="AT24" s="36">
        <v>28</v>
      </c>
      <c r="AU24" s="36">
        <v>28</v>
      </c>
      <c r="AV24" s="36">
        <v>11</v>
      </c>
      <c r="AW24" s="36">
        <v>351</v>
      </c>
      <c r="AX24" s="36">
        <v>140</v>
      </c>
      <c r="AY24" s="36">
        <v>137</v>
      </c>
      <c r="AZ24" s="36">
        <v>69</v>
      </c>
      <c r="BA24" s="36">
        <v>384</v>
      </c>
      <c r="BB24" s="36">
        <v>29</v>
      </c>
      <c r="BC24" s="36">
        <v>27</v>
      </c>
      <c r="BD24" s="36">
        <v>13</v>
      </c>
      <c r="BE24" s="36">
        <v>354</v>
      </c>
      <c r="BF24" s="36">
        <v>86</v>
      </c>
      <c r="BG24" s="36">
        <v>83</v>
      </c>
      <c r="BH24" s="36">
        <v>41</v>
      </c>
      <c r="BI24" s="36">
        <v>370</v>
      </c>
      <c r="BJ24" s="36">
        <v>31</v>
      </c>
      <c r="BK24" s="36">
        <v>28</v>
      </c>
      <c r="BL24" s="36">
        <v>19</v>
      </c>
      <c r="BM24" s="36">
        <v>352</v>
      </c>
      <c r="BN24" s="36">
        <v>89</v>
      </c>
      <c r="BO24" s="36">
        <v>89</v>
      </c>
      <c r="BP24" s="36">
        <v>47</v>
      </c>
      <c r="BQ24" s="36">
        <v>363</v>
      </c>
      <c r="BR24" s="36">
        <v>25</v>
      </c>
      <c r="BS24" s="36">
        <v>23</v>
      </c>
      <c r="BT24" s="36">
        <v>11</v>
      </c>
      <c r="BU24" s="36">
        <v>318</v>
      </c>
      <c r="BV24" s="36">
        <v>93</v>
      </c>
      <c r="BW24" s="36">
        <v>92</v>
      </c>
      <c r="BX24" s="36">
        <v>40</v>
      </c>
      <c r="BY24" s="36">
        <v>282</v>
      </c>
      <c r="BZ24" s="36">
        <v>20</v>
      </c>
      <c r="CA24" s="36">
        <v>20</v>
      </c>
      <c r="CB24" s="36">
        <v>12</v>
      </c>
      <c r="CC24" s="36">
        <v>287</v>
      </c>
    </row>
    <row r="25" spans="1:81" ht="17.25" customHeight="1" x14ac:dyDescent="0.2">
      <c r="A25" s="46" t="s">
        <v>46</v>
      </c>
      <c r="B25" s="47">
        <v>497</v>
      </c>
      <c r="C25" s="47">
        <v>484</v>
      </c>
      <c r="D25" s="47">
        <v>175</v>
      </c>
      <c r="E25" s="47">
        <v>1046</v>
      </c>
      <c r="F25" s="47">
        <v>120</v>
      </c>
      <c r="G25" s="47">
        <v>118</v>
      </c>
      <c r="H25" s="47">
        <v>87</v>
      </c>
      <c r="I25" s="47">
        <v>998</v>
      </c>
      <c r="J25" s="47">
        <v>580</v>
      </c>
      <c r="K25" s="47">
        <v>380</v>
      </c>
      <c r="L25" s="47">
        <v>215</v>
      </c>
      <c r="M25" s="47">
        <v>1067</v>
      </c>
      <c r="N25" s="47">
        <v>154</v>
      </c>
      <c r="O25" s="47">
        <v>147</v>
      </c>
      <c r="P25" s="47">
        <v>105</v>
      </c>
      <c r="Q25" s="47">
        <v>1066</v>
      </c>
      <c r="R25" s="47">
        <v>593</v>
      </c>
      <c r="S25" s="47">
        <v>414</v>
      </c>
      <c r="T25" s="47">
        <v>169</v>
      </c>
      <c r="U25" s="47">
        <v>1121</v>
      </c>
      <c r="V25" s="47">
        <v>165</v>
      </c>
      <c r="W25" s="47">
        <v>164</v>
      </c>
      <c r="X25" s="47">
        <v>115</v>
      </c>
      <c r="Y25" s="47">
        <v>1071</v>
      </c>
      <c r="Z25" s="47">
        <v>615</v>
      </c>
      <c r="AA25" s="47">
        <v>499</v>
      </c>
      <c r="AB25" s="47">
        <v>184</v>
      </c>
      <c r="AC25" s="47">
        <v>1138</v>
      </c>
      <c r="AD25" s="47">
        <v>180</v>
      </c>
      <c r="AE25" s="47">
        <v>159</v>
      </c>
      <c r="AF25" s="47">
        <v>119</v>
      </c>
      <c r="AG25" s="47">
        <v>1141</v>
      </c>
      <c r="AH25" s="47">
        <v>439</v>
      </c>
      <c r="AI25" s="47">
        <v>415</v>
      </c>
      <c r="AJ25" s="47">
        <v>182</v>
      </c>
      <c r="AK25" s="47">
        <v>1204</v>
      </c>
      <c r="AL25" s="47">
        <v>133</v>
      </c>
      <c r="AM25" s="47">
        <v>126</v>
      </c>
      <c r="AN25" s="47">
        <v>64</v>
      </c>
      <c r="AO25" s="47">
        <v>1162</v>
      </c>
      <c r="AP25" s="47">
        <v>376</v>
      </c>
      <c r="AQ25" s="47">
        <v>357</v>
      </c>
      <c r="AR25" s="47">
        <v>116</v>
      </c>
      <c r="AS25" s="47">
        <v>1162</v>
      </c>
      <c r="AT25" s="47">
        <v>101</v>
      </c>
      <c r="AU25" s="47">
        <v>98</v>
      </c>
      <c r="AV25" s="47">
        <v>56</v>
      </c>
      <c r="AW25" s="47">
        <v>1129</v>
      </c>
      <c r="AX25" s="47">
        <v>388</v>
      </c>
      <c r="AY25" s="47">
        <v>364</v>
      </c>
      <c r="AZ25" s="47">
        <v>111</v>
      </c>
      <c r="BA25" s="47">
        <v>1099</v>
      </c>
      <c r="BB25" s="47">
        <v>104</v>
      </c>
      <c r="BC25" s="47">
        <v>103</v>
      </c>
      <c r="BD25" s="47">
        <v>56</v>
      </c>
      <c r="BE25" s="47">
        <v>1059</v>
      </c>
      <c r="BF25" s="47">
        <v>291</v>
      </c>
      <c r="BG25" s="47">
        <v>289</v>
      </c>
      <c r="BH25" s="47">
        <v>134</v>
      </c>
      <c r="BI25" s="47">
        <v>1062</v>
      </c>
      <c r="BJ25" s="47">
        <v>89</v>
      </c>
      <c r="BK25" s="47">
        <v>88</v>
      </c>
      <c r="BL25" s="47">
        <v>54</v>
      </c>
      <c r="BM25" s="47">
        <v>1016</v>
      </c>
      <c r="BN25" s="47">
        <v>234</v>
      </c>
      <c r="BO25" s="47">
        <v>229</v>
      </c>
      <c r="BP25" s="47">
        <v>87</v>
      </c>
      <c r="BQ25" s="47">
        <v>960</v>
      </c>
      <c r="BR25" s="47">
        <v>99</v>
      </c>
      <c r="BS25" s="47">
        <v>98</v>
      </c>
      <c r="BT25" s="47">
        <v>47</v>
      </c>
      <c r="BU25" s="47">
        <v>887</v>
      </c>
      <c r="BV25" s="47">
        <v>193</v>
      </c>
      <c r="BW25" s="47">
        <v>193</v>
      </c>
      <c r="BX25" s="47">
        <v>62</v>
      </c>
      <c r="BY25" s="47">
        <v>826</v>
      </c>
      <c r="BZ25" s="47">
        <v>53</v>
      </c>
      <c r="CA25" s="47">
        <v>53</v>
      </c>
      <c r="CB25" s="47">
        <v>41</v>
      </c>
      <c r="CC25" s="47">
        <v>753</v>
      </c>
    </row>
    <row r="26" spans="1:81" ht="17.25" customHeight="1" x14ac:dyDescent="0.2">
      <c r="A26" s="35" t="s">
        <v>47</v>
      </c>
      <c r="B26" s="36">
        <v>297</v>
      </c>
      <c r="C26" s="36">
        <v>290</v>
      </c>
      <c r="D26" s="36">
        <v>130</v>
      </c>
      <c r="E26" s="36">
        <v>558</v>
      </c>
      <c r="F26" s="36">
        <v>57</v>
      </c>
      <c r="G26" s="36">
        <v>55</v>
      </c>
      <c r="H26" s="36">
        <v>29</v>
      </c>
      <c r="I26" s="36">
        <v>507</v>
      </c>
      <c r="J26" s="36">
        <v>425</v>
      </c>
      <c r="K26" s="36">
        <v>418</v>
      </c>
      <c r="L26" s="36">
        <v>202</v>
      </c>
      <c r="M26" s="36">
        <v>653</v>
      </c>
      <c r="N26" s="36">
        <v>53</v>
      </c>
      <c r="O26" s="36">
        <v>48</v>
      </c>
      <c r="P26" s="36">
        <v>27</v>
      </c>
      <c r="Q26" s="36">
        <v>591</v>
      </c>
      <c r="R26" s="36">
        <v>374</v>
      </c>
      <c r="S26" s="36">
        <v>367</v>
      </c>
      <c r="T26" s="36">
        <v>216</v>
      </c>
      <c r="U26" s="36">
        <v>753</v>
      </c>
      <c r="V26" s="36">
        <v>46</v>
      </c>
      <c r="W26" s="36">
        <v>45</v>
      </c>
      <c r="X26" s="36">
        <v>24</v>
      </c>
      <c r="Y26" s="36">
        <v>698</v>
      </c>
      <c r="Z26" s="36">
        <v>399</v>
      </c>
      <c r="AA26" s="36">
        <v>393</v>
      </c>
      <c r="AB26" s="36">
        <v>161</v>
      </c>
      <c r="AC26" s="36">
        <v>771</v>
      </c>
      <c r="AD26" s="36">
        <v>41</v>
      </c>
      <c r="AE26" s="36">
        <v>41</v>
      </c>
      <c r="AF26" s="36">
        <v>23</v>
      </c>
      <c r="AG26" s="36">
        <v>698</v>
      </c>
      <c r="AH26" s="36">
        <v>332</v>
      </c>
      <c r="AI26" s="36">
        <v>324</v>
      </c>
      <c r="AJ26" s="36">
        <v>159</v>
      </c>
      <c r="AK26" s="36">
        <v>779</v>
      </c>
      <c r="AL26" s="36">
        <v>71</v>
      </c>
      <c r="AM26" s="36">
        <v>68</v>
      </c>
      <c r="AN26" s="36">
        <v>28</v>
      </c>
      <c r="AO26" s="36">
        <v>742</v>
      </c>
      <c r="AP26" s="36">
        <v>325</v>
      </c>
      <c r="AQ26" s="36">
        <v>302</v>
      </c>
      <c r="AR26" s="36">
        <v>115</v>
      </c>
      <c r="AS26" s="36">
        <v>783</v>
      </c>
      <c r="AT26" s="36">
        <v>55</v>
      </c>
      <c r="AU26" s="36">
        <v>53</v>
      </c>
      <c r="AV26" s="36">
        <v>25</v>
      </c>
      <c r="AW26" s="36">
        <v>750</v>
      </c>
      <c r="AX26" s="36">
        <v>245</v>
      </c>
      <c r="AY26" s="36">
        <v>236</v>
      </c>
      <c r="AZ26" s="36">
        <v>87</v>
      </c>
      <c r="BA26" s="36">
        <v>727</v>
      </c>
      <c r="BB26" s="36">
        <v>32</v>
      </c>
      <c r="BC26" s="36">
        <v>30</v>
      </c>
      <c r="BD26" s="36">
        <v>17</v>
      </c>
      <c r="BE26" s="36">
        <v>678</v>
      </c>
      <c r="BF26" s="36">
        <v>151</v>
      </c>
      <c r="BG26" s="36">
        <v>146</v>
      </c>
      <c r="BH26" s="36">
        <v>68</v>
      </c>
      <c r="BI26" s="36">
        <v>651</v>
      </c>
      <c r="BJ26" s="36">
        <v>45</v>
      </c>
      <c r="BK26" s="36">
        <v>44</v>
      </c>
      <c r="BL26" s="36">
        <v>21</v>
      </c>
      <c r="BM26" s="36">
        <v>609</v>
      </c>
      <c r="BN26" s="36">
        <v>144</v>
      </c>
      <c r="BO26" s="36">
        <v>143</v>
      </c>
      <c r="BP26" s="36">
        <v>69</v>
      </c>
      <c r="BQ26" s="36">
        <v>566</v>
      </c>
      <c r="BR26" s="36">
        <v>48</v>
      </c>
      <c r="BS26" s="36">
        <v>48</v>
      </c>
      <c r="BT26" s="36">
        <v>31</v>
      </c>
      <c r="BU26" s="36">
        <v>541</v>
      </c>
      <c r="BV26" s="36">
        <v>132</v>
      </c>
      <c r="BW26" s="36">
        <v>131</v>
      </c>
      <c r="BX26" s="36">
        <v>53</v>
      </c>
      <c r="BY26" s="36">
        <v>491</v>
      </c>
      <c r="BZ26" s="36">
        <v>35</v>
      </c>
      <c r="CA26" s="36">
        <v>35</v>
      </c>
      <c r="CB26" s="36">
        <v>17</v>
      </c>
      <c r="CC26" s="36">
        <v>455</v>
      </c>
    </row>
    <row r="27" spans="1:81" ht="17.25" customHeight="1" x14ac:dyDescent="0.2">
      <c r="A27" s="46" t="s">
        <v>48</v>
      </c>
      <c r="B27" s="47">
        <v>127</v>
      </c>
      <c r="C27" s="47">
        <v>124</v>
      </c>
      <c r="D27" s="47">
        <v>43</v>
      </c>
      <c r="E27" s="47">
        <v>228</v>
      </c>
      <c r="F27" s="47">
        <v>30</v>
      </c>
      <c r="G27" s="47">
        <v>30</v>
      </c>
      <c r="H27" s="47">
        <v>23</v>
      </c>
      <c r="I27" s="47">
        <v>208</v>
      </c>
      <c r="J27" s="47">
        <v>260</v>
      </c>
      <c r="K27" s="47">
        <v>249</v>
      </c>
      <c r="L27" s="47">
        <v>128</v>
      </c>
      <c r="M27" s="47">
        <v>309</v>
      </c>
      <c r="N27" s="47">
        <v>43</v>
      </c>
      <c r="O27" s="47">
        <v>42</v>
      </c>
      <c r="P27" s="47">
        <v>27</v>
      </c>
      <c r="Q27" s="47">
        <v>298</v>
      </c>
      <c r="R27" s="47">
        <v>276</v>
      </c>
      <c r="S27" s="47">
        <v>268</v>
      </c>
      <c r="T27" s="47">
        <v>134</v>
      </c>
      <c r="U27" s="47">
        <v>397</v>
      </c>
      <c r="V27" s="47">
        <v>80</v>
      </c>
      <c r="W27" s="47">
        <v>71</v>
      </c>
      <c r="X27" s="47">
        <v>27</v>
      </c>
      <c r="Y27" s="47">
        <v>380</v>
      </c>
      <c r="Z27" s="47">
        <v>389</v>
      </c>
      <c r="AA27" s="47">
        <v>317</v>
      </c>
      <c r="AB27" s="47">
        <v>111</v>
      </c>
      <c r="AC27" s="47">
        <v>448</v>
      </c>
      <c r="AD27" s="47">
        <v>108</v>
      </c>
      <c r="AE27" s="47">
        <v>80</v>
      </c>
      <c r="AF27" s="47">
        <v>46</v>
      </c>
      <c r="AG27" s="47">
        <v>456</v>
      </c>
      <c r="AH27" s="47">
        <v>259</v>
      </c>
      <c r="AI27" s="47">
        <v>252</v>
      </c>
      <c r="AJ27" s="47">
        <v>110</v>
      </c>
      <c r="AK27" s="47">
        <v>518</v>
      </c>
      <c r="AL27" s="47">
        <v>52</v>
      </c>
      <c r="AM27" s="47">
        <v>48</v>
      </c>
      <c r="AN27" s="47">
        <v>25</v>
      </c>
      <c r="AO27" s="47">
        <v>494</v>
      </c>
      <c r="AP27" s="47">
        <v>231</v>
      </c>
      <c r="AQ27" s="47">
        <v>217</v>
      </c>
      <c r="AR27" s="47">
        <v>69</v>
      </c>
      <c r="AS27" s="47">
        <v>530</v>
      </c>
      <c r="AT27" s="47">
        <v>45</v>
      </c>
      <c r="AU27" s="47">
        <v>45</v>
      </c>
      <c r="AV27" s="47">
        <v>26</v>
      </c>
      <c r="AW27" s="47">
        <v>523</v>
      </c>
      <c r="AX27" s="47">
        <v>274</v>
      </c>
      <c r="AY27" s="47">
        <v>268</v>
      </c>
      <c r="AZ27" s="47">
        <v>102</v>
      </c>
      <c r="BA27" s="47">
        <v>560</v>
      </c>
      <c r="BB27" s="47">
        <v>44</v>
      </c>
      <c r="BC27" s="47">
        <v>43</v>
      </c>
      <c r="BD27" s="47">
        <v>28</v>
      </c>
      <c r="BE27" s="47">
        <v>537</v>
      </c>
      <c r="BF27" s="47">
        <v>241</v>
      </c>
      <c r="BG27" s="47">
        <v>239</v>
      </c>
      <c r="BH27" s="47">
        <v>98</v>
      </c>
      <c r="BI27" s="47">
        <v>551</v>
      </c>
      <c r="BJ27" s="47">
        <v>66</v>
      </c>
      <c r="BK27" s="47">
        <v>60</v>
      </c>
      <c r="BL27" s="47">
        <v>37</v>
      </c>
      <c r="BM27" s="47">
        <v>549</v>
      </c>
      <c r="BN27" s="47">
        <v>328</v>
      </c>
      <c r="BO27" s="47">
        <v>320</v>
      </c>
      <c r="BP27" s="47">
        <v>135</v>
      </c>
      <c r="BQ27" s="47">
        <v>621</v>
      </c>
      <c r="BR27" s="47">
        <v>126</v>
      </c>
      <c r="BS27" s="47">
        <v>124</v>
      </c>
      <c r="BT27" s="47">
        <v>79</v>
      </c>
      <c r="BU27" s="47">
        <v>643</v>
      </c>
      <c r="BV27" s="47">
        <v>373</v>
      </c>
      <c r="BW27" s="47">
        <v>372</v>
      </c>
      <c r="BX27" s="47">
        <v>133</v>
      </c>
      <c r="BY27" s="47">
        <v>697</v>
      </c>
      <c r="BZ27" s="47">
        <v>123</v>
      </c>
      <c r="CA27" s="47">
        <v>123</v>
      </c>
      <c r="CB27" s="47">
        <v>77</v>
      </c>
      <c r="CC27" s="47">
        <v>703</v>
      </c>
    </row>
    <row r="28" spans="1:81" ht="17.25" customHeight="1" x14ac:dyDescent="0.2">
      <c r="A28" s="209" t="s">
        <v>49</v>
      </c>
      <c r="B28" s="210">
        <f>SUM(B29:B32)</f>
        <v>467</v>
      </c>
      <c r="C28" s="210">
        <f t="shared" ref="C28:AS28" si="17">SUM(C29:C32)</f>
        <v>392</v>
      </c>
      <c r="D28" s="210">
        <f t="shared" si="17"/>
        <v>230</v>
      </c>
      <c r="E28" s="210">
        <f t="shared" si="17"/>
        <v>1491</v>
      </c>
      <c r="F28" s="210">
        <f t="shared" si="17"/>
        <v>184</v>
      </c>
      <c r="G28" s="210">
        <f t="shared" si="17"/>
        <v>179</v>
      </c>
      <c r="H28" s="210">
        <f t="shared" si="17"/>
        <v>119</v>
      </c>
      <c r="I28" s="210">
        <f t="shared" si="17"/>
        <v>1447</v>
      </c>
      <c r="J28" s="210">
        <f t="shared" si="17"/>
        <v>724</v>
      </c>
      <c r="K28" s="210">
        <f t="shared" si="17"/>
        <v>613</v>
      </c>
      <c r="L28" s="210">
        <f t="shared" si="17"/>
        <v>293</v>
      </c>
      <c r="M28" s="210">
        <f t="shared" si="17"/>
        <v>1582</v>
      </c>
      <c r="N28" s="210">
        <f t="shared" si="17"/>
        <v>217</v>
      </c>
      <c r="O28" s="210">
        <f t="shared" si="17"/>
        <v>215</v>
      </c>
      <c r="P28" s="210">
        <f t="shared" si="17"/>
        <v>124</v>
      </c>
      <c r="Q28" s="210">
        <f t="shared" si="17"/>
        <v>1621</v>
      </c>
      <c r="R28" s="210">
        <f t="shared" si="17"/>
        <v>680</v>
      </c>
      <c r="S28" s="210">
        <f t="shared" si="17"/>
        <v>612</v>
      </c>
      <c r="T28" s="210">
        <f t="shared" si="17"/>
        <v>323</v>
      </c>
      <c r="U28" s="210">
        <f t="shared" si="17"/>
        <v>1783</v>
      </c>
      <c r="V28" s="210">
        <f t="shared" si="17"/>
        <v>241</v>
      </c>
      <c r="W28" s="210">
        <f t="shared" si="17"/>
        <v>239</v>
      </c>
      <c r="X28" s="210">
        <f t="shared" si="17"/>
        <v>140</v>
      </c>
      <c r="Y28" s="210">
        <f t="shared" si="17"/>
        <v>1806</v>
      </c>
      <c r="Z28" s="210">
        <f t="shared" si="17"/>
        <v>836</v>
      </c>
      <c r="AA28" s="210">
        <f t="shared" si="17"/>
        <v>731</v>
      </c>
      <c r="AB28" s="210">
        <f t="shared" si="17"/>
        <v>278</v>
      </c>
      <c r="AC28" s="210">
        <f t="shared" si="17"/>
        <v>1944</v>
      </c>
      <c r="AD28" s="210">
        <f t="shared" si="17"/>
        <v>256</v>
      </c>
      <c r="AE28" s="210">
        <f t="shared" si="17"/>
        <v>252</v>
      </c>
      <c r="AF28" s="210">
        <f t="shared" si="17"/>
        <v>150</v>
      </c>
      <c r="AG28" s="210">
        <f t="shared" si="17"/>
        <v>1952</v>
      </c>
      <c r="AH28" s="210">
        <f t="shared" si="17"/>
        <v>713</v>
      </c>
      <c r="AI28" s="210">
        <f t="shared" si="17"/>
        <v>681</v>
      </c>
      <c r="AJ28" s="210">
        <f t="shared" si="17"/>
        <v>258</v>
      </c>
      <c r="AK28" s="210">
        <f t="shared" si="17"/>
        <v>2038</v>
      </c>
      <c r="AL28" s="210">
        <f t="shared" si="17"/>
        <v>289</v>
      </c>
      <c r="AM28" s="210">
        <f t="shared" si="17"/>
        <v>279</v>
      </c>
      <c r="AN28" s="210">
        <f t="shared" si="17"/>
        <v>147</v>
      </c>
      <c r="AO28" s="210">
        <f t="shared" si="17"/>
        <v>2034</v>
      </c>
      <c r="AP28" s="210">
        <f t="shared" si="17"/>
        <v>674</v>
      </c>
      <c r="AQ28" s="210">
        <f t="shared" si="17"/>
        <v>649</v>
      </c>
      <c r="AR28" s="210">
        <f t="shared" si="17"/>
        <v>250</v>
      </c>
      <c r="AS28" s="210">
        <f t="shared" si="17"/>
        <v>2077</v>
      </c>
      <c r="AT28" s="210">
        <f>SUM(AT29:AT32)</f>
        <v>197</v>
      </c>
      <c r="AU28" s="210">
        <f>SUM(AU29:AU32)</f>
        <v>189</v>
      </c>
      <c r="AV28" s="210">
        <f>SUM(AV29:AV32)</f>
        <v>100</v>
      </c>
      <c r="AW28" s="210">
        <f>SUM(AW29:AW32)</f>
        <v>2009</v>
      </c>
      <c r="AX28" s="210">
        <f t="shared" ref="AX28:BE28" si="18">SUM(AX29:AX32)</f>
        <v>659</v>
      </c>
      <c r="AY28" s="210">
        <f t="shared" si="18"/>
        <v>611</v>
      </c>
      <c r="AZ28" s="210">
        <f t="shared" si="18"/>
        <v>193</v>
      </c>
      <c r="BA28" s="210">
        <f t="shared" si="18"/>
        <v>1943</v>
      </c>
      <c r="BB28" s="210">
        <f t="shared" si="18"/>
        <v>222</v>
      </c>
      <c r="BC28" s="210">
        <f t="shared" si="18"/>
        <v>221</v>
      </c>
      <c r="BD28" s="210">
        <f t="shared" si="18"/>
        <v>113</v>
      </c>
      <c r="BE28" s="210">
        <f t="shared" si="18"/>
        <v>1793</v>
      </c>
      <c r="BF28" s="210">
        <f t="shared" ref="BF28:BU28" si="19">SUM(BF29:BF32)</f>
        <v>543</v>
      </c>
      <c r="BG28" s="210">
        <f t="shared" si="19"/>
        <v>542</v>
      </c>
      <c r="BH28" s="210">
        <f t="shared" si="19"/>
        <v>211</v>
      </c>
      <c r="BI28" s="210">
        <f t="shared" si="19"/>
        <v>1824</v>
      </c>
      <c r="BJ28" s="210">
        <f t="shared" si="19"/>
        <v>185</v>
      </c>
      <c r="BK28" s="210">
        <f t="shared" si="19"/>
        <v>181</v>
      </c>
      <c r="BL28" s="210">
        <f t="shared" si="19"/>
        <v>109</v>
      </c>
      <c r="BM28" s="210">
        <f t="shared" si="19"/>
        <v>1709</v>
      </c>
      <c r="BN28" s="210">
        <f t="shared" si="19"/>
        <v>504</v>
      </c>
      <c r="BO28" s="210">
        <f t="shared" si="19"/>
        <v>504</v>
      </c>
      <c r="BP28" s="210">
        <f t="shared" si="19"/>
        <v>213</v>
      </c>
      <c r="BQ28" s="210">
        <f t="shared" si="19"/>
        <v>1681</v>
      </c>
      <c r="BR28" s="210">
        <f t="shared" si="19"/>
        <v>224</v>
      </c>
      <c r="BS28" s="210">
        <f t="shared" si="19"/>
        <v>221</v>
      </c>
      <c r="BT28" s="210">
        <f t="shared" si="19"/>
        <v>123</v>
      </c>
      <c r="BU28" s="210">
        <f t="shared" si="19"/>
        <v>1623</v>
      </c>
      <c r="BV28" s="210">
        <f>SUM(BV29:BV32)</f>
        <v>469</v>
      </c>
      <c r="BW28" s="210">
        <f t="shared" ref="BW28:BY28" si="20">SUM(BW29:BW32)</f>
        <v>467</v>
      </c>
      <c r="BX28" s="210">
        <f t="shared" si="20"/>
        <v>166</v>
      </c>
      <c r="BY28" s="210">
        <f t="shared" si="20"/>
        <v>1562</v>
      </c>
      <c r="BZ28" s="210">
        <f>SUM(BZ29:BZ32)</f>
        <v>173</v>
      </c>
      <c r="CA28" s="210">
        <f>SUM(CA29:CA32)</f>
        <v>173</v>
      </c>
      <c r="CB28" s="210">
        <f>SUM(CB29:CB32)</f>
        <v>107</v>
      </c>
      <c r="CC28" s="210">
        <f>SUM(CC29:CC32)</f>
        <v>1484</v>
      </c>
    </row>
    <row r="29" spans="1:81" ht="17.25" customHeight="1" x14ac:dyDescent="0.2">
      <c r="A29" s="35" t="s">
        <v>50</v>
      </c>
      <c r="B29" s="36">
        <v>236</v>
      </c>
      <c r="C29" s="36">
        <v>165</v>
      </c>
      <c r="D29" s="36">
        <v>118</v>
      </c>
      <c r="E29" s="36">
        <v>708</v>
      </c>
      <c r="F29" s="36">
        <v>100</v>
      </c>
      <c r="G29" s="36">
        <v>97</v>
      </c>
      <c r="H29" s="36">
        <v>57</v>
      </c>
      <c r="I29" s="36">
        <v>713</v>
      </c>
      <c r="J29" s="36">
        <v>391</v>
      </c>
      <c r="K29" s="36">
        <v>284</v>
      </c>
      <c r="L29" s="36">
        <v>139</v>
      </c>
      <c r="M29" s="36">
        <v>755</v>
      </c>
      <c r="N29" s="36">
        <v>104</v>
      </c>
      <c r="O29" s="36">
        <v>103</v>
      </c>
      <c r="P29" s="36">
        <v>50</v>
      </c>
      <c r="Q29" s="36">
        <v>777</v>
      </c>
      <c r="R29" s="36">
        <v>353</v>
      </c>
      <c r="S29" s="36">
        <v>301</v>
      </c>
      <c r="T29" s="36">
        <v>156</v>
      </c>
      <c r="U29" s="36">
        <v>858</v>
      </c>
      <c r="V29" s="36">
        <v>117</v>
      </c>
      <c r="W29" s="36">
        <v>115</v>
      </c>
      <c r="X29" s="36">
        <v>68</v>
      </c>
      <c r="Y29" s="36">
        <v>894</v>
      </c>
      <c r="Z29" s="36">
        <v>458</v>
      </c>
      <c r="AA29" s="36">
        <v>375</v>
      </c>
      <c r="AB29" s="36">
        <v>128</v>
      </c>
      <c r="AC29" s="36">
        <v>936</v>
      </c>
      <c r="AD29" s="36">
        <v>113</v>
      </c>
      <c r="AE29" s="36">
        <v>111</v>
      </c>
      <c r="AF29" s="36">
        <v>67</v>
      </c>
      <c r="AG29" s="36">
        <v>955</v>
      </c>
      <c r="AH29" s="36">
        <v>355</v>
      </c>
      <c r="AI29" s="36">
        <v>337</v>
      </c>
      <c r="AJ29" s="36">
        <v>119</v>
      </c>
      <c r="AK29" s="36">
        <v>1003</v>
      </c>
      <c r="AL29" s="36">
        <v>134</v>
      </c>
      <c r="AM29" s="36">
        <v>130</v>
      </c>
      <c r="AN29" s="36">
        <v>60</v>
      </c>
      <c r="AO29" s="36">
        <v>999</v>
      </c>
      <c r="AP29" s="36">
        <v>342</v>
      </c>
      <c r="AQ29" s="36">
        <v>327</v>
      </c>
      <c r="AR29" s="36">
        <v>110</v>
      </c>
      <c r="AS29" s="36">
        <v>993</v>
      </c>
      <c r="AT29" s="36">
        <v>103</v>
      </c>
      <c r="AU29" s="36">
        <v>101</v>
      </c>
      <c r="AV29" s="36">
        <v>50</v>
      </c>
      <c r="AW29" s="36">
        <v>991</v>
      </c>
      <c r="AX29" s="36">
        <v>366</v>
      </c>
      <c r="AY29" s="36">
        <v>338</v>
      </c>
      <c r="AZ29" s="36">
        <v>112</v>
      </c>
      <c r="BA29" s="36">
        <v>968</v>
      </c>
      <c r="BB29" s="36">
        <v>103</v>
      </c>
      <c r="BC29" s="36">
        <v>103</v>
      </c>
      <c r="BD29" s="36">
        <v>56</v>
      </c>
      <c r="BE29" s="36">
        <v>913</v>
      </c>
      <c r="BF29" s="36">
        <v>278</v>
      </c>
      <c r="BG29" s="36">
        <v>278</v>
      </c>
      <c r="BH29" s="36">
        <v>100</v>
      </c>
      <c r="BI29" s="36">
        <v>915</v>
      </c>
      <c r="BJ29" s="36">
        <v>102</v>
      </c>
      <c r="BK29" s="36">
        <v>100</v>
      </c>
      <c r="BL29" s="36">
        <v>63</v>
      </c>
      <c r="BM29" s="36">
        <v>892</v>
      </c>
      <c r="BN29" s="36">
        <v>288</v>
      </c>
      <c r="BO29" s="36">
        <v>288</v>
      </c>
      <c r="BP29" s="36">
        <v>101</v>
      </c>
      <c r="BQ29" s="36">
        <v>875</v>
      </c>
      <c r="BR29" s="36">
        <v>125</v>
      </c>
      <c r="BS29" s="36">
        <v>124</v>
      </c>
      <c r="BT29" s="36">
        <v>64</v>
      </c>
      <c r="BU29" s="36">
        <v>866</v>
      </c>
      <c r="BV29" s="36">
        <v>258</v>
      </c>
      <c r="BW29" s="36">
        <v>258</v>
      </c>
      <c r="BX29" s="36">
        <v>76</v>
      </c>
      <c r="BY29" s="36">
        <v>827</v>
      </c>
      <c r="BZ29" s="36">
        <v>82</v>
      </c>
      <c r="CA29" s="36">
        <v>82</v>
      </c>
      <c r="CB29" s="36">
        <v>45</v>
      </c>
      <c r="CC29" s="36">
        <v>805</v>
      </c>
    </row>
    <row r="30" spans="1:81" ht="17.25" customHeight="1" x14ac:dyDescent="0.2">
      <c r="A30" s="46" t="s">
        <v>51</v>
      </c>
      <c r="B30" s="47">
        <v>193</v>
      </c>
      <c r="C30" s="47">
        <v>189</v>
      </c>
      <c r="D30" s="47">
        <v>88</v>
      </c>
      <c r="E30" s="47">
        <v>608</v>
      </c>
      <c r="F30" s="47">
        <v>62</v>
      </c>
      <c r="G30" s="47">
        <v>60</v>
      </c>
      <c r="H30" s="47">
        <v>47</v>
      </c>
      <c r="I30" s="47">
        <v>581</v>
      </c>
      <c r="J30" s="47">
        <v>233</v>
      </c>
      <c r="K30" s="47">
        <v>230</v>
      </c>
      <c r="L30" s="47">
        <v>110</v>
      </c>
      <c r="M30" s="47">
        <v>635</v>
      </c>
      <c r="N30" s="47">
        <v>82</v>
      </c>
      <c r="O30" s="47">
        <v>81</v>
      </c>
      <c r="P30" s="47">
        <v>56</v>
      </c>
      <c r="Q30" s="47">
        <v>652</v>
      </c>
      <c r="R30" s="47">
        <v>249</v>
      </c>
      <c r="S30" s="47">
        <v>233</v>
      </c>
      <c r="T30" s="47">
        <v>123</v>
      </c>
      <c r="U30" s="47">
        <v>707</v>
      </c>
      <c r="V30" s="47">
        <v>97</v>
      </c>
      <c r="W30" s="47">
        <v>97</v>
      </c>
      <c r="X30" s="47">
        <v>59</v>
      </c>
      <c r="Y30" s="47">
        <v>706</v>
      </c>
      <c r="Z30" s="47">
        <v>292</v>
      </c>
      <c r="AA30" s="47">
        <v>272</v>
      </c>
      <c r="AB30" s="47">
        <v>112</v>
      </c>
      <c r="AC30" s="47">
        <v>777</v>
      </c>
      <c r="AD30" s="47">
        <v>119</v>
      </c>
      <c r="AE30" s="47">
        <v>117</v>
      </c>
      <c r="AF30" s="47">
        <v>70</v>
      </c>
      <c r="AG30" s="47">
        <v>780</v>
      </c>
      <c r="AH30" s="47">
        <v>259</v>
      </c>
      <c r="AI30" s="47">
        <v>247</v>
      </c>
      <c r="AJ30" s="47">
        <v>99</v>
      </c>
      <c r="AK30" s="47">
        <v>805</v>
      </c>
      <c r="AL30" s="47">
        <v>127</v>
      </c>
      <c r="AM30" s="47">
        <v>123</v>
      </c>
      <c r="AN30" s="47">
        <v>77</v>
      </c>
      <c r="AO30" s="47">
        <v>820</v>
      </c>
      <c r="AP30" s="47">
        <v>252</v>
      </c>
      <c r="AQ30" s="47">
        <v>244</v>
      </c>
      <c r="AR30" s="47">
        <v>97</v>
      </c>
      <c r="AS30" s="47">
        <v>852</v>
      </c>
      <c r="AT30" s="47">
        <v>75</v>
      </c>
      <c r="AU30" s="47">
        <v>74</v>
      </c>
      <c r="AV30" s="47">
        <v>44</v>
      </c>
      <c r="AW30" s="47">
        <v>804</v>
      </c>
      <c r="AX30" s="47">
        <v>217</v>
      </c>
      <c r="AY30" s="47">
        <v>197</v>
      </c>
      <c r="AZ30" s="47">
        <v>56</v>
      </c>
      <c r="BA30" s="47">
        <v>775</v>
      </c>
      <c r="BB30" s="47">
        <v>86</v>
      </c>
      <c r="BC30" s="47">
        <v>85</v>
      </c>
      <c r="BD30" s="47">
        <v>38</v>
      </c>
      <c r="BE30" s="47">
        <v>687</v>
      </c>
      <c r="BF30" s="47">
        <v>198</v>
      </c>
      <c r="BG30" s="47">
        <v>197</v>
      </c>
      <c r="BH30" s="47">
        <v>85</v>
      </c>
      <c r="BI30" s="47">
        <v>726</v>
      </c>
      <c r="BJ30" s="47">
        <v>55</v>
      </c>
      <c r="BK30" s="47">
        <v>54</v>
      </c>
      <c r="BL30" s="47">
        <v>32</v>
      </c>
      <c r="BM30" s="47">
        <v>647</v>
      </c>
      <c r="BN30" s="47">
        <v>149</v>
      </c>
      <c r="BO30" s="47">
        <v>149</v>
      </c>
      <c r="BP30" s="47">
        <v>69</v>
      </c>
      <c r="BQ30" s="47">
        <v>622</v>
      </c>
      <c r="BR30" s="47">
        <v>62</v>
      </c>
      <c r="BS30" s="47">
        <v>61</v>
      </c>
      <c r="BT30" s="47">
        <v>35</v>
      </c>
      <c r="BU30" s="47">
        <v>575</v>
      </c>
      <c r="BV30" s="47">
        <v>128</v>
      </c>
      <c r="BW30" s="47">
        <v>127</v>
      </c>
      <c r="BX30" s="47">
        <v>51</v>
      </c>
      <c r="BY30" s="47">
        <v>545</v>
      </c>
      <c r="BZ30" s="47">
        <v>56</v>
      </c>
      <c r="CA30" s="47">
        <v>56</v>
      </c>
      <c r="CB30" s="47">
        <v>37</v>
      </c>
      <c r="CC30" s="47">
        <v>484</v>
      </c>
    </row>
    <row r="31" spans="1:81" ht="17.25" customHeight="1" x14ac:dyDescent="0.2">
      <c r="A31" s="35" t="s">
        <v>52</v>
      </c>
      <c r="B31" s="36"/>
      <c r="C31" s="36"/>
      <c r="D31" s="36"/>
      <c r="E31" s="36"/>
      <c r="F31" s="36"/>
      <c r="G31" s="36"/>
      <c r="H31" s="36"/>
      <c r="I31" s="36"/>
      <c r="J31" s="36">
        <v>45</v>
      </c>
      <c r="K31" s="36">
        <v>44</v>
      </c>
      <c r="L31" s="36">
        <v>13</v>
      </c>
      <c r="M31" s="36">
        <v>16</v>
      </c>
      <c r="N31" s="36">
        <v>7</v>
      </c>
      <c r="O31" s="36">
        <v>7</v>
      </c>
      <c r="P31" s="36">
        <v>3</v>
      </c>
      <c r="Q31" s="36">
        <v>20</v>
      </c>
      <c r="R31" s="36">
        <v>17</v>
      </c>
      <c r="S31" s="36">
        <v>17</v>
      </c>
      <c r="T31" s="36">
        <v>7</v>
      </c>
      <c r="U31" s="36">
        <v>29</v>
      </c>
      <c r="V31" s="36">
        <v>3</v>
      </c>
      <c r="W31" s="36">
        <v>3</v>
      </c>
      <c r="X31" s="36">
        <v>1</v>
      </c>
      <c r="Y31" s="36">
        <v>33</v>
      </c>
      <c r="Z31" s="36">
        <v>23</v>
      </c>
      <c r="AA31" s="36">
        <v>21</v>
      </c>
      <c r="AB31" s="36">
        <v>9</v>
      </c>
      <c r="AC31" s="36">
        <v>42</v>
      </c>
      <c r="AD31" s="36">
        <v>1</v>
      </c>
      <c r="AE31" s="36">
        <v>1</v>
      </c>
      <c r="AF31" s="36">
        <v>1</v>
      </c>
      <c r="AG31" s="36">
        <v>43</v>
      </c>
      <c r="AH31" s="36">
        <v>16</v>
      </c>
      <c r="AI31" s="36">
        <v>15</v>
      </c>
      <c r="AJ31" s="36">
        <v>5</v>
      </c>
      <c r="AK31" s="36">
        <v>46</v>
      </c>
      <c r="AL31" s="36"/>
      <c r="AM31" s="36"/>
      <c r="AN31" s="36"/>
      <c r="AO31" s="36">
        <v>52</v>
      </c>
      <c r="AP31" s="36">
        <v>18</v>
      </c>
      <c r="AQ31" s="36">
        <v>17</v>
      </c>
      <c r="AR31" s="36">
        <v>8</v>
      </c>
      <c r="AS31" s="36">
        <v>51</v>
      </c>
      <c r="AT31" s="36" t="s">
        <v>53</v>
      </c>
      <c r="AU31" s="36" t="s">
        <v>53</v>
      </c>
      <c r="AV31" s="36" t="s">
        <v>53</v>
      </c>
      <c r="AW31" s="36">
        <v>45</v>
      </c>
      <c r="AX31" s="36">
        <v>22</v>
      </c>
      <c r="AY31" s="36">
        <v>22</v>
      </c>
      <c r="AZ31" s="36">
        <v>7</v>
      </c>
      <c r="BA31" s="36">
        <v>46</v>
      </c>
      <c r="BB31" s="36">
        <v>2</v>
      </c>
      <c r="BC31" s="36">
        <v>2</v>
      </c>
      <c r="BD31" s="36">
        <v>1</v>
      </c>
      <c r="BE31" s="36">
        <v>40</v>
      </c>
      <c r="BF31" s="36">
        <v>10</v>
      </c>
      <c r="BG31" s="36">
        <v>10</v>
      </c>
      <c r="BH31" s="36">
        <v>5</v>
      </c>
      <c r="BI31" s="36">
        <v>32</v>
      </c>
      <c r="BJ31" s="36">
        <v>4</v>
      </c>
      <c r="BK31" s="36">
        <v>4</v>
      </c>
      <c r="BL31" s="36">
        <v>2</v>
      </c>
      <c r="BM31" s="36">
        <v>32</v>
      </c>
      <c r="BN31" s="36">
        <v>10</v>
      </c>
      <c r="BO31" s="36">
        <v>10</v>
      </c>
      <c r="BP31" s="36">
        <v>8</v>
      </c>
      <c r="BQ31" s="36">
        <v>33</v>
      </c>
      <c r="BR31" s="36">
        <v>4</v>
      </c>
      <c r="BS31" s="36">
        <v>4</v>
      </c>
      <c r="BT31" s="36">
        <v>3</v>
      </c>
      <c r="BU31" s="36">
        <v>33</v>
      </c>
      <c r="BV31" s="36">
        <v>13</v>
      </c>
      <c r="BW31" s="36">
        <v>13</v>
      </c>
      <c r="BX31" s="36">
        <v>5</v>
      </c>
      <c r="BY31" s="36">
        <v>28</v>
      </c>
      <c r="BZ31" s="36">
        <v>5</v>
      </c>
      <c r="CA31" s="36">
        <v>5</v>
      </c>
      <c r="CB31" s="36">
        <v>4</v>
      </c>
      <c r="CC31" s="36">
        <v>31</v>
      </c>
    </row>
    <row r="32" spans="1:81" ht="17.25" customHeight="1" x14ac:dyDescent="0.2">
      <c r="A32" s="46" t="s">
        <v>54</v>
      </c>
      <c r="B32" s="47">
        <v>38</v>
      </c>
      <c r="C32" s="47">
        <v>38</v>
      </c>
      <c r="D32" s="47">
        <v>24</v>
      </c>
      <c r="E32" s="47">
        <v>175</v>
      </c>
      <c r="F32" s="47">
        <v>22</v>
      </c>
      <c r="G32" s="47">
        <v>22</v>
      </c>
      <c r="H32" s="47">
        <v>15</v>
      </c>
      <c r="I32" s="47">
        <v>153</v>
      </c>
      <c r="J32" s="47">
        <v>55</v>
      </c>
      <c r="K32" s="47">
        <v>55</v>
      </c>
      <c r="L32" s="47">
        <v>31</v>
      </c>
      <c r="M32" s="47">
        <v>176</v>
      </c>
      <c r="N32" s="47">
        <v>24</v>
      </c>
      <c r="O32" s="47">
        <v>24</v>
      </c>
      <c r="P32" s="47">
        <v>15</v>
      </c>
      <c r="Q32" s="47">
        <v>172</v>
      </c>
      <c r="R32" s="47">
        <v>61</v>
      </c>
      <c r="S32" s="47">
        <v>61</v>
      </c>
      <c r="T32" s="47">
        <v>37</v>
      </c>
      <c r="U32" s="47">
        <v>189</v>
      </c>
      <c r="V32" s="47">
        <v>24</v>
      </c>
      <c r="W32" s="47">
        <v>24</v>
      </c>
      <c r="X32" s="47">
        <v>12</v>
      </c>
      <c r="Y32" s="47">
        <v>173</v>
      </c>
      <c r="Z32" s="47">
        <v>63</v>
      </c>
      <c r="AA32" s="47">
        <v>63</v>
      </c>
      <c r="AB32" s="47">
        <v>29</v>
      </c>
      <c r="AC32" s="47">
        <v>189</v>
      </c>
      <c r="AD32" s="47">
        <v>23</v>
      </c>
      <c r="AE32" s="47">
        <v>23</v>
      </c>
      <c r="AF32" s="47">
        <v>12</v>
      </c>
      <c r="AG32" s="47">
        <v>174</v>
      </c>
      <c r="AH32" s="47">
        <v>83</v>
      </c>
      <c r="AI32" s="47">
        <v>82</v>
      </c>
      <c r="AJ32" s="47">
        <v>35</v>
      </c>
      <c r="AK32" s="47">
        <v>184</v>
      </c>
      <c r="AL32" s="47">
        <v>28</v>
      </c>
      <c r="AM32" s="47">
        <v>26</v>
      </c>
      <c r="AN32" s="47">
        <v>10</v>
      </c>
      <c r="AO32" s="47">
        <v>163</v>
      </c>
      <c r="AP32" s="47">
        <v>62</v>
      </c>
      <c r="AQ32" s="47">
        <v>61</v>
      </c>
      <c r="AR32" s="47">
        <v>35</v>
      </c>
      <c r="AS32" s="47">
        <v>181</v>
      </c>
      <c r="AT32" s="47">
        <v>19</v>
      </c>
      <c r="AU32" s="47">
        <v>14</v>
      </c>
      <c r="AV32" s="47">
        <v>6</v>
      </c>
      <c r="AW32" s="47">
        <v>169</v>
      </c>
      <c r="AX32" s="47">
        <v>54</v>
      </c>
      <c r="AY32" s="47">
        <v>54</v>
      </c>
      <c r="AZ32" s="47">
        <v>18</v>
      </c>
      <c r="BA32" s="47">
        <v>154</v>
      </c>
      <c r="BB32" s="47">
        <v>31</v>
      </c>
      <c r="BC32" s="47">
        <v>31</v>
      </c>
      <c r="BD32" s="47">
        <v>18</v>
      </c>
      <c r="BE32" s="47">
        <v>153</v>
      </c>
      <c r="BF32" s="47">
        <v>57</v>
      </c>
      <c r="BG32" s="47">
        <v>57</v>
      </c>
      <c r="BH32" s="47">
        <v>21</v>
      </c>
      <c r="BI32" s="47">
        <v>151</v>
      </c>
      <c r="BJ32" s="47">
        <v>24</v>
      </c>
      <c r="BK32" s="47">
        <v>23</v>
      </c>
      <c r="BL32" s="47">
        <v>12</v>
      </c>
      <c r="BM32" s="47">
        <v>138</v>
      </c>
      <c r="BN32" s="47">
        <v>57</v>
      </c>
      <c r="BO32" s="47">
        <v>57</v>
      </c>
      <c r="BP32" s="47">
        <v>35</v>
      </c>
      <c r="BQ32" s="47">
        <v>151</v>
      </c>
      <c r="BR32" s="47">
        <v>33</v>
      </c>
      <c r="BS32" s="47">
        <v>32</v>
      </c>
      <c r="BT32" s="47">
        <v>21</v>
      </c>
      <c r="BU32" s="47">
        <v>149</v>
      </c>
      <c r="BV32" s="47">
        <v>70</v>
      </c>
      <c r="BW32" s="47">
        <v>69</v>
      </c>
      <c r="BX32" s="47">
        <v>34</v>
      </c>
      <c r="BY32" s="47">
        <v>162</v>
      </c>
      <c r="BZ32" s="47">
        <v>30</v>
      </c>
      <c r="CA32" s="47">
        <v>30</v>
      </c>
      <c r="CB32" s="47">
        <v>21</v>
      </c>
      <c r="CC32" s="47">
        <v>164</v>
      </c>
    </row>
    <row r="33" spans="1:81" ht="17.25" customHeight="1" x14ac:dyDescent="0.2">
      <c r="A33" s="209" t="s">
        <v>55</v>
      </c>
      <c r="B33" s="210">
        <f t="shared" ref="B33:Q33" si="21">SUM(B34)</f>
        <v>80</v>
      </c>
      <c r="C33" s="210">
        <f t="shared" si="21"/>
        <v>65</v>
      </c>
      <c r="D33" s="210">
        <f t="shared" si="21"/>
        <v>45</v>
      </c>
      <c r="E33" s="210">
        <f t="shared" si="21"/>
        <v>200</v>
      </c>
      <c r="F33" s="210">
        <f t="shared" si="21"/>
        <v>21</v>
      </c>
      <c r="G33" s="210">
        <f>SUM(G34)</f>
        <v>19</v>
      </c>
      <c r="H33" s="210">
        <f t="shared" si="21"/>
        <v>7</v>
      </c>
      <c r="I33" s="210">
        <f t="shared" si="21"/>
        <v>177</v>
      </c>
      <c r="J33" s="210">
        <f t="shared" si="21"/>
        <v>62</v>
      </c>
      <c r="K33" s="210">
        <f>SUM(K34)</f>
        <v>60</v>
      </c>
      <c r="L33" s="210">
        <f t="shared" si="21"/>
        <v>22</v>
      </c>
      <c r="M33" s="210">
        <f t="shared" si="21"/>
        <v>177</v>
      </c>
      <c r="N33" s="210">
        <f t="shared" si="21"/>
        <v>23</v>
      </c>
      <c r="O33" s="210">
        <f>SUM(O34)</f>
        <v>21</v>
      </c>
      <c r="P33" s="210">
        <f t="shared" si="21"/>
        <v>13</v>
      </c>
      <c r="Q33" s="210">
        <f t="shared" si="21"/>
        <v>178</v>
      </c>
      <c r="R33" s="210">
        <f>SUM(R34:R36)</f>
        <v>76</v>
      </c>
      <c r="S33" s="210">
        <f>SUM(S34:S36)</f>
        <v>71</v>
      </c>
      <c r="T33" s="210">
        <f>SUM(T34:T36)</f>
        <v>36</v>
      </c>
      <c r="U33" s="210">
        <f>SUM(U34:U36)</f>
        <v>181</v>
      </c>
      <c r="V33" s="210">
        <f>SUM(V34:V36)</f>
        <v>19</v>
      </c>
      <c r="W33" s="210">
        <f t="shared" ref="W33:AK33" si="22">SUM(W34:W36)</f>
        <v>19</v>
      </c>
      <c r="X33" s="210">
        <f t="shared" si="22"/>
        <v>10</v>
      </c>
      <c r="Y33" s="210">
        <f t="shared" si="22"/>
        <v>165</v>
      </c>
      <c r="Z33" s="210">
        <f t="shared" si="22"/>
        <v>59</v>
      </c>
      <c r="AA33" s="210">
        <f t="shared" si="22"/>
        <v>58</v>
      </c>
      <c r="AB33" s="210">
        <f t="shared" si="22"/>
        <v>29</v>
      </c>
      <c r="AC33" s="210">
        <f t="shared" si="22"/>
        <v>157</v>
      </c>
      <c r="AD33" s="210">
        <f t="shared" si="22"/>
        <v>20</v>
      </c>
      <c r="AE33" s="210">
        <f t="shared" si="22"/>
        <v>19</v>
      </c>
      <c r="AF33" s="210">
        <f t="shared" si="22"/>
        <v>12</v>
      </c>
      <c r="AG33" s="210">
        <f t="shared" si="22"/>
        <v>153</v>
      </c>
      <c r="AH33" s="210">
        <f t="shared" si="22"/>
        <v>37</v>
      </c>
      <c r="AI33" s="210">
        <f>+SUM(AI34:AI36)</f>
        <v>37</v>
      </c>
      <c r="AJ33" s="210">
        <f t="shared" si="22"/>
        <v>13</v>
      </c>
      <c r="AK33" s="210">
        <f t="shared" si="22"/>
        <v>141</v>
      </c>
      <c r="AL33" s="210">
        <f>SUM(AL34:AL36)</f>
        <v>22</v>
      </c>
      <c r="AM33" s="210">
        <f>+SUM(AM34:AM36)</f>
        <v>17</v>
      </c>
      <c r="AN33" s="210">
        <f t="shared" ref="AN33:AS33" si="23">SUM(AN34:AN36)</f>
        <v>7</v>
      </c>
      <c r="AO33" s="210">
        <f t="shared" si="23"/>
        <v>138</v>
      </c>
      <c r="AP33" s="210">
        <f t="shared" si="23"/>
        <v>41</v>
      </c>
      <c r="AQ33" s="210">
        <f t="shared" si="23"/>
        <v>37</v>
      </c>
      <c r="AR33" s="210">
        <f t="shared" si="23"/>
        <v>13</v>
      </c>
      <c r="AS33" s="210">
        <f t="shared" si="23"/>
        <v>125</v>
      </c>
      <c r="AT33" s="210">
        <f>SUM(AT34:AT36)</f>
        <v>22</v>
      </c>
      <c r="AU33" s="210">
        <f>SUM(AU34:AU36)</f>
        <v>19</v>
      </c>
      <c r="AV33" s="210">
        <f>SUM(AV34:AV36)</f>
        <v>7</v>
      </c>
      <c r="AW33" s="210">
        <f>SUM(AW34:AW36)</f>
        <v>128</v>
      </c>
      <c r="AX33" s="210">
        <f t="shared" ref="AX33:BE33" si="24">SUM(AX34:AX36)</f>
        <v>40</v>
      </c>
      <c r="AY33" s="210">
        <f t="shared" si="24"/>
        <v>38</v>
      </c>
      <c r="AZ33" s="210">
        <f t="shared" si="24"/>
        <v>11</v>
      </c>
      <c r="BA33" s="210">
        <f t="shared" si="24"/>
        <v>112</v>
      </c>
      <c r="BB33" s="210">
        <f t="shared" si="24"/>
        <v>38</v>
      </c>
      <c r="BC33" s="210">
        <f t="shared" si="24"/>
        <v>32</v>
      </c>
      <c r="BD33" s="210">
        <f t="shared" si="24"/>
        <v>13</v>
      </c>
      <c r="BE33" s="210">
        <f t="shared" si="24"/>
        <v>113</v>
      </c>
      <c r="BF33" s="210">
        <f t="shared" ref="BF33:CC33" si="25">SUM(BF34:BF36)</f>
        <v>48</v>
      </c>
      <c r="BG33" s="210">
        <f t="shared" si="25"/>
        <v>47</v>
      </c>
      <c r="BH33" s="210">
        <f t="shared" si="25"/>
        <v>21</v>
      </c>
      <c r="BI33" s="210">
        <f t="shared" si="25"/>
        <v>111</v>
      </c>
      <c r="BJ33" s="210">
        <f t="shared" si="25"/>
        <v>18</v>
      </c>
      <c r="BK33" s="210">
        <f t="shared" si="25"/>
        <v>13</v>
      </c>
      <c r="BL33" s="210">
        <f t="shared" si="25"/>
        <v>5</v>
      </c>
      <c r="BM33" s="210">
        <f t="shared" si="25"/>
        <v>105</v>
      </c>
      <c r="BN33" s="210">
        <f t="shared" si="25"/>
        <v>26</v>
      </c>
      <c r="BO33" s="210">
        <f t="shared" si="25"/>
        <v>26</v>
      </c>
      <c r="BP33" s="210">
        <f t="shared" si="25"/>
        <v>10</v>
      </c>
      <c r="BQ33" s="210">
        <f t="shared" si="25"/>
        <v>98</v>
      </c>
      <c r="BR33" s="210">
        <f t="shared" si="25"/>
        <v>15</v>
      </c>
      <c r="BS33" s="210">
        <f t="shared" si="25"/>
        <v>15</v>
      </c>
      <c r="BT33" s="210">
        <f t="shared" si="25"/>
        <v>6</v>
      </c>
      <c r="BU33" s="210">
        <f t="shared" si="25"/>
        <v>95</v>
      </c>
      <c r="BV33" s="210">
        <f t="shared" si="25"/>
        <v>29</v>
      </c>
      <c r="BW33" s="210">
        <f t="shared" si="25"/>
        <v>29</v>
      </c>
      <c r="BX33" s="210">
        <f t="shared" si="25"/>
        <v>15</v>
      </c>
      <c r="BY33" s="210">
        <f t="shared" si="25"/>
        <v>98</v>
      </c>
      <c r="BZ33" s="210">
        <f t="shared" si="25"/>
        <v>9</v>
      </c>
      <c r="CA33" s="210">
        <f t="shared" si="25"/>
        <v>9</v>
      </c>
      <c r="CB33" s="210">
        <f t="shared" si="25"/>
        <v>8</v>
      </c>
      <c r="CC33" s="210">
        <f t="shared" si="25"/>
        <v>96</v>
      </c>
    </row>
    <row r="34" spans="1:81" ht="17.25" customHeight="1" x14ac:dyDescent="0.2">
      <c r="A34" s="35" t="s">
        <v>56</v>
      </c>
      <c r="B34" s="36">
        <v>80</v>
      </c>
      <c r="C34" s="36">
        <v>65</v>
      </c>
      <c r="D34" s="36">
        <v>45</v>
      </c>
      <c r="E34" s="36">
        <v>200</v>
      </c>
      <c r="F34" s="36">
        <v>21</v>
      </c>
      <c r="G34" s="36">
        <v>19</v>
      </c>
      <c r="H34" s="36">
        <v>7</v>
      </c>
      <c r="I34" s="36">
        <v>177</v>
      </c>
      <c r="J34" s="36">
        <v>62</v>
      </c>
      <c r="K34" s="36">
        <v>60</v>
      </c>
      <c r="L34" s="36">
        <v>22</v>
      </c>
      <c r="M34" s="36">
        <v>177</v>
      </c>
      <c r="N34" s="36">
        <v>23</v>
      </c>
      <c r="O34" s="36">
        <v>21</v>
      </c>
      <c r="P34" s="36">
        <v>13</v>
      </c>
      <c r="Q34" s="36">
        <v>178</v>
      </c>
      <c r="R34" s="36">
        <v>60</v>
      </c>
      <c r="S34" s="36">
        <v>55</v>
      </c>
      <c r="T34" s="36">
        <v>27</v>
      </c>
      <c r="U34" s="36">
        <v>172</v>
      </c>
      <c r="V34" s="36">
        <v>17</v>
      </c>
      <c r="W34" s="36">
        <v>17</v>
      </c>
      <c r="X34" s="36">
        <v>10</v>
      </c>
      <c r="Y34" s="36">
        <v>155</v>
      </c>
      <c r="Z34" s="36">
        <v>43</v>
      </c>
      <c r="AA34" s="36">
        <v>42</v>
      </c>
      <c r="AB34" s="36">
        <v>23</v>
      </c>
      <c r="AC34" s="36">
        <v>142</v>
      </c>
      <c r="AD34" s="36">
        <v>20</v>
      </c>
      <c r="AE34" s="36">
        <v>19</v>
      </c>
      <c r="AF34" s="36">
        <v>12</v>
      </c>
      <c r="AG34" s="36">
        <v>141</v>
      </c>
      <c r="AH34" s="36">
        <v>37</v>
      </c>
      <c r="AI34" s="36">
        <v>37</v>
      </c>
      <c r="AJ34" s="36">
        <v>13</v>
      </c>
      <c r="AK34" s="36">
        <v>129</v>
      </c>
      <c r="AL34" s="36">
        <v>22</v>
      </c>
      <c r="AM34" s="36">
        <v>17</v>
      </c>
      <c r="AN34" s="36">
        <v>7</v>
      </c>
      <c r="AO34" s="36">
        <v>126</v>
      </c>
      <c r="AP34" s="36">
        <v>41</v>
      </c>
      <c r="AQ34" s="36">
        <v>37</v>
      </c>
      <c r="AR34" s="36">
        <v>13</v>
      </c>
      <c r="AS34" s="36">
        <v>114</v>
      </c>
      <c r="AT34" s="36">
        <v>22</v>
      </c>
      <c r="AU34" s="36">
        <v>19</v>
      </c>
      <c r="AV34" s="36">
        <v>7</v>
      </c>
      <c r="AW34" s="36">
        <v>118</v>
      </c>
      <c r="AX34" s="36">
        <v>40</v>
      </c>
      <c r="AY34" s="36">
        <v>38</v>
      </c>
      <c r="AZ34" s="36">
        <v>11</v>
      </c>
      <c r="BA34" s="36">
        <v>106</v>
      </c>
      <c r="BB34" s="36">
        <v>38</v>
      </c>
      <c r="BC34" s="36">
        <v>32</v>
      </c>
      <c r="BD34" s="36">
        <v>13</v>
      </c>
      <c r="BE34" s="36">
        <v>110</v>
      </c>
      <c r="BF34" s="36">
        <v>48</v>
      </c>
      <c r="BG34" s="36">
        <v>47</v>
      </c>
      <c r="BH34" s="36">
        <v>21</v>
      </c>
      <c r="BI34" s="36">
        <v>107</v>
      </c>
      <c r="BJ34" s="36">
        <v>18</v>
      </c>
      <c r="BK34" s="36">
        <v>13</v>
      </c>
      <c r="BL34" s="36">
        <v>5</v>
      </c>
      <c r="BM34" s="36">
        <v>100</v>
      </c>
      <c r="BN34" s="36">
        <v>26</v>
      </c>
      <c r="BO34" s="36">
        <v>26</v>
      </c>
      <c r="BP34" s="36">
        <v>10</v>
      </c>
      <c r="BQ34" s="36">
        <v>95</v>
      </c>
      <c r="BR34" s="36">
        <v>15</v>
      </c>
      <c r="BS34" s="36">
        <v>15</v>
      </c>
      <c r="BT34" s="36">
        <v>6</v>
      </c>
      <c r="BU34" s="36">
        <v>92</v>
      </c>
      <c r="BV34" s="36">
        <v>29</v>
      </c>
      <c r="BW34" s="36">
        <v>29</v>
      </c>
      <c r="BX34" s="36">
        <v>15</v>
      </c>
      <c r="BY34" s="36">
        <v>97</v>
      </c>
      <c r="BZ34" s="36">
        <v>9</v>
      </c>
      <c r="CA34" s="36">
        <v>9</v>
      </c>
      <c r="CB34" s="36">
        <v>8</v>
      </c>
      <c r="CC34" s="36">
        <v>95</v>
      </c>
    </row>
    <row r="35" spans="1:81" ht="17.25" customHeight="1" x14ac:dyDescent="0.2">
      <c r="A35" s="46" t="s">
        <v>57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>
        <v>5</v>
      </c>
      <c r="S35" s="47">
        <v>5</v>
      </c>
      <c r="T35" s="47">
        <v>2</v>
      </c>
      <c r="U35" s="47">
        <v>2</v>
      </c>
      <c r="V35" s="47">
        <v>2</v>
      </c>
      <c r="W35" s="47">
        <v>2</v>
      </c>
      <c r="X35" s="47"/>
      <c r="Y35" s="47">
        <v>4</v>
      </c>
      <c r="Z35" s="47">
        <v>9</v>
      </c>
      <c r="AA35" s="47">
        <v>9</v>
      </c>
      <c r="AB35" s="47">
        <v>3</v>
      </c>
      <c r="AC35" s="47">
        <v>7</v>
      </c>
      <c r="AD35" s="47"/>
      <c r="AE35" s="47"/>
      <c r="AF35" s="47"/>
      <c r="AG35" s="47">
        <v>5</v>
      </c>
      <c r="AH35" s="47"/>
      <c r="AI35" s="47"/>
      <c r="AJ35" s="47"/>
      <c r="AK35" s="47">
        <v>5</v>
      </c>
      <c r="AL35" s="47"/>
      <c r="AM35" s="47"/>
      <c r="AN35" s="47"/>
      <c r="AO35" s="47">
        <v>5</v>
      </c>
      <c r="AP35" s="47">
        <v>0</v>
      </c>
      <c r="AQ35" s="47">
        <v>0</v>
      </c>
      <c r="AR35" s="47">
        <v>0</v>
      </c>
      <c r="AS35" s="47">
        <v>5</v>
      </c>
      <c r="AT35" s="47" t="s">
        <v>53</v>
      </c>
      <c r="AU35" s="47" t="s">
        <v>53</v>
      </c>
      <c r="AV35" s="47" t="s">
        <v>53</v>
      </c>
      <c r="AW35" s="47">
        <v>5</v>
      </c>
      <c r="AX35" s="47" t="s">
        <v>53</v>
      </c>
      <c r="AY35" s="47" t="s">
        <v>53</v>
      </c>
      <c r="AZ35" s="47" t="s">
        <v>53</v>
      </c>
      <c r="BA35" s="47">
        <v>3</v>
      </c>
      <c r="BB35" s="47" t="s">
        <v>53</v>
      </c>
      <c r="BC35" s="47" t="s">
        <v>53</v>
      </c>
      <c r="BD35" s="47" t="s">
        <v>53</v>
      </c>
      <c r="BE35" s="47">
        <v>1</v>
      </c>
      <c r="BF35" s="47" t="s">
        <v>53</v>
      </c>
      <c r="BG35" s="47" t="s">
        <v>53</v>
      </c>
      <c r="BH35" s="47" t="s">
        <v>53</v>
      </c>
      <c r="BI35" s="47">
        <v>2</v>
      </c>
      <c r="BJ35" s="47" t="s">
        <v>53</v>
      </c>
      <c r="BK35" s="47" t="s">
        <v>53</v>
      </c>
      <c r="BL35" s="47" t="s">
        <v>53</v>
      </c>
      <c r="BM35" s="47">
        <v>3</v>
      </c>
      <c r="BN35" s="47" t="s">
        <v>53</v>
      </c>
      <c r="BO35" s="47" t="s">
        <v>53</v>
      </c>
      <c r="BP35" s="47" t="s">
        <v>53</v>
      </c>
      <c r="BQ35" s="47">
        <v>1</v>
      </c>
      <c r="BR35" s="47" t="s">
        <v>53</v>
      </c>
      <c r="BS35" s="47" t="s">
        <v>53</v>
      </c>
      <c r="BT35" s="47" t="s">
        <v>53</v>
      </c>
      <c r="BU35" s="47">
        <v>2</v>
      </c>
      <c r="BV35" s="47" t="s">
        <v>53</v>
      </c>
      <c r="BW35" s="47" t="s">
        <v>53</v>
      </c>
      <c r="BX35" s="47" t="s">
        <v>53</v>
      </c>
      <c r="BY35" s="47" t="s">
        <v>53</v>
      </c>
      <c r="BZ35" s="47" t="s">
        <v>53</v>
      </c>
      <c r="CA35" s="47" t="s">
        <v>53</v>
      </c>
      <c r="CB35" s="47" t="s">
        <v>53</v>
      </c>
      <c r="CC35" s="47" t="s">
        <v>53</v>
      </c>
    </row>
    <row r="36" spans="1:81" ht="17.25" customHeight="1" x14ac:dyDescent="0.2">
      <c r="A36" s="35" t="s">
        <v>58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>
        <v>11</v>
      </c>
      <c r="S36" s="36">
        <v>11</v>
      </c>
      <c r="T36" s="36">
        <v>7</v>
      </c>
      <c r="U36" s="36">
        <v>7</v>
      </c>
      <c r="V36" s="36"/>
      <c r="W36" s="36"/>
      <c r="X36" s="36"/>
      <c r="Y36" s="36">
        <v>6</v>
      </c>
      <c r="Z36" s="36">
        <v>7</v>
      </c>
      <c r="AA36" s="36">
        <v>7</v>
      </c>
      <c r="AB36" s="36">
        <v>3</v>
      </c>
      <c r="AC36" s="36">
        <v>8</v>
      </c>
      <c r="AD36" s="36"/>
      <c r="AE36" s="36"/>
      <c r="AF36" s="36"/>
      <c r="AG36" s="36">
        <v>7</v>
      </c>
      <c r="AH36" s="36"/>
      <c r="AI36" s="36"/>
      <c r="AJ36" s="36"/>
      <c r="AK36" s="36">
        <v>7</v>
      </c>
      <c r="AL36" s="36"/>
      <c r="AM36" s="36"/>
      <c r="AN36" s="36"/>
      <c r="AO36" s="36">
        <v>7</v>
      </c>
      <c r="AP36" s="36">
        <v>0</v>
      </c>
      <c r="AQ36" s="36">
        <v>0</v>
      </c>
      <c r="AR36" s="36">
        <v>0</v>
      </c>
      <c r="AS36" s="36">
        <v>6</v>
      </c>
      <c r="AT36" s="36" t="s">
        <v>53</v>
      </c>
      <c r="AU36" s="36" t="s">
        <v>53</v>
      </c>
      <c r="AV36" s="36" t="s">
        <v>53</v>
      </c>
      <c r="AW36" s="36">
        <v>5</v>
      </c>
      <c r="AX36" s="36" t="s">
        <v>53</v>
      </c>
      <c r="AY36" s="36" t="s">
        <v>53</v>
      </c>
      <c r="AZ36" s="36" t="s">
        <v>53</v>
      </c>
      <c r="BA36" s="36">
        <v>3</v>
      </c>
      <c r="BB36" s="36" t="s">
        <v>53</v>
      </c>
      <c r="BC36" s="36" t="s">
        <v>53</v>
      </c>
      <c r="BD36" s="36" t="s">
        <v>53</v>
      </c>
      <c r="BE36" s="36">
        <v>2</v>
      </c>
      <c r="BF36" s="36" t="s">
        <v>53</v>
      </c>
      <c r="BG36" s="36" t="s">
        <v>53</v>
      </c>
      <c r="BH36" s="36" t="s">
        <v>53</v>
      </c>
      <c r="BI36" s="36">
        <v>2</v>
      </c>
      <c r="BJ36" s="36" t="s">
        <v>53</v>
      </c>
      <c r="BK36" s="36" t="s">
        <v>53</v>
      </c>
      <c r="BL36" s="36" t="s">
        <v>53</v>
      </c>
      <c r="BM36" s="36">
        <v>2</v>
      </c>
      <c r="BN36" s="36" t="s">
        <v>53</v>
      </c>
      <c r="BO36" s="36" t="s">
        <v>53</v>
      </c>
      <c r="BP36" s="36" t="s">
        <v>53</v>
      </c>
      <c r="BQ36" s="36">
        <v>2</v>
      </c>
      <c r="BR36" s="36" t="s">
        <v>53</v>
      </c>
      <c r="BS36" s="36" t="s">
        <v>53</v>
      </c>
      <c r="BT36" s="36" t="s">
        <v>53</v>
      </c>
      <c r="BU36" s="36">
        <v>1</v>
      </c>
      <c r="BV36" s="36" t="s">
        <v>53</v>
      </c>
      <c r="BW36" s="36" t="s">
        <v>53</v>
      </c>
      <c r="BX36" s="36" t="s">
        <v>53</v>
      </c>
      <c r="BY36" s="36">
        <v>1</v>
      </c>
      <c r="BZ36" s="36" t="s">
        <v>53</v>
      </c>
      <c r="CA36" s="36" t="s">
        <v>53</v>
      </c>
      <c r="CB36" s="36" t="s">
        <v>53</v>
      </c>
      <c r="CC36" s="36">
        <v>1</v>
      </c>
    </row>
    <row r="37" spans="1:81" ht="17.25" customHeight="1" x14ac:dyDescent="0.2">
      <c r="A37" s="209" t="s">
        <v>59</v>
      </c>
      <c r="B37" s="210">
        <f t="shared" ref="B37:Q37" si="26">SUM(B38)</f>
        <v>20</v>
      </c>
      <c r="C37" s="210">
        <f t="shared" si="26"/>
        <v>20</v>
      </c>
      <c r="D37" s="210">
        <f t="shared" si="26"/>
        <v>9</v>
      </c>
      <c r="E37" s="210">
        <f t="shared" si="26"/>
        <v>36</v>
      </c>
      <c r="F37" s="210">
        <f t="shared" si="26"/>
        <v>0</v>
      </c>
      <c r="G37" s="210">
        <f t="shared" si="26"/>
        <v>0</v>
      </c>
      <c r="H37" s="210">
        <f t="shared" si="26"/>
        <v>0</v>
      </c>
      <c r="I37" s="210">
        <f t="shared" si="26"/>
        <v>32</v>
      </c>
      <c r="J37" s="210">
        <f t="shared" si="26"/>
        <v>26</v>
      </c>
      <c r="K37" s="210">
        <f t="shared" si="26"/>
        <v>24</v>
      </c>
      <c r="L37" s="210">
        <f t="shared" si="26"/>
        <v>14</v>
      </c>
      <c r="M37" s="210">
        <f t="shared" si="26"/>
        <v>42</v>
      </c>
      <c r="N37" s="210">
        <f t="shared" si="26"/>
        <v>0</v>
      </c>
      <c r="O37" s="210">
        <f t="shared" si="26"/>
        <v>0</v>
      </c>
      <c r="P37" s="210">
        <f t="shared" si="26"/>
        <v>0</v>
      </c>
      <c r="Q37" s="210">
        <f t="shared" si="26"/>
        <v>34</v>
      </c>
      <c r="R37" s="210">
        <f>SUM(R38:R39)</f>
        <v>147</v>
      </c>
      <c r="S37" s="210">
        <f>SUM(S38:S39)</f>
        <v>145</v>
      </c>
      <c r="T37" s="210">
        <f>SUM(T38:T39)</f>
        <v>74</v>
      </c>
      <c r="U37" s="210">
        <f>SUM(U38:U39)</f>
        <v>104</v>
      </c>
      <c r="V37" s="210">
        <f>SUM(V38:V39)</f>
        <v>26</v>
      </c>
      <c r="W37" s="210">
        <f t="shared" ref="W37:AK37" si="27">SUM(W38:W39)</f>
        <v>26</v>
      </c>
      <c r="X37" s="210">
        <f t="shared" si="27"/>
        <v>16</v>
      </c>
      <c r="Y37" s="210">
        <f t="shared" si="27"/>
        <v>117</v>
      </c>
      <c r="Z37" s="210">
        <f t="shared" si="27"/>
        <v>230</v>
      </c>
      <c r="AA37" s="210">
        <f t="shared" si="27"/>
        <v>175</v>
      </c>
      <c r="AB37" s="210">
        <f t="shared" si="27"/>
        <v>60</v>
      </c>
      <c r="AC37" s="210">
        <f t="shared" si="27"/>
        <v>162</v>
      </c>
      <c r="AD37" s="210">
        <f t="shared" si="27"/>
        <v>61</v>
      </c>
      <c r="AE37" s="210">
        <f t="shared" si="27"/>
        <v>46</v>
      </c>
      <c r="AF37" s="210">
        <f t="shared" si="27"/>
        <v>29</v>
      </c>
      <c r="AG37" s="210">
        <f t="shared" si="27"/>
        <v>170</v>
      </c>
      <c r="AH37" s="210">
        <f t="shared" si="27"/>
        <v>175</v>
      </c>
      <c r="AI37" s="210">
        <f>+SUM(AI38:AI39)</f>
        <v>142</v>
      </c>
      <c r="AJ37" s="210">
        <f t="shared" si="27"/>
        <v>73</v>
      </c>
      <c r="AK37" s="210">
        <f t="shared" si="27"/>
        <v>223</v>
      </c>
      <c r="AL37" s="210">
        <f>SUM(AL38:AL39)</f>
        <v>56</v>
      </c>
      <c r="AM37" s="210">
        <f>+SUM(AM38:AM39)</f>
        <v>51</v>
      </c>
      <c r="AN37" s="210">
        <f t="shared" ref="AN37:AS37" si="28">SUM(AN38:AN39)</f>
        <v>28</v>
      </c>
      <c r="AO37" s="210">
        <f t="shared" si="28"/>
        <v>248</v>
      </c>
      <c r="AP37" s="210">
        <f t="shared" si="28"/>
        <v>154</v>
      </c>
      <c r="AQ37" s="210">
        <f t="shared" si="28"/>
        <v>151</v>
      </c>
      <c r="AR37" s="210">
        <f t="shared" si="28"/>
        <v>64</v>
      </c>
      <c r="AS37" s="210">
        <f t="shared" si="28"/>
        <v>292</v>
      </c>
      <c r="AT37" s="210">
        <f>SUM(AT38:AT39)</f>
        <v>36</v>
      </c>
      <c r="AU37" s="210">
        <f>SUM(AU38:AU39)</f>
        <v>32</v>
      </c>
      <c r="AV37" s="210">
        <f>SUM(AV38:AV39)</f>
        <v>14</v>
      </c>
      <c r="AW37" s="210">
        <f>SUM(AW38:AW39)</f>
        <v>289</v>
      </c>
      <c r="AX37" s="210">
        <f t="shared" ref="AX37:BE37" si="29">SUM(AX38:AX39)</f>
        <v>159</v>
      </c>
      <c r="AY37" s="210">
        <f t="shared" si="29"/>
        <v>155</v>
      </c>
      <c r="AZ37" s="210">
        <f t="shared" si="29"/>
        <v>69</v>
      </c>
      <c r="BA37" s="210">
        <f t="shared" si="29"/>
        <v>340</v>
      </c>
      <c r="BB37" s="210">
        <f t="shared" si="29"/>
        <v>35</v>
      </c>
      <c r="BC37" s="210">
        <f t="shared" si="29"/>
        <v>34</v>
      </c>
      <c r="BD37" s="210">
        <f t="shared" si="29"/>
        <v>15</v>
      </c>
      <c r="BE37" s="210">
        <f t="shared" si="29"/>
        <v>316</v>
      </c>
      <c r="BF37" s="210">
        <f>SUM(BF38:BF39)</f>
        <v>111</v>
      </c>
      <c r="BG37" s="210">
        <f>SUM(BG38:BG39)</f>
        <v>111</v>
      </c>
      <c r="BH37" s="210">
        <f>SUM(BH38:BH39)</f>
        <v>45</v>
      </c>
      <c r="BI37" s="210">
        <f>SUM(BI38:BI39)</f>
        <v>352</v>
      </c>
      <c r="BJ37" s="210">
        <f>SUM(BJ38:BJ40)</f>
        <v>46</v>
      </c>
      <c r="BK37" s="210">
        <f t="shared" ref="BK37:BM37" si="30">SUM(BK38:BK40)</f>
        <v>45</v>
      </c>
      <c r="BL37" s="210">
        <f t="shared" si="30"/>
        <v>26</v>
      </c>
      <c r="BM37" s="210">
        <f t="shared" si="30"/>
        <v>347</v>
      </c>
      <c r="BN37" s="210">
        <f>SUM(BN38:BN40)</f>
        <v>137</v>
      </c>
      <c r="BO37" s="210">
        <f t="shared" ref="BO37:BQ37" si="31">SUM(BO38:BO40)</f>
        <v>137</v>
      </c>
      <c r="BP37" s="210">
        <f t="shared" si="31"/>
        <v>69</v>
      </c>
      <c r="BQ37" s="210">
        <f t="shared" si="31"/>
        <v>381</v>
      </c>
      <c r="BR37" s="210">
        <f>SUM(BR38:BR40)</f>
        <v>52</v>
      </c>
      <c r="BS37" s="210">
        <f t="shared" ref="BS37:BU37" si="32">SUM(BS38:BS40)</f>
        <v>52</v>
      </c>
      <c r="BT37" s="210">
        <f t="shared" si="32"/>
        <v>34</v>
      </c>
      <c r="BU37" s="210">
        <f t="shared" si="32"/>
        <v>355</v>
      </c>
      <c r="BV37" s="210">
        <f>SUM(BV38:BV40)</f>
        <v>133</v>
      </c>
      <c r="BW37" s="210">
        <f t="shared" ref="BW37:BY37" si="33">SUM(BW38:BW40)</f>
        <v>133</v>
      </c>
      <c r="BX37" s="210">
        <f t="shared" si="33"/>
        <v>70</v>
      </c>
      <c r="BY37" s="210">
        <f t="shared" si="33"/>
        <v>387</v>
      </c>
      <c r="BZ37" s="210">
        <f>SUM(BZ38:BZ40)</f>
        <v>44</v>
      </c>
      <c r="CA37" s="210">
        <f t="shared" ref="CA37:CC37" si="34">SUM(CA38:CA40)</f>
        <v>44</v>
      </c>
      <c r="CB37" s="210">
        <f t="shared" si="34"/>
        <v>26</v>
      </c>
      <c r="CC37" s="210">
        <f t="shared" si="34"/>
        <v>378</v>
      </c>
    </row>
    <row r="38" spans="1:81" ht="17.25" customHeight="1" x14ac:dyDescent="0.2">
      <c r="A38" s="35" t="s">
        <v>60</v>
      </c>
      <c r="B38" s="36">
        <v>20</v>
      </c>
      <c r="C38" s="36">
        <v>20</v>
      </c>
      <c r="D38" s="36">
        <v>9</v>
      </c>
      <c r="E38" s="36">
        <v>36</v>
      </c>
      <c r="F38" s="36"/>
      <c r="G38" s="36"/>
      <c r="H38" s="36"/>
      <c r="I38" s="36">
        <v>32</v>
      </c>
      <c r="J38" s="36">
        <v>26</v>
      </c>
      <c r="K38" s="36">
        <v>24</v>
      </c>
      <c r="L38" s="36">
        <v>14</v>
      </c>
      <c r="M38" s="36">
        <v>42</v>
      </c>
      <c r="N38" s="36"/>
      <c r="O38" s="36"/>
      <c r="P38" s="36"/>
      <c r="Q38" s="36">
        <v>34</v>
      </c>
      <c r="R38" s="36">
        <v>31</v>
      </c>
      <c r="S38" s="36">
        <v>31</v>
      </c>
      <c r="T38" s="36">
        <v>20</v>
      </c>
      <c r="U38" s="36">
        <v>50</v>
      </c>
      <c r="V38" s="36"/>
      <c r="W38" s="36"/>
      <c r="X38" s="36"/>
      <c r="Y38" s="36">
        <v>48</v>
      </c>
      <c r="Z38" s="36">
        <v>29</v>
      </c>
      <c r="AA38" s="36">
        <v>29</v>
      </c>
      <c r="AB38" s="36">
        <v>13</v>
      </c>
      <c r="AC38" s="36">
        <v>56</v>
      </c>
      <c r="AD38" s="36"/>
      <c r="AE38" s="36"/>
      <c r="AF38" s="36"/>
      <c r="AG38" s="36">
        <v>50</v>
      </c>
      <c r="AH38" s="36">
        <v>23</v>
      </c>
      <c r="AI38" s="36">
        <v>23</v>
      </c>
      <c r="AJ38" s="36">
        <v>9</v>
      </c>
      <c r="AK38" s="36">
        <v>50</v>
      </c>
      <c r="AL38" s="36">
        <v>6</v>
      </c>
      <c r="AM38" s="36">
        <v>6</v>
      </c>
      <c r="AN38" s="36">
        <v>2</v>
      </c>
      <c r="AO38" s="36">
        <v>54</v>
      </c>
      <c r="AP38" s="36">
        <v>22</v>
      </c>
      <c r="AQ38" s="36">
        <v>22</v>
      </c>
      <c r="AR38" s="36">
        <v>11</v>
      </c>
      <c r="AS38" s="36">
        <v>59</v>
      </c>
      <c r="AT38" s="36">
        <v>5</v>
      </c>
      <c r="AU38" s="36">
        <v>3</v>
      </c>
      <c r="AV38" s="36">
        <v>1</v>
      </c>
      <c r="AW38" s="36">
        <v>53</v>
      </c>
      <c r="AX38" s="36">
        <v>24</v>
      </c>
      <c r="AY38" s="36">
        <v>23</v>
      </c>
      <c r="AZ38" s="36">
        <v>11</v>
      </c>
      <c r="BA38" s="36">
        <v>52</v>
      </c>
      <c r="BB38" s="36">
        <v>5</v>
      </c>
      <c r="BC38" s="36">
        <v>4</v>
      </c>
      <c r="BD38" s="36">
        <v>1</v>
      </c>
      <c r="BE38" s="36">
        <v>46</v>
      </c>
      <c r="BF38" s="36">
        <v>22</v>
      </c>
      <c r="BG38" s="36">
        <v>22</v>
      </c>
      <c r="BH38" s="36">
        <v>11</v>
      </c>
      <c r="BI38" s="36">
        <v>48</v>
      </c>
      <c r="BJ38" s="36">
        <v>5</v>
      </c>
      <c r="BK38" s="36">
        <v>5</v>
      </c>
      <c r="BL38" s="36">
        <v>4</v>
      </c>
      <c r="BM38" s="36">
        <v>51</v>
      </c>
      <c r="BN38" s="36">
        <v>13</v>
      </c>
      <c r="BO38" s="36">
        <v>13</v>
      </c>
      <c r="BP38" s="36">
        <v>6</v>
      </c>
      <c r="BQ38" s="36">
        <v>47</v>
      </c>
      <c r="BR38" s="36">
        <v>5</v>
      </c>
      <c r="BS38" s="36">
        <v>5</v>
      </c>
      <c r="BT38" s="36">
        <v>5</v>
      </c>
      <c r="BU38" s="36">
        <v>41</v>
      </c>
      <c r="BV38" s="36">
        <v>17</v>
      </c>
      <c r="BW38" s="36">
        <v>17</v>
      </c>
      <c r="BX38" s="36">
        <v>8</v>
      </c>
      <c r="BY38" s="36">
        <v>47</v>
      </c>
      <c r="BZ38" s="36">
        <v>3</v>
      </c>
      <c r="CA38" s="36">
        <v>3</v>
      </c>
      <c r="CB38" s="36">
        <v>3</v>
      </c>
      <c r="CC38" s="36">
        <v>51</v>
      </c>
    </row>
    <row r="39" spans="1:81" ht="17.25" customHeight="1" x14ac:dyDescent="0.2">
      <c r="A39" s="46" t="s">
        <v>61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>
        <v>116</v>
      </c>
      <c r="S39" s="47">
        <v>114</v>
      </c>
      <c r="T39" s="47">
        <v>54</v>
      </c>
      <c r="U39" s="47">
        <v>54</v>
      </c>
      <c r="V39" s="47">
        <v>26</v>
      </c>
      <c r="W39" s="47">
        <v>26</v>
      </c>
      <c r="X39" s="47">
        <v>16</v>
      </c>
      <c r="Y39" s="47">
        <v>69</v>
      </c>
      <c r="Z39" s="47">
        <v>201</v>
      </c>
      <c r="AA39" s="47">
        <v>146</v>
      </c>
      <c r="AB39" s="47">
        <v>47</v>
      </c>
      <c r="AC39" s="47">
        <v>106</v>
      </c>
      <c r="AD39" s="47">
        <v>61</v>
      </c>
      <c r="AE39" s="47">
        <v>46</v>
      </c>
      <c r="AF39" s="47">
        <v>29</v>
      </c>
      <c r="AG39" s="47">
        <v>120</v>
      </c>
      <c r="AH39" s="47">
        <v>152</v>
      </c>
      <c r="AI39" s="47">
        <v>119</v>
      </c>
      <c r="AJ39" s="47">
        <v>64</v>
      </c>
      <c r="AK39" s="47">
        <v>173</v>
      </c>
      <c r="AL39" s="47">
        <v>50</v>
      </c>
      <c r="AM39" s="47">
        <v>45</v>
      </c>
      <c r="AN39" s="47">
        <v>26</v>
      </c>
      <c r="AO39" s="47">
        <v>194</v>
      </c>
      <c r="AP39" s="47">
        <v>132</v>
      </c>
      <c r="AQ39" s="47">
        <v>129</v>
      </c>
      <c r="AR39" s="47">
        <v>53</v>
      </c>
      <c r="AS39" s="47">
        <v>233</v>
      </c>
      <c r="AT39" s="47">
        <v>31</v>
      </c>
      <c r="AU39" s="47">
        <v>29</v>
      </c>
      <c r="AV39" s="47">
        <v>13</v>
      </c>
      <c r="AW39" s="47">
        <v>236</v>
      </c>
      <c r="AX39" s="47">
        <v>135</v>
      </c>
      <c r="AY39" s="47">
        <v>132</v>
      </c>
      <c r="AZ39" s="47">
        <v>58</v>
      </c>
      <c r="BA39" s="47">
        <v>288</v>
      </c>
      <c r="BB39" s="47">
        <v>30</v>
      </c>
      <c r="BC39" s="47">
        <v>30</v>
      </c>
      <c r="BD39" s="47">
        <v>14</v>
      </c>
      <c r="BE39" s="47">
        <v>270</v>
      </c>
      <c r="BF39" s="47">
        <v>89</v>
      </c>
      <c r="BG39" s="47">
        <v>89</v>
      </c>
      <c r="BH39" s="47">
        <v>34</v>
      </c>
      <c r="BI39" s="47">
        <v>304</v>
      </c>
      <c r="BJ39" s="47">
        <v>21</v>
      </c>
      <c r="BK39" s="47">
        <v>21</v>
      </c>
      <c r="BL39" s="47">
        <v>11</v>
      </c>
      <c r="BM39" s="47">
        <v>285</v>
      </c>
      <c r="BN39" s="47">
        <v>91</v>
      </c>
      <c r="BO39" s="47">
        <v>91</v>
      </c>
      <c r="BP39" s="47">
        <v>40</v>
      </c>
      <c r="BQ39" s="47">
        <v>298</v>
      </c>
      <c r="BR39" s="47">
        <v>21</v>
      </c>
      <c r="BS39" s="47">
        <v>21</v>
      </c>
      <c r="BT39" s="47">
        <v>10</v>
      </c>
      <c r="BU39" s="47">
        <v>264</v>
      </c>
      <c r="BV39" s="47">
        <v>58</v>
      </c>
      <c r="BW39" s="47">
        <v>58</v>
      </c>
      <c r="BX39" s="47">
        <v>30</v>
      </c>
      <c r="BY39" s="47">
        <v>257</v>
      </c>
      <c r="BZ39" s="47">
        <v>18</v>
      </c>
      <c r="CA39" s="47">
        <v>18</v>
      </c>
      <c r="CB39" s="47">
        <v>3</v>
      </c>
      <c r="CC39" s="47">
        <v>229</v>
      </c>
    </row>
    <row r="40" spans="1:81" ht="17.25" customHeight="1" x14ac:dyDescent="0.2">
      <c r="A40" s="35" t="s">
        <v>62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>
        <v>20</v>
      </c>
      <c r="BK40" s="36">
        <v>19</v>
      </c>
      <c r="BL40" s="36">
        <v>11</v>
      </c>
      <c r="BM40" s="36">
        <v>11</v>
      </c>
      <c r="BN40" s="36">
        <v>33</v>
      </c>
      <c r="BO40" s="36">
        <v>33</v>
      </c>
      <c r="BP40" s="36">
        <v>23</v>
      </c>
      <c r="BQ40" s="36">
        <v>36</v>
      </c>
      <c r="BR40" s="36">
        <v>26</v>
      </c>
      <c r="BS40" s="36">
        <v>26</v>
      </c>
      <c r="BT40" s="36">
        <v>19</v>
      </c>
      <c r="BU40" s="36">
        <v>50</v>
      </c>
      <c r="BV40" s="36">
        <v>58</v>
      </c>
      <c r="BW40" s="36">
        <v>58</v>
      </c>
      <c r="BX40" s="36">
        <v>32</v>
      </c>
      <c r="BY40" s="36">
        <v>83</v>
      </c>
      <c r="BZ40" s="36">
        <v>23</v>
      </c>
      <c r="CA40" s="36">
        <v>23</v>
      </c>
      <c r="CB40" s="36">
        <v>20</v>
      </c>
      <c r="CC40" s="36">
        <v>98</v>
      </c>
    </row>
    <row r="41" spans="1:81" ht="17.25" customHeight="1" x14ac:dyDescent="0.2">
      <c r="A41" s="209" t="s">
        <v>63</v>
      </c>
      <c r="B41" s="210">
        <f>+SUM(B42:B44)</f>
        <v>236</v>
      </c>
      <c r="C41" s="210">
        <f>SUM(C42:C44)</f>
        <v>230</v>
      </c>
      <c r="D41" s="210">
        <f>+SUM(D42:D44)</f>
        <v>118</v>
      </c>
      <c r="E41" s="210">
        <f>+SUM(E42:E44)</f>
        <v>612</v>
      </c>
      <c r="F41" s="210">
        <f>+SUM(F42:F44)</f>
        <v>90</v>
      </c>
      <c r="G41" s="210">
        <f>SUM(G42:G44)</f>
        <v>89</v>
      </c>
      <c r="H41" s="210">
        <f>+SUM(H42:H44)</f>
        <v>64</v>
      </c>
      <c r="I41" s="210">
        <f>+SUM(I42:I44)</f>
        <v>604</v>
      </c>
      <c r="J41" s="210">
        <f>+SUM(J42:J44)</f>
        <v>287</v>
      </c>
      <c r="K41" s="210">
        <f>SUM(K42:K44)</f>
        <v>271</v>
      </c>
      <c r="L41" s="210">
        <f>+SUM(L42:L44)</f>
        <v>129</v>
      </c>
      <c r="M41" s="210">
        <f>+SUM(M42:M44)</f>
        <v>669</v>
      </c>
      <c r="N41" s="210">
        <f>+SUM(N42:N44)</f>
        <v>107</v>
      </c>
      <c r="O41" s="210">
        <f>SUM(O42:O44)</f>
        <v>105</v>
      </c>
      <c r="P41" s="210">
        <f>+SUM(P42:P44)</f>
        <v>74</v>
      </c>
      <c r="Q41" s="210">
        <f>+SUM(Q42:Q44)</f>
        <v>690</v>
      </c>
      <c r="R41" s="210">
        <f>+SUM(R42:R44)</f>
        <v>333</v>
      </c>
      <c r="S41" s="210">
        <f>SUM(S42:S44)</f>
        <v>276</v>
      </c>
      <c r="T41" s="210">
        <f>+SUM(T42:T44)</f>
        <v>133</v>
      </c>
      <c r="U41" s="210">
        <f>+SUM(U42:U44)</f>
        <v>759</v>
      </c>
      <c r="V41" s="210">
        <f>+SUM(V42:V44)</f>
        <v>108</v>
      </c>
      <c r="W41" s="210">
        <f>SUM(W42:W44)</f>
        <v>108</v>
      </c>
      <c r="X41" s="210">
        <f>+SUM(X42:X44)</f>
        <v>70</v>
      </c>
      <c r="Y41" s="210">
        <f>+SUM(Y42:Y44)</f>
        <v>781</v>
      </c>
      <c r="Z41" s="210">
        <f t="shared" ref="Z41:AS41" si="35">+SUM(Z42:Z44)</f>
        <v>391</v>
      </c>
      <c r="AA41" s="210">
        <f t="shared" si="35"/>
        <v>292</v>
      </c>
      <c r="AB41" s="210">
        <f t="shared" si="35"/>
        <v>119</v>
      </c>
      <c r="AC41" s="210">
        <f t="shared" si="35"/>
        <v>822</v>
      </c>
      <c r="AD41" s="210">
        <f t="shared" si="35"/>
        <v>145</v>
      </c>
      <c r="AE41" s="210">
        <f t="shared" si="35"/>
        <v>114</v>
      </c>
      <c r="AF41" s="210">
        <f t="shared" si="35"/>
        <v>75</v>
      </c>
      <c r="AG41" s="210">
        <f t="shared" si="35"/>
        <v>821</v>
      </c>
      <c r="AH41" s="210">
        <f t="shared" si="35"/>
        <v>337</v>
      </c>
      <c r="AI41" s="210">
        <f t="shared" si="35"/>
        <v>296</v>
      </c>
      <c r="AJ41" s="210">
        <f t="shared" si="35"/>
        <v>100</v>
      </c>
      <c r="AK41" s="210">
        <f t="shared" si="35"/>
        <v>828</v>
      </c>
      <c r="AL41" s="210">
        <f t="shared" si="35"/>
        <v>134</v>
      </c>
      <c r="AM41" s="210">
        <f t="shared" si="35"/>
        <v>128</v>
      </c>
      <c r="AN41" s="210">
        <f t="shared" si="35"/>
        <v>65</v>
      </c>
      <c r="AO41" s="210">
        <f t="shared" si="35"/>
        <v>828</v>
      </c>
      <c r="AP41" s="210">
        <f t="shared" si="35"/>
        <v>344</v>
      </c>
      <c r="AQ41" s="210">
        <f t="shared" si="35"/>
        <v>332</v>
      </c>
      <c r="AR41" s="210">
        <f t="shared" si="35"/>
        <v>122</v>
      </c>
      <c r="AS41" s="210">
        <f t="shared" si="35"/>
        <v>866</v>
      </c>
      <c r="AT41" s="210">
        <f>+SUM(AT42:AT44)</f>
        <v>131</v>
      </c>
      <c r="AU41" s="210">
        <f>+SUM(AU42:AU44)</f>
        <v>126</v>
      </c>
      <c r="AV41" s="210">
        <f>+SUM(AV42:AV44)</f>
        <v>66</v>
      </c>
      <c r="AW41" s="210">
        <f>+SUM(AW42:AW44)</f>
        <v>870</v>
      </c>
      <c r="AX41" s="210">
        <f t="shared" ref="AX41:BE41" si="36">+SUM(AX42:AX44)</f>
        <v>347</v>
      </c>
      <c r="AY41" s="210">
        <f t="shared" si="36"/>
        <v>339</v>
      </c>
      <c r="AZ41" s="210">
        <f t="shared" si="36"/>
        <v>123</v>
      </c>
      <c r="BA41" s="210">
        <f t="shared" si="36"/>
        <v>858</v>
      </c>
      <c r="BB41" s="210">
        <f t="shared" si="36"/>
        <v>104</v>
      </c>
      <c r="BC41" s="210">
        <f t="shared" si="36"/>
        <v>104</v>
      </c>
      <c r="BD41" s="210">
        <f t="shared" si="36"/>
        <v>57</v>
      </c>
      <c r="BE41" s="210">
        <f t="shared" si="36"/>
        <v>778</v>
      </c>
      <c r="BF41" s="210">
        <f t="shared" ref="BF41:CC41" si="37">+SUM(BF42:BF44)</f>
        <v>366</v>
      </c>
      <c r="BG41" s="210">
        <f t="shared" si="37"/>
        <v>363</v>
      </c>
      <c r="BH41" s="210">
        <f t="shared" si="37"/>
        <v>140</v>
      </c>
      <c r="BI41" s="210">
        <f t="shared" si="37"/>
        <v>862</v>
      </c>
      <c r="BJ41" s="210">
        <f t="shared" si="37"/>
        <v>125</v>
      </c>
      <c r="BK41" s="210">
        <f t="shared" si="37"/>
        <v>118</v>
      </c>
      <c r="BL41" s="210">
        <f t="shared" si="37"/>
        <v>76</v>
      </c>
      <c r="BM41" s="210">
        <f t="shared" si="37"/>
        <v>816</v>
      </c>
      <c r="BN41" s="210">
        <f t="shared" si="37"/>
        <v>391</v>
      </c>
      <c r="BO41" s="210">
        <f t="shared" si="37"/>
        <v>390</v>
      </c>
      <c r="BP41" s="210">
        <f t="shared" si="37"/>
        <v>154</v>
      </c>
      <c r="BQ41" s="210">
        <f t="shared" si="37"/>
        <v>905</v>
      </c>
      <c r="BR41" s="210">
        <f t="shared" si="37"/>
        <v>148</v>
      </c>
      <c r="BS41" s="210">
        <f t="shared" si="37"/>
        <v>147</v>
      </c>
      <c r="BT41" s="210">
        <f t="shared" si="37"/>
        <v>76</v>
      </c>
      <c r="BU41" s="210">
        <f t="shared" si="37"/>
        <v>871</v>
      </c>
      <c r="BV41" s="210">
        <f t="shared" si="37"/>
        <v>333</v>
      </c>
      <c r="BW41" s="210">
        <f t="shared" si="37"/>
        <v>332</v>
      </c>
      <c r="BX41" s="210">
        <f t="shared" si="37"/>
        <v>118</v>
      </c>
      <c r="BY41" s="210">
        <f t="shared" si="37"/>
        <v>882</v>
      </c>
      <c r="BZ41" s="210">
        <f t="shared" si="37"/>
        <v>146</v>
      </c>
      <c r="CA41" s="210">
        <f t="shared" si="37"/>
        <v>146</v>
      </c>
      <c r="CB41" s="210">
        <f t="shared" si="37"/>
        <v>87</v>
      </c>
      <c r="CC41" s="210">
        <f t="shared" si="37"/>
        <v>882</v>
      </c>
    </row>
    <row r="42" spans="1:81" ht="17.25" customHeight="1" x14ac:dyDescent="0.2">
      <c r="A42" s="35" t="s">
        <v>64</v>
      </c>
      <c r="B42" s="36">
        <v>83</v>
      </c>
      <c r="C42" s="36">
        <v>81</v>
      </c>
      <c r="D42" s="36">
        <v>35</v>
      </c>
      <c r="E42" s="36">
        <v>207</v>
      </c>
      <c r="F42" s="36">
        <v>45</v>
      </c>
      <c r="G42" s="36">
        <v>44</v>
      </c>
      <c r="H42" s="36">
        <v>34</v>
      </c>
      <c r="I42" s="36">
        <v>226</v>
      </c>
      <c r="J42" s="36">
        <v>161</v>
      </c>
      <c r="K42" s="36">
        <v>147</v>
      </c>
      <c r="L42" s="36">
        <v>65</v>
      </c>
      <c r="M42" s="36">
        <v>280</v>
      </c>
      <c r="N42" s="36">
        <v>70</v>
      </c>
      <c r="O42" s="36">
        <v>69</v>
      </c>
      <c r="P42" s="36">
        <v>53</v>
      </c>
      <c r="Q42" s="36">
        <v>316</v>
      </c>
      <c r="R42" s="36">
        <v>186</v>
      </c>
      <c r="S42" s="36">
        <v>129</v>
      </c>
      <c r="T42" s="36">
        <v>54</v>
      </c>
      <c r="U42" s="36">
        <v>347</v>
      </c>
      <c r="V42" s="36">
        <v>62</v>
      </c>
      <c r="W42" s="36">
        <v>62</v>
      </c>
      <c r="X42" s="36">
        <v>41</v>
      </c>
      <c r="Y42" s="36">
        <v>377</v>
      </c>
      <c r="Z42" s="36">
        <v>234</v>
      </c>
      <c r="AA42" s="36">
        <v>139</v>
      </c>
      <c r="AB42" s="36">
        <v>53</v>
      </c>
      <c r="AC42" s="36">
        <v>396</v>
      </c>
      <c r="AD42" s="36">
        <v>102</v>
      </c>
      <c r="AE42" s="36">
        <v>72</v>
      </c>
      <c r="AF42" s="36">
        <v>48</v>
      </c>
      <c r="AG42" s="36">
        <v>409</v>
      </c>
      <c r="AH42" s="36">
        <v>177</v>
      </c>
      <c r="AI42" s="36">
        <v>141</v>
      </c>
      <c r="AJ42" s="36">
        <v>54</v>
      </c>
      <c r="AK42" s="36">
        <v>417</v>
      </c>
      <c r="AL42" s="36">
        <v>66</v>
      </c>
      <c r="AM42" s="36">
        <v>63</v>
      </c>
      <c r="AN42" s="36">
        <v>30</v>
      </c>
      <c r="AO42" s="36">
        <v>430</v>
      </c>
      <c r="AP42" s="36">
        <v>185</v>
      </c>
      <c r="AQ42" s="36">
        <v>180</v>
      </c>
      <c r="AR42" s="36">
        <v>62</v>
      </c>
      <c r="AS42" s="36">
        <v>452</v>
      </c>
      <c r="AT42" s="36">
        <v>73</v>
      </c>
      <c r="AU42" s="36">
        <v>71</v>
      </c>
      <c r="AV42" s="36">
        <v>37</v>
      </c>
      <c r="AW42" s="36">
        <v>458</v>
      </c>
      <c r="AX42" s="36">
        <v>175</v>
      </c>
      <c r="AY42" s="36">
        <v>168</v>
      </c>
      <c r="AZ42" s="36">
        <v>61</v>
      </c>
      <c r="BA42" s="36">
        <v>459</v>
      </c>
      <c r="BB42" s="36">
        <v>54</v>
      </c>
      <c r="BC42" s="36">
        <v>54</v>
      </c>
      <c r="BD42" s="36">
        <v>30</v>
      </c>
      <c r="BE42" s="36">
        <v>426</v>
      </c>
      <c r="BF42" s="36">
        <v>176</v>
      </c>
      <c r="BG42" s="36">
        <v>174</v>
      </c>
      <c r="BH42" s="36">
        <v>68</v>
      </c>
      <c r="BI42" s="36">
        <v>457</v>
      </c>
      <c r="BJ42" s="36">
        <v>58</v>
      </c>
      <c r="BK42" s="36">
        <v>54</v>
      </c>
      <c r="BL42" s="36">
        <v>29</v>
      </c>
      <c r="BM42" s="36">
        <v>412</v>
      </c>
      <c r="BN42" s="36">
        <v>189</v>
      </c>
      <c r="BO42" s="36">
        <v>188</v>
      </c>
      <c r="BP42" s="36">
        <v>64</v>
      </c>
      <c r="BQ42" s="36">
        <v>439</v>
      </c>
      <c r="BR42" s="36">
        <v>56</v>
      </c>
      <c r="BS42" s="36">
        <v>56</v>
      </c>
      <c r="BT42" s="36">
        <v>30</v>
      </c>
      <c r="BU42" s="36">
        <v>401</v>
      </c>
      <c r="BV42" s="36">
        <v>147</v>
      </c>
      <c r="BW42" s="36">
        <v>146</v>
      </c>
      <c r="BX42" s="36">
        <v>38</v>
      </c>
      <c r="BY42" s="36">
        <v>395</v>
      </c>
      <c r="BZ42" s="36">
        <v>63</v>
      </c>
      <c r="CA42" s="36">
        <v>63</v>
      </c>
      <c r="CB42" s="36">
        <v>37</v>
      </c>
      <c r="CC42" s="36">
        <v>387</v>
      </c>
    </row>
    <row r="43" spans="1:81" ht="17.25" customHeight="1" x14ac:dyDescent="0.2">
      <c r="A43" s="46" t="s">
        <v>65</v>
      </c>
      <c r="B43" s="47">
        <v>88</v>
      </c>
      <c r="C43" s="47">
        <v>86</v>
      </c>
      <c r="D43" s="47">
        <v>41</v>
      </c>
      <c r="E43" s="47">
        <v>238</v>
      </c>
      <c r="F43" s="47">
        <v>26</v>
      </c>
      <c r="G43" s="47">
        <v>26</v>
      </c>
      <c r="H43" s="47">
        <v>16</v>
      </c>
      <c r="I43" s="47">
        <v>236</v>
      </c>
      <c r="J43" s="47">
        <v>80</v>
      </c>
      <c r="K43" s="47">
        <v>78</v>
      </c>
      <c r="L43" s="47">
        <v>41</v>
      </c>
      <c r="M43" s="47">
        <v>242</v>
      </c>
      <c r="N43" s="47">
        <v>23</v>
      </c>
      <c r="O43" s="47">
        <v>22</v>
      </c>
      <c r="P43" s="47">
        <v>11</v>
      </c>
      <c r="Q43" s="47">
        <v>236</v>
      </c>
      <c r="R43" s="47">
        <v>93</v>
      </c>
      <c r="S43" s="47">
        <v>93</v>
      </c>
      <c r="T43" s="47">
        <v>46</v>
      </c>
      <c r="U43" s="47">
        <v>253</v>
      </c>
      <c r="V43" s="47">
        <v>21</v>
      </c>
      <c r="W43" s="47">
        <v>21</v>
      </c>
      <c r="X43" s="47">
        <v>13</v>
      </c>
      <c r="Y43" s="47">
        <v>253</v>
      </c>
      <c r="Z43" s="47">
        <v>105</v>
      </c>
      <c r="AA43" s="47">
        <v>101</v>
      </c>
      <c r="AB43" s="47">
        <v>42</v>
      </c>
      <c r="AC43" s="47">
        <v>273</v>
      </c>
      <c r="AD43" s="47">
        <v>20</v>
      </c>
      <c r="AE43" s="47">
        <v>19</v>
      </c>
      <c r="AF43" s="47">
        <v>16</v>
      </c>
      <c r="AG43" s="47">
        <v>273</v>
      </c>
      <c r="AH43" s="47">
        <v>108</v>
      </c>
      <c r="AI43" s="47">
        <v>103</v>
      </c>
      <c r="AJ43" s="47">
        <v>29</v>
      </c>
      <c r="AK43" s="47">
        <v>278</v>
      </c>
      <c r="AL43" s="47">
        <v>54</v>
      </c>
      <c r="AM43" s="47">
        <v>51</v>
      </c>
      <c r="AN43" s="47">
        <v>29</v>
      </c>
      <c r="AO43" s="47">
        <v>278</v>
      </c>
      <c r="AP43" s="47">
        <v>129</v>
      </c>
      <c r="AQ43" s="47">
        <v>123</v>
      </c>
      <c r="AR43" s="47">
        <v>44</v>
      </c>
      <c r="AS43" s="47">
        <v>297</v>
      </c>
      <c r="AT43" s="47">
        <v>38</v>
      </c>
      <c r="AU43" s="47">
        <v>37</v>
      </c>
      <c r="AV43" s="47">
        <v>18</v>
      </c>
      <c r="AW43" s="47">
        <v>291</v>
      </c>
      <c r="AX43" s="47">
        <v>123</v>
      </c>
      <c r="AY43" s="47">
        <v>122</v>
      </c>
      <c r="AZ43" s="47">
        <v>47</v>
      </c>
      <c r="BA43" s="47">
        <v>290</v>
      </c>
      <c r="BB43" s="47">
        <v>31</v>
      </c>
      <c r="BC43" s="47">
        <v>31</v>
      </c>
      <c r="BD43" s="47">
        <v>17</v>
      </c>
      <c r="BE43" s="47">
        <v>257</v>
      </c>
      <c r="BF43" s="47">
        <v>153</v>
      </c>
      <c r="BG43" s="47">
        <v>152</v>
      </c>
      <c r="BH43" s="47">
        <v>56</v>
      </c>
      <c r="BI43" s="47">
        <v>301</v>
      </c>
      <c r="BJ43" s="47">
        <v>54</v>
      </c>
      <c r="BK43" s="47">
        <v>52</v>
      </c>
      <c r="BL43" s="47">
        <v>37</v>
      </c>
      <c r="BM43" s="47">
        <v>308</v>
      </c>
      <c r="BN43" s="47">
        <v>170</v>
      </c>
      <c r="BO43" s="47">
        <v>170</v>
      </c>
      <c r="BP43" s="47">
        <v>74</v>
      </c>
      <c r="BQ43" s="47">
        <v>367</v>
      </c>
      <c r="BR43" s="47">
        <v>69</v>
      </c>
      <c r="BS43" s="47">
        <v>68</v>
      </c>
      <c r="BT43" s="47">
        <v>36</v>
      </c>
      <c r="BU43" s="47">
        <v>374</v>
      </c>
      <c r="BV43" s="47">
        <v>145</v>
      </c>
      <c r="BW43" s="47">
        <v>145</v>
      </c>
      <c r="BX43" s="47">
        <v>57</v>
      </c>
      <c r="BY43" s="47">
        <v>380</v>
      </c>
      <c r="BZ43" s="47">
        <v>63</v>
      </c>
      <c r="CA43" s="47">
        <v>63</v>
      </c>
      <c r="CB43" s="47">
        <v>38</v>
      </c>
      <c r="CC43" s="47">
        <v>386</v>
      </c>
    </row>
    <row r="44" spans="1:81" ht="17.25" customHeight="1" x14ac:dyDescent="0.2">
      <c r="A44" s="35" t="s">
        <v>66</v>
      </c>
      <c r="B44" s="36">
        <v>65</v>
      </c>
      <c r="C44" s="36">
        <v>63</v>
      </c>
      <c r="D44" s="36">
        <v>42</v>
      </c>
      <c r="E44" s="36">
        <v>167</v>
      </c>
      <c r="F44" s="36">
        <v>19</v>
      </c>
      <c r="G44" s="36">
        <v>19</v>
      </c>
      <c r="H44" s="36">
        <v>14</v>
      </c>
      <c r="I44" s="36">
        <v>142</v>
      </c>
      <c r="J44" s="36">
        <v>46</v>
      </c>
      <c r="K44" s="36">
        <v>46</v>
      </c>
      <c r="L44" s="36">
        <v>23</v>
      </c>
      <c r="M44" s="36">
        <v>147</v>
      </c>
      <c r="N44" s="36">
        <v>14</v>
      </c>
      <c r="O44" s="36">
        <v>14</v>
      </c>
      <c r="P44" s="36">
        <v>10</v>
      </c>
      <c r="Q44" s="36">
        <v>138</v>
      </c>
      <c r="R44" s="36">
        <v>54</v>
      </c>
      <c r="S44" s="36">
        <v>54</v>
      </c>
      <c r="T44" s="36">
        <v>33</v>
      </c>
      <c r="U44" s="36">
        <v>159</v>
      </c>
      <c r="V44" s="36">
        <v>25</v>
      </c>
      <c r="W44" s="36">
        <v>25</v>
      </c>
      <c r="X44" s="36">
        <v>16</v>
      </c>
      <c r="Y44" s="36">
        <v>151</v>
      </c>
      <c r="Z44" s="36">
        <v>52</v>
      </c>
      <c r="AA44" s="36">
        <v>52</v>
      </c>
      <c r="AB44" s="36">
        <v>24</v>
      </c>
      <c r="AC44" s="36">
        <v>153</v>
      </c>
      <c r="AD44" s="36">
        <v>23</v>
      </c>
      <c r="AE44" s="36">
        <v>23</v>
      </c>
      <c r="AF44" s="36">
        <v>11</v>
      </c>
      <c r="AG44" s="36">
        <v>139</v>
      </c>
      <c r="AH44" s="36">
        <v>52</v>
      </c>
      <c r="AI44" s="36">
        <v>52</v>
      </c>
      <c r="AJ44" s="36">
        <v>17</v>
      </c>
      <c r="AK44" s="36">
        <v>133</v>
      </c>
      <c r="AL44" s="36">
        <v>14</v>
      </c>
      <c r="AM44" s="36">
        <v>14</v>
      </c>
      <c r="AN44" s="36">
        <v>6</v>
      </c>
      <c r="AO44" s="36">
        <v>120</v>
      </c>
      <c r="AP44" s="36">
        <v>30</v>
      </c>
      <c r="AQ44" s="36">
        <v>29</v>
      </c>
      <c r="AR44" s="36">
        <v>16</v>
      </c>
      <c r="AS44" s="36">
        <v>117</v>
      </c>
      <c r="AT44" s="36">
        <v>20</v>
      </c>
      <c r="AU44" s="36">
        <v>18</v>
      </c>
      <c r="AV44" s="36">
        <v>11</v>
      </c>
      <c r="AW44" s="36">
        <v>121</v>
      </c>
      <c r="AX44" s="36">
        <v>49</v>
      </c>
      <c r="AY44" s="36">
        <v>49</v>
      </c>
      <c r="AZ44" s="36">
        <v>15</v>
      </c>
      <c r="BA44" s="36">
        <v>109</v>
      </c>
      <c r="BB44" s="36">
        <v>19</v>
      </c>
      <c r="BC44" s="36">
        <v>19</v>
      </c>
      <c r="BD44" s="36">
        <v>10</v>
      </c>
      <c r="BE44" s="36">
        <v>95</v>
      </c>
      <c r="BF44" s="36">
        <v>37</v>
      </c>
      <c r="BG44" s="36">
        <v>37</v>
      </c>
      <c r="BH44" s="36">
        <v>16</v>
      </c>
      <c r="BI44" s="36">
        <v>104</v>
      </c>
      <c r="BJ44" s="36">
        <v>13</v>
      </c>
      <c r="BK44" s="36">
        <v>12</v>
      </c>
      <c r="BL44" s="36">
        <v>10</v>
      </c>
      <c r="BM44" s="36">
        <v>96</v>
      </c>
      <c r="BN44" s="36">
        <v>32</v>
      </c>
      <c r="BO44" s="36">
        <v>32</v>
      </c>
      <c r="BP44" s="36">
        <v>16</v>
      </c>
      <c r="BQ44" s="36">
        <v>99</v>
      </c>
      <c r="BR44" s="36">
        <v>23</v>
      </c>
      <c r="BS44" s="36">
        <v>23</v>
      </c>
      <c r="BT44" s="36">
        <v>10</v>
      </c>
      <c r="BU44" s="36">
        <v>96</v>
      </c>
      <c r="BV44" s="36">
        <v>41</v>
      </c>
      <c r="BW44" s="36">
        <v>41</v>
      </c>
      <c r="BX44" s="36">
        <v>23</v>
      </c>
      <c r="BY44" s="36">
        <v>107</v>
      </c>
      <c r="BZ44" s="36">
        <v>20</v>
      </c>
      <c r="CA44" s="36">
        <v>20</v>
      </c>
      <c r="CB44" s="36">
        <v>12</v>
      </c>
      <c r="CC44" s="36">
        <v>109</v>
      </c>
    </row>
    <row r="45" spans="1:81" ht="17.25" customHeight="1" x14ac:dyDescent="0.2">
      <c r="A45" s="209" t="s">
        <v>67</v>
      </c>
      <c r="B45" s="210">
        <f t="shared" ref="B45:AH45" si="38">SUM(B46)</f>
        <v>34</v>
      </c>
      <c r="C45" s="210">
        <f t="shared" si="38"/>
        <v>25</v>
      </c>
      <c r="D45" s="210">
        <f t="shared" si="38"/>
        <v>17</v>
      </c>
      <c r="E45" s="210">
        <f t="shared" si="38"/>
        <v>70</v>
      </c>
      <c r="F45" s="210">
        <f t="shared" si="38"/>
        <v>22</v>
      </c>
      <c r="G45" s="210">
        <f t="shared" si="38"/>
        <v>14</v>
      </c>
      <c r="H45" s="210">
        <f t="shared" si="38"/>
        <v>10</v>
      </c>
      <c r="I45" s="210">
        <f t="shared" si="38"/>
        <v>71</v>
      </c>
      <c r="J45" s="210">
        <f t="shared" si="38"/>
        <v>62</v>
      </c>
      <c r="K45" s="210">
        <f t="shared" si="38"/>
        <v>46</v>
      </c>
      <c r="L45" s="210">
        <f t="shared" si="38"/>
        <v>28</v>
      </c>
      <c r="M45" s="210">
        <f t="shared" si="38"/>
        <v>97</v>
      </c>
      <c r="N45" s="210">
        <f t="shared" si="38"/>
        <v>23</v>
      </c>
      <c r="O45" s="210">
        <f t="shared" si="38"/>
        <v>16</v>
      </c>
      <c r="P45" s="210">
        <f t="shared" si="38"/>
        <v>12</v>
      </c>
      <c r="Q45" s="210">
        <f t="shared" si="38"/>
        <v>97</v>
      </c>
      <c r="R45" s="210">
        <f t="shared" si="38"/>
        <v>66</v>
      </c>
      <c r="S45" s="210">
        <f t="shared" si="38"/>
        <v>45</v>
      </c>
      <c r="T45" s="210">
        <f t="shared" si="38"/>
        <v>30</v>
      </c>
      <c r="U45" s="210">
        <f t="shared" si="38"/>
        <v>120</v>
      </c>
      <c r="V45" s="210">
        <f t="shared" si="38"/>
        <v>16</v>
      </c>
      <c r="W45" s="210">
        <f t="shared" si="38"/>
        <v>12</v>
      </c>
      <c r="X45" s="210">
        <f t="shared" si="38"/>
        <v>11</v>
      </c>
      <c r="Y45" s="210">
        <f t="shared" si="38"/>
        <v>119</v>
      </c>
      <c r="Z45" s="210">
        <f t="shared" si="38"/>
        <v>48</v>
      </c>
      <c r="AA45" s="210">
        <f t="shared" si="38"/>
        <v>29</v>
      </c>
      <c r="AB45" s="210">
        <f t="shared" si="38"/>
        <v>11</v>
      </c>
      <c r="AC45" s="210">
        <f t="shared" si="38"/>
        <v>112</v>
      </c>
      <c r="AD45" s="210">
        <f t="shared" si="38"/>
        <v>24</v>
      </c>
      <c r="AE45" s="210">
        <f t="shared" si="38"/>
        <v>17</v>
      </c>
      <c r="AF45" s="210">
        <f t="shared" si="38"/>
        <v>10</v>
      </c>
      <c r="AG45" s="210">
        <f t="shared" si="38"/>
        <v>113</v>
      </c>
      <c r="AH45" s="210">
        <f t="shared" si="38"/>
        <v>48</v>
      </c>
      <c r="AI45" s="210">
        <f>+SUM(AI46)</f>
        <v>27</v>
      </c>
      <c r="AJ45" s="210">
        <f>SUM(AJ46)</f>
        <v>14</v>
      </c>
      <c r="AK45" s="210">
        <f>SUM(AK46)</f>
        <v>116</v>
      </c>
      <c r="AL45" s="210">
        <f>SUM(AL46)</f>
        <v>28</v>
      </c>
      <c r="AM45" s="210">
        <f>+SUM(AM46)</f>
        <v>18</v>
      </c>
      <c r="AN45" s="210">
        <f t="shared" ref="AN45:BY47" si="39">SUM(AN46)</f>
        <v>14</v>
      </c>
      <c r="AO45" s="210">
        <f t="shared" si="39"/>
        <v>126</v>
      </c>
      <c r="AP45" s="210">
        <f t="shared" si="39"/>
        <v>42</v>
      </c>
      <c r="AQ45" s="210">
        <f t="shared" si="39"/>
        <v>24</v>
      </c>
      <c r="AR45" s="210">
        <f t="shared" si="39"/>
        <v>16</v>
      </c>
      <c r="AS45" s="210">
        <f t="shared" si="39"/>
        <v>122</v>
      </c>
      <c r="AT45" s="210">
        <f t="shared" si="39"/>
        <v>16</v>
      </c>
      <c r="AU45" s="210">
        <f t="shared" si="39"/>
        <v>9</v>
      </c>
      <c r="AV45" s="210">
        <f t="shared" si="39"/>
        <v>6</v>
      </c>
      <c r="AW45" s="210">
        <f t="shared" si="39"/>
        <v>111</v>
      </c>
      <c r="AX45" s="210">
        <f t="shared" si="39"/>
        <v>57</v>
      </c>
      <c r="AY45" s="210">
        <f t="shared" si="39"/>
        <v>30</v>
      </c>
      <c r="AZ45" s="210">
        <f t="shared" si="39"/>
        <v>19</v>
      </c>
      <c r="BA45" s="210">
        <f t="shared" si="39"/>
        <v>120</v>
      </c>
      <c r="BB45" s="210">
        <f t="shared" si="39"/>
        <v>24</v>
      </c>
      <c r="BC45" s="210">
        <f t="shared" si="39"/>
        <v>22</v>
      </c>
      <c r="BD45" s="210">
        <f t="shared" si="39"/>
        <v>14</v>
      </c>
      <c r="BE45" s="210">
        <f t="shared" si="39"/>
        <v>105</v>
      </c>
      <c r="BF45" s="210">
        <f t="shared" si="39"/>
        <v>46</v>
      </c>
      <c r="BG45" s="210">
        <f t="shared" si="39"/>
        <v>33</v>
      </c>
      <c r="BH45" s="210">
        <f t="shared" si="39"/>
        <v>15</v>
      </c>
      <c r="BI45" s="210">
        <f t="shared" si="39"/>
        <v>103</v>
      </c>
      <c r="BJ45" s="210">
        <f t="shared" si="39"/>
        <v>19</v>
      </c>
      <c r="BK45" s="210">
        <f t="shared" si="39"/>
        <v>15</v>
      </c>
      <c r="BL45" s="210">
        <f t="shared" si="39"/>
        <v>10</v>
      </c>
      <c r="BM45" s="210">
        <f t="shared" si="39"/>
        <v>107</v>
      </c>
      <c r="BN45" s="210">
        <f t="shared" si="39"/>
        <v>30</v>
      </c>
      <c r="BO45" s="210">
        <f t="shared" si="39"/>
        <v>19</v>
      </c>
      <c r="BP45" s="210">
        <f t="shared" si="39"/>
        <v>12</v>
      </c>
      <c r="BQ45" s="210">
        <f t="shared" si="39"/>
        <v>102</v>
      </c>
      <c r="BR45" s="210">
        <f t="shared" si="39"/>
        <v>18</v>
      </c>
      <c r="BS45" s="210">
        <f t="shared" si="39"/>
        <v>14</v>
      </c>
      <c r="BT45" s="210">
        <f t="shared" si="39"/>
        <v>11</v>
      </c>
      <c r="BU45" s="210">
        <f t="shared" si="39"/>
        <v>101</v>
      </c>
      <c r="BV45" s="210">
        <f t="shared" si="39"/>
        <v>32</v>
      </c>
      <c r="BW45" s="210">
        <f t="shared" si="39"/>
        <v>26</v>
      </c>
      <c r="BX45" s="210">
        <f t="shared" si="39"/>
        <v>18</v>
      </c>
      <c r="BY45" s="210">
        <f t="shared" si="39"/>
        <v>106</v>
      </c>
      <c r="BZ45" s="210">
        <f t="shared" ref="BZ45:CC47" si="40">SUM(BZ46)</f>
        <v>17</v>
      </c>
      <c r="CA45" s="210">
        <f t="shared" si="40"/>
        <v>13</v>
      </c>
      <c r="CB45" s="210">
        <f t="shared" si="40"/>
        <v>6</v>
      </c>
      <c r="CC45" s="210">
        <f t="shared" si="40"/>
        <v>96</v>
      </c>
    </row>
    <row r="46" spans="1:81" ht="17.25" customHeight="1" x14ac:dyDescent="0.2">
      <c r="A46" s="35" t="s">
        <v>67</v>
      </c>
      <c r="B46" s="36">
        <v>34</v>
      </c>
      <c r="C46" s="36">
        <v>25</v>
      </c>
      <c r="D46" s="36">
        <v>17</v>
      </c>
      <c r="E46" s="36">
        <v>70</v>
      </c>
      <c r="F46" s="36">
        <v>22</v>
      </c>
      <c r="G46" s="36">
        <v>14</v>
      </c>
      <c r="H46" s="36">
        <v>10</v>
      </c>
      <c r="I46" s="36">
        <v>71</v>
      </c>
      <c r="J46" s="36">
        <v>62</v>
      </c>
      <c r="K46" s="36">
        <v>46</v>
      </c>
      <c r="L46" s="36">
        <v>28</v>
      </c>
      <c r="M46" s="36">
        <v>97</v>
      </c>
      <c r="N46" s="36">
        <v>23</v>
      </c>
      <c r="O46" s="36">
        <v>16</v>
      </c>
      <c r="P46" s="36">
        <v>12</v>
      </c>
      <c r="Q46" s="36">
        <v>97</v>
      </c>
      <c r="R46" s="36">
        <v>66</v>
      </c>
      <c r="S46" s="36">
        <v>45</v>
      </c>
      <c r="T46" s="36">
        <v>30</v>
      </c>
      <c r="U46" s="36">
        <v>120</v>
      </c>
      <c r="V46" s="36">
        <v>16</v>
      </c>
      <c r="W46" s="36">
        <v>12</v>
      </c>
      <c r="X46" s="36">
        <v>11</v>
      </c>
      <c r="Y46" s="36">
        <v>119</v>
      </c>
      <c r="Z46" s="36">
        <v>48</v>
      </c>
      <c r="AA46" s="36">
        <v>29</v>
      </c>
      <c r="AB46" s="36">
        <v>11</v>
      </c>
      <c r="AC46" s="36">
        <v>112</v>
      </c>
      <c r="AD46" s="36">
        <v>24</v>
      </c>
      <c r="AE46" s="36">
        <v>17</v>
      </c>
      <c r="AF46" s="36">
        <v>10</v>
      </c>
      <c r="AG46" s="36">
        <v>113</v>
      </c>
      <c r="AH46" s="36">
        <v>48</v>
      </c>
      <c r="AI46" s="36">
        <v>27</v>
      </c>
      <c r="AJ46" s="36">
        <v>14</v>
      </c>
      <c r="AK46" s="36">
        <v>116</v>
      </c>
      <c r="AL46" s="36">
        <v>28</v>
      </c>
      <c r="AM46" s="36">
        <v>18</v>
      </c>
      <c r="AN46" s="36">
        <v>14</v>
      </c>
      <c r="AO46" s="36">
        <v>126</v>
      </c>
      <c r="AP46" s="36">
        <v>42</v>
      </c>
      <c r="AQ46" s="36">
        <v>24</v>
      </c>
      <c r="AR46" s="36">
        <v>16</v>
      </c>
      <c r="AS46" s="36">
        <v>122</v>
      </c>
      <c r="AT46" s="36">
        <v>16</v>
      </c>
      <c r="AU46" s="36">
        <v>9</v>
      </c>
      <c r="AV46" s="36">
        <v>6</v>
      </c>
      <c r="AW46" s="36">
        <v>111</v>
      </c>
      <c r="AX46" s="36">
        <v>57</v>
      </c>
      <c r="AY46" s="36">
        <v>30</v>
      </c>
      <c r="AZ46" s="36">
        <v>19</v>
      </c>
      <c r="BA46" s="36">
        <v>120</v>
      </c>
      <c r="BB46" s="36">
        <v>24</v>
      </c>
      <c r="BC46" s="36">
        <v>22</v>
      </c>
      <c r="BD46" s="36">
        <v>14</v>
      </c>
      <c r="BE46" s="36">
        <v>105</v>
      </c>
      <c r="BF46" s="36">
        <v>46</v>
      </c>
      <c r="BG46" s="36">
        <v>33</v>
      </c>
      <c r="BH46" s="36">
        <v>15</v>
      </c>
      <c r="BI46" s="36">
        <v>103</v>
      </c>
      <c r="BJ46" s="36">
        <v>19</v>
      </c>
      <c r="BK46" s="36">
        <v>15</v>
      </c>
      <c r="BL46" s="36">
        <v>10</v>
      </c>
      <c r="BM46" s="36">
        <v>107</v>
      </c>
      <c r="BN46" s="36">
        <v>30</v>
      </c>
      <c r="BO46" s="36">
        <v>19</v>
      </c>
      <c r="BP46" s="36">
        <v>12</v>
      </c>
      <c r="BQ46" s="36">
        <v>102</v>
      </c>
      <c r="BR46" s="36">
        <v>18</v>
      </c>
      <c r="BS46" s="36">
        <v>14</v>
      </c>
      <c r="BT46" s="36">
        <v>11</v>
      </c>
      <c r="BU46" s="36">
        <v>101</v>
      </c>
      <c r="BV46" s="36">
        <v>32</v>
      </c>
      <c r="BW46" s="36">
        <v>26</v>
      </c>
      <c r="BX46" s="36">
        <v>18</v>
      </c>
      <c r="BY46" s="36">
        <v>106</v>
      </c>
      <c r="BZ46" s="36">
        <v>17</v>
      </c>
      <c r="CA46" s="36">
        <v>13</v>
      </c>
      <c r="CB46" s="36">
        <v>6</v>
      </c>
      <c r="CC46" s="36">
        <v>96</v>
      </c>
    </row>
    <row r="47" spans="1:81" ht="17.25" customHeight="1" x14ac:dyDescent="0.2">
      <c r="A47" s="209" t="s">
        <v>68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>
        <f t="shared" ref="AP47:BU47" si="41">SUM(AP48)</f>
        <v>216</v>
      </c>
      <c r="AQ47" s="210">
        <f t="shared" si="41"/>
        <v>89</v>
      </c>
      <c r="AR47" s="210">
        <f t="shared" si="41"/>
        <v>49</v>
      </c>
      <c r="AS47" s="210">
        <f t="shared" si="41"/>
        <v>49</v>
      </c>
      <c r="AT47" s="210">
        <f t="shared" si="41"/>
        <v>64</v>
      </c>
      <c r="AU47" s="210">
        <f t="shared" si="41"/>
        <v>41</v>
      </c>
      <c r="AV47" s="210">
        <f t="shared" si="41"/>
        <v>30</v>
      </c>
      <c r="AW47" s="210">
        <f t="shared" si="41"/>
        <v>82</v>
      </c>
      <c r="AX47" s="210">
        <f t="shared" si="41"/>
        <v>209</v>
      </c>
      <c r="AY47" s="210">
        <f t="shared" si="41"/>
        <v>102</v>
      </c>
      <c r="AZ47" s="210">
        <f t="shared" si="41"/>
        <v>61</v>
      </c>
      <c r="BA47" s="210">
        <f t="shared" si="41"/>
        <v>145</v>
      </c>
      <c r="BB47" s="210">
        <f t="shared" si="41"/>
        <v>43</v>
      </c>
      <c r="BC47" s="210">
        <f t="shared" si="41"/>
        <v>32</v>
      </c>
      <c r="BD47" s="210">
        <f t="shared" si="41"/>
        <v>21</v>
      </c>
      <c r="BE47" s="210">
        <f t="shared" si="41"/>
        <v>156</v>
      </c>
      <c r="BF47" s="210">
        <f t="shared" si="41"/>
        <v>154</v>
      </c>
      <c r="BG47" s="210">
        <f t="shared" si="41"/>
        <v>115</v>
      </c>
      <c r="BH47" s="210">
        <f t="shared" si="41"/>
        <v>58</v>
      </c>
      <c r="BI47" s="210">
        <f t="shared" si="41"/>
        <v>211</v>
      </c>
      <c r="BJ47" s="210">
        <f t="shared" si="41"/>
        <v>57</v>
      </c>
      <c r="BK47" s="210">
        <f t="shared" si="41"/>
        <v>39</v>
      </c>
      <c r="BL47" s="210">
        <f t="shared" si="41"/>
        <v>27</v>
      </c>
      <c r="BM47" s="210">
        <f t="shared" si="41"/>
        <v>240</v>
      </c>
      <c r="BN47" s="210">
        <f t="shared" si="41"/>
        <v>145</v>
      </c>
      <c r="BO47" s="210">
        <f t="shared" si="41"/>
        <v>104</v>
      </c>
      <c r="BP47" s="210">
        <f t="shared" si="41"/>
        <v>48</v>
      </c>
      <c r="BQ47" s="210">
        <f t="shared" si="41"/>
        <v>278</v>
      </c>
      <c r="BR47" s="210">
        <f t="shared" si="41"/>
        <v>72</v>
      </c>
      <c r="BS47" s="210">
        <f t="shared" si="41"/>
        <v>55</v>
      </c>
      <c r="BT47" s="210">
        <f t="shared" si="41"/>
        <v>26</v>
      </c>
      <c r="BU47" s="210">
        <f t="shared" si="41"/>
        <v>297</v>
      </c>
      <c r="BV47" s="210">
        <f t="shared" si="39"/>
        <v>141</v>
      </c>
      <c r="BW47" s="210">
        <f t="shared" si="39"/>
        <v>76</v>
      </c>
      <c r="BX47" s="210">
        <f t="shared" si="39"/>
        <v>34</v>
      </c>
      <c r="BY47" s="210">
        <f t="shared" si="39"/>
        <v>295</v>
      </c>
      <c r="BZ47" s="210">
        <f t="shared" si="40"/>
        <v>58</v>
      </c>
      <c r="CA47" s="210">
        <f t="shared" si="40"/>
        <v>43</v>
      </c>
      <c r="CB47" s="210">
        <f t="shared" si="40"/>
        <v>29</v>
      </c>
      <c r="CC47" s="210">
        <f t="shared" si="40"/>
        <v>299</v>
      </c>
    </row>
    <row r="48" spans="1:81" ht="17.25" customHeight="1" x14ac:dyDescent="0.2">
      <c r="A48" s="35" t="s">
        <v>69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>
        <v>216</v>
      </c>
      <c r="AQ48" s="36">
        <v>89</v>
      </c>
      <c r="AR48" s="36">
        <v>49</v>
      </c>
      <c r="AS48" s="36">
        <v>49</v>
      </c>
      <c r="AT48" s="36">
        <v>64</v>
      </c>
      <c r="AU48" s="36">
        <v>41</v>
      </c>
      <c r="AV48" s="36">
        <v>30</v>
      </c>
      <c r="AW48" s="36">
        <v>82</v>
      </c>
      <c r="AX48" s="36">
        <v>209</v>
      </c>
      <c r="AY48" s="36">
        <v>102</v>
      </c>
      <c r="AZ48" s="36">
        <v>61</v>
      </c>
      <c r="BA48" s="36">
        <v>145</v>
      </c>
      <c r="BB48" s="36">
        <v>43</v>
      </c>
      <c r="BC48" s="36">
        <v>32</v>
      </c>
      <c r="BD48" s="36">
        <v>21</v>
      </c>
      <c r="BE48" s="36">
        <v>156</v>
      </c>
      <c r="BF48" s="36">
        <v>154</v>
      </c>
      <c r="BG48" s="36">
        <v>115</v>
      </c>
      <c r="BH48" s="36">
        <v>58</v>
      </c>
      <c r="BI48" s="36">
        <v>211</v>
      </c>
      <c r="BJ48" s="36">
        <v>57</v>
      </c>
      <c r="BK48" s="36">
        <v>39</v>
      </c>
      <c r="BL48" s="36">
        <v>27</v>
      </c>
      <c r="BM48" s="36">
        <v>240</v>
      </c>
      <c r="BN48" s="36">
        <v>145</v>
      </c>
      <c r="BO48" s="36">
        <v>104</v>
      </c>
      <c r="BP48" s="36">
        <v>48</v>
      </c>
      <c r="BQ48" s="36">
        <v>278</v>
      </c>
      <c r="BR48" s="36">
        <v>72</v>
      </c>
      <c r="BS48" s="36">
        <v>55</v>
      </c>
      <c r="BT48" s="36">
        <v>26</v>
      </c>
      <c r="BU48" s="36">
        <v>297</v>
      </c>
      <c r="BV48" s="36">
        <v>141</v>
      </c>
      <c r="BW48" s="36">
        <v>76</v>
      </c>
      <c r="BX48" s="36">
        <v>34</v>
      </c>
      <c r="BY48" s="36">
        <v>295</v>
      </c>
      <c r="BZ48" s="36">
        <v>58</v>
      </c>
      <c r="CA48" s="36">
        <v>43</v>
      </c>
      <c r="CB48" s="36">
        <v>29</v>
      </c>
      <c r="CC48" s="36">
        <v>299</v>
      </c>
    </row>
    <row r="49" spans="1:81" ht="17.25" customHeight="1" x14ac:dyDescent="0.2">
      <c r="A49" s="207" t="s">
        <v>70</v>
      </c>
      <c r="B49" s="211">
        <f>+SUM(B45,B41,B37,B33,B28,B21,B17,B13,B9)</f>
        <v>3799</v>
      </c>
      <c r="C49" s="211">
        <f t="shared" ref="C49:AO49" si="42">+SUM(C45,C41,C37,C33,C28,C21,C17,C13,C9)</f>
        <v>3275</v>
      </c>
      <c r="D49" s="211">
        <f t="shared" si="42"/>
        <v>1712</v>
      </c>
      <c r="E49" s="211">
        <f t="shared" si="42"/>
        <v>10194</v>
      </c>
      <c r="F49" s="211">
        <f t="shared" si="42"/>
        <v>1436</v>
      </c>
      <c r="G49" s="211">
        <f t="shared" si="42"/>
        <v>1264</v>
      </c>
      <c r="H49" s="211">
        <f t="shared" si="42"/>
        <v>868</v>
      </c>
      <c r="I49" s="211">
        <f t="shared" si="42"/>
        <v>9931</v>
      </c>
      <c r="J49" s="211">
        <f t="shared" si="42"/>
        <v>5945</v>
      </c>
      <c r="K49" s="211">
        <f t="shared" si="42"/>
        <v>4383</v>
      </c>
      <c r="L49" s="211">
        <f t="shared" si="42"/>
        <v>2268</v>
      </c>
      <c r="M49" s="211">
        <f t="shared" si="42"/>
        <v>11129</v>
      </c>
      <c r="N49" s="211">
        <f t="shared" si="42"/>
        <v>1859</v>
      </c>
      <c r="O49" s="211">
        <f t="shared" si="42"/>
        <v>1516</v>
      </c>
      <c r="P49" s="211">
        <f t="shared" si="42"/>
        <v>961</v>
      </c>
      <c r="Q49" s="211">
        <f t="shared" si="42"/>
        <v>11099</v>
      </c>
      <c r="R49" s="211">
        <f t="shared" si="42"/>
        <v>6461</v>
      </c>
      <c r="S49" s="211">
        <f t="shared" si="42"/>
        <v>4415</v>
      </c>
      <c r="T49" s="211">
        <f t="shared" si="42"/>
        <v>2360</v>
      </c>
      <c r="U49" s="211">
        <f t="shared" si="42"/>
        <v>12316</v>
      </c>
      <c r="V49" s="211">
        <f t="shared" si="42"/>
        <v>1887</v>
      </c>
      <c r="W49" s="211">
        <f t="shared" si="42"/>
        <v>1590</v>
      </c>
      <c r="X49" s="211">
        <f t="shared" si="42"/>
        <v>987</v>
      </c>
      <c r="Y49" s="211">
        <f t="shared" si="42"/>
        <v>12288</v>
      </c>
      <c r="Z49" s="211">
        <f t="shared" si="42"/>
        <v>7050</v>
      </c>
      <c r="AA49" s="211">
        <f t="shared" si="42"/>
        <v>4863</v>
      </c>
      <c r="AB49" s="211">
        <f t="shared" si="42"/>
        <v>1991</v>
      </c>
      <c r="AC49" s="211">
        <f t="shared" si="42"/>
        <v>13058</v>
      </c>
      <c r="AD49" s="211">
        <f t="shared" si="42"/>
        <v>2112</v>
      </c>
      <c r="AE49" s="211">
        <f t="shared" si="42"/>
        <v>1649</v>
      </c>
      <c r="AF49" s="211">
        <f t="shared" si="42"/>
        <v>1073</v>
      </c>
      <c r="AG49" s="211">
        <f t="shared" si="42"/>
        <v>12986</v>
      </c>
      <c r="AH49" s="211">
        <f t="shared" si="42"/>
        <v>5405</v>
      </c>
      <c r="AI49" s="211">
        <f t="shared" si="42"/>
        <v>4423</v>
      </c>
      <c r="AJ49" s="211">
        <f t="shared" si="42"/>
        <v>1925</v>
      </c>
      <c r="AK49" s="211">
        <f t="shared" si="42"/>
        <v>13604</v>
      </c>
      <c r="AL49" s="211">
        <f t="shared" si="42"/>
        <v>2191</v>
      </c>
      <c r="AM49" s="211">
        <f t="shared" si="42"/>
        <v>1876</v>
      </c>
      <c r="AN49" s="211">
        <f t="shared" si="42"/>
        <v>927</v>
      </c>
      <c r="AO49" s="211">
        <f t="shared" si="42"/>
        <v>13426</v>
      </c>
      <c r="AP49" s="211">
        <f t="shared" ref="AP49:BM49" si="43">+SUM(AP45,AP41,AP37,AP33,AP28,AP21,AP17,AP13,AP9,AP47)</f>
        <v>5324</v>
      </c>
      <c r="AQ49" s="211">
        <f t="shared" si="43"/>
        <v>4197</v>
      </c>
      <c r="AR49" s="211">
        <f t="shared" si="43"/>
        <v>1615</v>
      </c>
      <c r="AS49" s="211">
        <f t="shared" si="43"/>
        <v>13562</v>
      </c>
      <c r="AT49" s="211">
        <f t="shared" si="43"/>
        <v>1858</v>
      </c>
      <c r="AU49" s="211">
        <f t="shared" si="43"/>
        <v>1477</v>
      </c>
      <c r="AV49" s="211">
        <f t="shared" si="43"/>
        <v>815</v>
      </c>
      <c r="AW49" s="211">
        <f t="shared" si="43"/>
        <v>13256</v>
      </c>
      <c r="AX49" s="211">
        <f t="shared" si="43"/>
        <v>5283</v>
      </c>
      <c r="AY49" s="211">
        <f t="shared" si="43"/>
        <v>4178</v>
      </c>
      <c r="AZ49" s="211">
        <f t="shared" si="43"/>
        <v>1603</v>
      </c>
      <c r="BA49" s="211">
        <f t="shared" si="43"/>
        <v>13137</v>
      </c>
      <c r="BB49" s="211">
        <f t="shared" si="43"/>
        <v>1583</v>
      </c>
      <c r="BC49" s="211">
        <f t="shared" si="43"/>
        <v>1428</v>
      </c>
      <c r="BD49" s="211">
        <f t="shared" si="43"/>
        <v>765</v>
      </c>
      <c r="BE49" s="211">
        <f t="shared" si="43"/>
        <v>12368</v>
      </c>
      <c r="BF49" s="211">
        <f t="shared" si="43"/>
        <v>4298</v>
      </c>
      <c r="BG49" s="211">
        <f t="shared" si="43"/>
        <v>3725</v>
      </c>
      <c r="BH49" s="211">
        <f t="shared" si="43"/>
        <v>1562</v>
      </c>
      <c r="BI49" s="211">
        <f t="shared" si="43"/>
        <v>12645</v>
      </c>
      <c r="BJ49" s="211">
        <f t="shared" si="43"/>
        <v>1704</v>
      </c>
      <c r="BK49" s="211">
        <f t="shared" si="43"/>
        <v>1397</v>
      </c>
      <c r="BL49" s="211">
        <f t="shared" si="43"/>
        <v>815</v>
      </c>
      <c r="BM49" s="211">
        <f t="shared" si="43"/>
        <v>12195</v>
      </c>
      <c r="BN49" s="211">
        <f t="shared" ref="BN49:BY49" si="44">+SUM(BN45,BN41,BN37,BN33,BN28,BN21,BN17,BN13,BN9,BN47)</f>
        <v>4127</v>
      </c>
      <c r="BO49" s="211">
        <f t="shared" si="44"/>
        <v>3463</v>
      </c>
      <c r="BP49" s="211">
        <f t="shared" si="44"/>
        <v>1490</v>
      </c>
      <c r="BQ49" s="211">
        <f t="shared" si="44"/>
        <v>12045</v>
      </c>
      <c r="BR49" s="211">
        <f t="shared" si="44"/>
        <v>1723</v>
      </c>
      <c r="BS49" s="211">
        <f t="shared" si="44"/>
        <v>1525</v>
      </c>
      <c r="BT49" s="211">
        <f t="shared" si="44"/>
        <v>886</v>
      </c>
      <c r="BU49" s="211">
        <f t="shared" si="44"/>
        <v>11594</v>
      </c>
      <c r="BV49" s="211">
        <f t="shared" si="44"/>
        <v>3577</v>
      </c>
      <c r="BW49" s="211">
        <f t="shared" si="44"/>
        <v>3182</v>
      </c>
      <c r="BX49" s="211">
        <f t="shared" si="44"/>
        <v>1272</v>
      </c>
      <c r="BY49" s="211">
        <f t="shared" si="44"/>
        <v>11202</v>
      </c>
      <c r="BZ49" s="211">
        <f>+SUM(BZ45,BZ41,BZ37,BZ33,BZ28,BZ21,BZ17,BZ13,BZ9,BZ47)</f>
        <v>1473</v>
      </c>
      <c r="CA49" s="211">
        <f>+SUM(CA45,CA41,CA37,CA33,CA28,CA21,CA17,CA13,CA9,CA47)</f>
        <v>1388</v>
      </c>
      <c r="CB49" s="211">
        <f>+SUM(CB45,CB41,CB37,CB33,CB28,CB21,CB17,CB13,CB9,CB47)</f>
        <v>882</v>
      </c>
      <c r="CC49" s="211">
        <f>+SUM(CC45,CC41,CC37,CC33,CC28,CC21,CC17,CC13,CC9,CC47)</f>
        <v>10913</v>
      </c>
    </row>
    <row r="50" spans="1:81" ht="18" customHeight="1" x14ac:dyDescent="0.2">
      <c r="A50" s="208" t="s">
        <v>71</v>
      </c>
      <c r="B50" s="36">
        <v>71</v>
      </c>
      <c r="C50" s="36">
        <v>55</v>
      </c>
      <c r="D50" s="36">
        <v>38</v>
      </c>
      <c r="E50" s="36">
        <v>38</v>
      </c>
      <c r="F50" s="36"/>
      <c r="G50" s="36"/>
      <c r="H50" s="36"/>
      <c r="I50" s="36"/>
      <c r="J50" s="36">
        <v>92</v>
      </c>
      <c r="K50" s="36">
        <v>92</v>
      </c>
      <c r="L50" s="36">
        <v>37</v>
      </c>
      <c r="M50" s="36">
        <v>37</v>
      </c>
      <c r="N50" s="36"/>
      <c r="O50" s="36"/>
      <c r="P50" s="36"/>
      <c r="Q50" s="36"/>
      <c r="R50" s="36">
        <v>49</v>
      </c>
      <c r="S50" s="36">
        <v>49</v>
      </c>
      <c r="T50" s="36">
        <v>17</v>
      </c>
      <c r="U50" s="36">
        <v>17</v>
      </c>
      <c r="V50" s="36"/>
      <c r="W50" s="36"/>
      <c r="X50" s="36"/>
      <c r="Y50" s="36"/>
      <c r="Z50" s="36">
        <v>11</v>
      </c>
      <c r="AA50" s="36">
        <v>11</v>
      </c>
      <c r="AB50" s="36">
        <v>10</v>
      </c>
      <c r="AC50" s="36">
        <v>10</v>
      </c>
      <c r="AD50" s="36"/>
      <c r="AE50" s="36"/>
      <c r="AF50" s="36"/>
      <c r="AG50" s="36"/>
      <c r="AH50" s="36">
        <v>32</v>
      </c>
      <c r="AI50" s="36">
        <v>32</v>
      </c>
      <c r="AJ50" s="36">
        <v>20</v>
      </c>
      <c r="AK50" s="36">
        <v>20</v>
      </c>
      <c r="AL50" s="36"/>
      <c r="AM50" s="36"/>
      <c r="AN50" s="36"/>
      <c r="AO50" s="36"/>
      <c r="AP50" s="36">
        <v>81</v>
      </c>
      <c r="AQ50" s="36">
        <v>81</v>
      </c>
      <c r="AR50" s="36">
        <v>17</v>
      </c>
      <c r="AS50" s="36">
        <v>17</v>
      </c>
      <c r="AT50" s="36">
        <v>37</v>
      </c>
      <c r="AU50" s="36">
        <v>37</v>
      </c>
      <c r="AV50" s="36">
        <v>22</v>
      </c>
      <c r="AW50" s="36">
        <v>22</v>
      </c>
      <c r="AX50" s="36">
        <v>103</v>
      </c>
      <c r="AY50" s="36">
        <v>97</v>
      </c>
      <c r="AZ50" s="36">
        <v>31</v>
      </c>
      <c r="BA50" s="36">
        <v>50</v>
      </c>
      <c r="BB50" s="36">
        <v>54</v>
      </c>
      <c r="BC50" s="36">
        <v>54</v>
      </c>
      <c r="BD50" s="36">
        <v>19</v>
      </c>
      <c r="BE50" s="36">
        <v>48</v>
      </c>
      <c r="BF50" s="36">
        <v>100</v>
      </c>
      <c r="BG50" s="36">
        <v>100</v>
      </c>
      <c r="BH50" s="36">
        <v>21</v>
      </c>
      <c r="BI50" s="36">
        <v>37</v>
      </c>
      <c r="BJ50" s="36">
        <v>104</v>
      </c>
      <c r="BK50" s="36">
        <v>104</v>
      </c>
      <c r="BL50" s="36">
        <v>22</v>
      </c>
      <c r="BM50" s="36">
        <v>39</v>
      </c>
      <c r="BN50" s="36">
        <v>144</v>
      </c>
      <c r="BO50" s="36">
        <v>144</v>
      </c>
      <c r="BP50" s="36">
        <v>30</v>
      </c>
      <c r="BQ50" s="36">
        <v>47</v>
      </c>
      <c r="BR50" s="36">
        <v>121</v>
      </c>
      <c r="BS50" s="36">
        <v>121</v>
      </c>
      <c r="BT50" s="36">
        <v>29</v>
      </c>
      <c r="BU50" s="36">
        <v>51</v>
      </c>
      <c r="BV50" s="36">
        <v>218</v>
      </c>
      <c r="BW50" s="36">
        <v>216</v>
      </c>
      <c r="BX50" s="36">
        <v>27</v>
      </c>
      <c r="BY50" s="36">
        <v>54</v>
      </c>
      <c r="BZ50" s="36">
        <v>50</v>
      </c>
      <c r="CA50" s="36">
        <v>50</v>
      </c>
      <c r="CB50" s="36"/>
      <c r="CC50" s="36">
        <v>28</v>
      </c>
    </row>
    <row r="51" spans="1:81" ht="18" customHeight="1" x14ac:dyDescent="0.2">
      <c r="A51" s="46" t="s">
        <v>72</v>
      </c>
      <c r="B51" s="47">
        <v>16</v>
      </c>
      <c r="C51" s="47">
        <v>16</v>
      </c>
      <c r="D51" s="47">
        <v>12</v>
      </c>
      <c r="E51" s="47">
        <v>12</v>
      </c>
      <c r="F51" s="47"/>
      <c r="G51" s="47"/>
      <c r="H51" s="47"/>
      <c r="I51" s="47"/>
      <c r="J51" s="47">
        <v>28</v>
      </c>
      <c r="K51" s="47">
        <v>28</v>
      </c>
      <c r="L51" s="47">
        <v>10</v>
      </c>
      <c r="M51" s="47">
        <v>10</v>
      </c>
      <c r="N51" s="47"/>
      <c r="O51" s="47"/>
      <c r="P51" s="47"/>
      <c r="Q51" s="47"/>
      <c r="R51" s="47">
        <v>10</v>
      </c>
      <c r="S51" s="47">
        <v>10</v>
      </c>
      <c r="T51" s="47">
        <v>9</v>
      </c>
      <c r="U51" s="47">
        <v>9</v>
      </c>
      <c r="V51" s="47"/>
      <c r="W51" s="47"/>
      <c r="X51" s="47"/>
      <c r="Y51" s="47"/>
      <c r="Z51" s="47">
        <v>12</v>
      </c>
      <c r="AA51" s="47">
        <v>12</v>
      </c>
      <c r="AB51" s="47">
        <v>9</v>
      </c>
      <c r="AC51" s="47">
        <v>9</v>
      </c>
      <c r="AD51" s="47"/>
      <c r="AE51" s="47"/>
      <c r="AF51" s="47"/>
      <c r="AG51" s="47"/>
      <c r="AH51" s="47">
        <v>14</v>
      </c>
      <c r="AI51" s="47">
        <v>14</v>
      </c>
      <c r="AJ51" s="47">
        <v>7</v>
      </c>
      <c r="AK51" s="47">
        <v>7</v>
      </c>
      <c r="AL51" s="47"/>
      <c r="AM51" s="47"/>
      <c r="AN51" s="47"/>
      <c r="AO51" s="47"/>
      <c r="AP51" s="47">
        <v>12</v>
      </c>
      <c r="AQ51" s="47">
        <v>12</v>
      </c>
      <c r="AR51" s="47">
        <v>5</v>
      </c>
      <c r="AS51" s="47">
        <v>5</v>
      </c>
      <c r="AT51" s="47">
        <v>1</v>
      </c>
      <c r="AU51" s="47">
        <v>1</v>
      </c>
      <c r="AV51" s="47">
        <v>1</v>
      </c>
      <c r="AW51" s="47">
        <v>1</v>
      </c>
      <c r="AX51" s="47">
        <v>11</v>
      </c>
      <c r="AY51" s="47">
        <v>11</v>
      </c>
      <c r="AZ51" s="47" t="s">
        <v>53</v>
      </c>
      <c r="BA51" s="47" t="s">
        <v>53</v>
      </c>
      <c r="BB51" s="47" t="s">
        <v>53</v>
      </c>
      <c r="BC51" s="47" t="s">
        <v>53</v>
      </c>
      <c r="BD51" s="47" t="s">
        <v>53</v>
      </c>
      <c r="BE51" s="47" t="s">
        <v>53</v>
      </c>
      <c r="BF51" s="47">
        <v>30</v>
      </c>
      <c r="BG51" s="47">
        <v>30</v>
      </c>
      <c r="BH51" s="47">
        <v>7</v>
      </c>
      <c r="BI51" s="47">
        <v>7</v>
      </c>
      <c r="BJ51" s="47" t="s">
        <v>53</v>
      </c>
      <c r="BK51" s="47" t="s">
        <v>53</v>
      </c>
      <c r="BL51" s="47" t="s">
        <v>53</v>
      </c>
      <c r="BM51" s="47" t="s">
        <v>53</v>
      </c>
      <c r="BN51" s="47">
        <v>29</v>
      </c>
      <c r="BO51" s="47">
        <v>29</v>
      </c>
      <c r="BP51" s="47">
        <v>8</v>
      </c>
      <c r="BQ51" s="47">
        <v>8</v>
      </c>
      <c r="BR51" s="47">
        <v>1</v>
      </c>
      <c r="BS51" s="47">
        <v>1</v>
      </c>
      <c r="BT51" s="47">
        <v>1</v>
      </c>
      <c r="BU51" s="47">
        <v>1</v>
      </c>
      <c r="BV51" s="47">
        <v>23</v>
      </c>
      <c r="BW51" s="47">
        <v>23</v>
      </c>
      <c r="BX51" s="47">
        <v>9</v>
      </c>
      <c r="BY51" s="47">
        <v>9</v>
      </c>
      <c r="BZ51" s="47"/>
      <c r="CA51" s="47"/>
      <c r="CB51" s="47"/>
      <c r="CC51" s="47"/>
    </row>
    <row r="52" spans="1:81" ht="18" customHeight="1" x14ac:dyDescent="0.2">
      <c r="A52" s="208" t="s">
        <v>73</v>
      </c>
      <c r="B52" s="36">
        <v>8</v>
      </c>
      <c r="C52" s="36">
        <v>5</v>
      </c>
      <c r="D52" s="36">
        <v>5</v>
      </c>
      <c r="E52" s="36">
        <v>5</v>
      </c>
      <c r="F52" s="36">
        <v>12</v>
      </c>
      <c r="G52" s="36">
        <v>6</v>
      </c>
      <c r="H52" s="36">
        <v>6</v>
      </c>
      <c r="I52" s="36">
        <v>6</v>
      </c>
      <c r="J52" s="36">
        <v>13</v>
      </c>
      <c r="K52" s="36">
        <v>13</v>
      </c>
      <c r="L52" s="36">
        <v>8</v>
      </c>
      <c r="M52" s="36">
        <v>8</v>
      </c>
      <c r="N52" s="36">
        <v>9</v>
      </c>
      <c r="O52" s="36">
        <v>9</v>
      </c>
      <c r="P52" s="36">
        <v>4</v>
      </c>
      <c r="Q52" s="36">
        <v>4</v>
      </c>
      <c r="R52" s="36">
        <v>10</v>
      </c>
      <c r="S52" s="36">
        <v>9</v>
      </c>
      <c r="T52" s="36">
        <v>8</v>
      </c>
      <c r="U52" s="36">
        <v>8</v>
      </c>
      <c r="V52" s="36">
        <v>15</v>
      </c>
      <c r="W52" s="36">
        <v>15</v>
      </c>
      <c r="X52" s="36">
        <v>12</v>
      </c>
      <c r="Y52" s="36">
        <v>12</v>
      </c>
      <c r="Z52" s="36">
        <v>7</v>
      </c>
      <c r="AA52" s="36">
        <v>6</v>
      </c>
      <c r="AB52" s="36">
        <v>5</v>
      </c>
      <c r="AC52" s="36">
        <v>5</v>
      </c>
      <c r="AD52" s="36">
        <v>24</v>
      </c>
      <c r="AE52" s="36">
        <v>23</v>
      </c>
      <c r="AF52" s="36">
        <v>20</v>
      </c>
      <c r="AG52" s="36">
        <v>20</v>
      </c>
      <c r="AH52" s="36"/>
      <c r="AI52" s="36"/>
      <c r="AJ52" s="36"/>
      <c r="AK52" s="36"/>
      <c r="AL52" s="36">
        <v>10</v>
      </c>
      <c r="AM52" s="36">
        <v>9</v>
      </c>
      <c r="AN52" s="36">
        <v>5</v>
      </c>
      <c r="AO52" s="36">
        <v>5</v>
      </c>
      <c r="AP52" s="36">
        <v>9</v>
      </c>
      <c r="AQ52" s="36">
        <v>8</v>
      </c>
      <c r="AR52" s="36">
        <v>4</v>
      </c>
      <c r="AS52" s="36">
        <v>4</v>
      </c>
      <c r="AT52" s="36" t="s">
        <v>53</v>
      </c>
      <c r="AU52" s="36" t="s">
        <v>53</v>
      </c>
      <c r="AV52" s="36">
        <v>0</v>
      </c>
      <c r="AW52" s="36">
        <v>0</v>
      </c>
      <c r="AX52" s="36">
        <v>1</v>
      </c>
      <c r="AY52" s="36">
        <v>1</v>
      </c>
      <c r="AZ52" s="36">
        <v>1</v>
      </c>
      <c r="BA52" s="36">
        <v>1</v>
      </c>
      <c r="BB52" s="36" t="s">
        <v>53</v>
      </c>
      <c r="BC52" s="36" t="s">
        <v>53</v>
      </c>
      <c r="BD52" s="36" t="s">
        <v>53</v>
      </c>
      <c r="BE52" s="36" t="s">
        <v>53</v>
      </c>
      <c r="BF52" s="36" t="s">
        <v>53</v>
      </c>
      <c r="BG52" s="36" t="s">
        <v>53</v>
      </c>
      <c r="BH52" s="36" t="s">
        <v>53</v>
      </c>
      <c r="BI52" s="36" t="s">
        <v>53</v>
      </c>
      <c r="BJ52" s="36">
        <v>3</v>
      </c>
      <c r="BK52" s="36">
        <v>3</v>
      </c>
      <c r="BL52" s="36">
        <v>2</v>
      </c>
      <c r="BM52" s="36">
        <v>2</v>
      </c>
      <c r="BN52" s="36" t="s">
        <v>53</v>
      </c>
      <c r="BO52" s="36" t="s">
        <v>53</v>
      </c>
      <c r="BP52" s="36" t="s">
        <v>53</v>
      </c>
      <c r="BQ52" s="36" t="s">
        <v>53</v>
      </c>
      <c r="BR52" s="36">
        <v>2</v>
      </c>
      <c r="BS52" s="36">
        <v>2</v>
      </c>
      <c r="BT52" s="36">
        <v>2</v>
      </c>
      <c r="BU52" s="36">
        <v>2</v>
      </c>
      <c r="BV52" s="36">
        <v>8</v>
      </c>
      <c r="BW52" s="36">
        <v>8</v>
      </c>
      <c r="BX52" s="36">
        <v>5</v>
      </c>
      <c r="BY52" s="36">
        <v>5</v>
      </c>
      <c r="BZ52" s="36">
        <v>4</v>
      </c>
      <c r="CA52" s="36">
        <v>4</v>
      </c>
      <c r="CB52" s="36">
        <v>3</v>
      </c>
      <c r="CC52" s="36">
        <v>3</v>
      </c>
    </row>
    <row r="53" spans="1:81" ht="18" customHeight="1" x14ac:dyDescent="0.2">
      <c r="A53" s="46" t="s">
        <v>74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>
        <v>2</v>
      </c>
      <c r="BK53" s="47">
        <v>2</v>
      </c>
      <c r="BL53" s="47">
        <v>2</v>
      </c>
      <c r="BM53" s="47">
        <v>2</v>
      </c>
      <c r="BN53" s="36" t="s">
        <v>53</v>
      </c>
      <c r="BO53" s="36" t="s">
        <v>53</v>
      </c>
      <c r="BP53" s="36" t="s">
        <v>53</v>
      </c>
      <c r="BQ53" s="36" t="s">
        <v>53</v>
      </c>
      <c r="BR53" s="36" t="s">
        <v>53</v>
      </c>
      <c r="BS53" s="36" t="s">
        <v>53</v>
      </c>
      <c r="BT53" s="36" t="s">
        <v>53</v>
      </c>
      <c r="BU53" s="36" t="s">
        <v>53</v>
      </c>
      <c r="BV53" s="36" t="s">
        <v>53</v>
      </c>
      <c r="BW53" s="36" t="s">
        <v>53</v>
      </c>
      <c r="BX53" s="36" t="s">
        <v>53</v>
      </c>
      <c r="BY53" s="36" t="s">
        <v>53</v>
      </c>
      <c r="BZ53" s="36"/>
      <c r="CA53" s="36"/>
      <c r="CB53" s="36"/>
      <c r="CC53" s="36"/>
    </row>
    <row r="54" spans="1:81" ht="28.5" customHeight="1" x14ac:dyDescent="0.2">
      <c r="A54" s="212" t="s">
        <v>75</v>
      </c>
      <c r="B54" s="213">
        <f t="shared" ref="B54:U54" si="45">+SUM(B49:B52)</f>
        <v>3894</v>
      </c>
      <c r="C54" s="213">
        <f t="shared" si="45"/>
        <v>3351</v>
      </c>
      <c r="D54" s="213">
        <f t="shared" si="45"/>
        <v>1767</v>
      </c>
      <c r="E54" s="213">
        <f t="shared" si="45"/>
        <v>10249</v>
      </c>
      <c r="F54" s="213">
        <f t="shared" si="45"/>
        <v>1448</v>
      </c>
      <c r="G54" s="213">
        <f t="shared" si="45"/>
        <v>1270</v>
      </c>
      <c r="H54" s="213">
        <f t="shared" si="45"/>
        <v>874</v>
      </c>
      <c r="I54" s="213">
        <f t="shared" si="45"/>
        <v>9937</v>
      </c>
      <c r="J54" s="213">
        <f t="shared" si="45"/>
        <v>6078</v>
      </c>
      <c r="K54" s="213">
        <f t="shared" si="45"/>
        <v>4516</v>
      </c>
      <c r="L54" s="213">
        <f t="shared" si="45"/>
        <v>2323</v>
      </c>
      <c r="M54" s="213">
        <f t="shared" si="45"/>
        <v>11184</v>
      </c>
      <c r="N54" s="213">
        <f t="shared" si="45"/>
        <v>1868</v>
      </c>
      <c r="O54" s="213">
        <f t="shared" si="45"/>
        <v>1525</v>
      </c>
      <c r="P54" s="213">
        <f t="shared" si="45"/>
        <v>965</v>
      </c>
      <c r="Q54" s="213">
        <f t="shared" si="45"/>
        <v>11103</v>
      </c>
      <c r="R54" s="213">
        <f t="shared" si="45"/>
        <v>6530</v>
      </c>
      <c r="S54" s="213">
        <f t="shared" si="45"/>
        <v>4483</v>
      </c>
      <c r="T54" s="213">
        <f t="shared" si="45"/>
        <v>2394</v>
      </c>
      <c r="U54" s="213">
        <f t="shared" si="45"/>
        <v>12350</v>
      </c>
      <c r="V54" s="213">
        <f>+SUM(V49:V52)</f>
        <v>1902</v>
      </c>
      <c r="W54" s="213">
        <f>+SUM(W49:W52)</f>
        <v>1605</v>
      </c>
      <c r="X54" s="213">
        <f>+SUM(X49:X52)</f>
        <v>999</v>
      </c>
      <c r="Y54" s="213">
        <f>+SUM(Y49:Y52)</f>
        <v>12300</v>
      </c>
      <c r="Z54" s="213">
        <f t="shared" ref="Z54:AS54" si="46">+SUM(Z49:Z52)</f>
        <v>7080</v>
      </c>
      <c r="AA54" s="213">
        <f t="shared" si="46"/>
        <v>4892</v>
      </c>
      <c r="AB54" s="213">
        <f t="shared" si="46"/>
        <v>2015</v>
      </c>
      <c r="AC54" s="213">
        <f t="shared" si="46"/>
        <v>13082</v>
      </c>
      <c r="AD54" s="213">
        <f t="shared" si="46"/>
        <v>2136</v>
      </c>
      <c r="AE54" s="213">
        <f t="shared" si="46"/>
        <v>1672</v>
      </c>
      <c r="AF54" s="213">
        <f t="shared" si="46"/>
        <v>1093</v>
      </c>
      <c r="AG54" s="213">
        <f t="shared" si="46"/>
        <v>13006</v>
      </c>
      <c r="AH54" s="213">
        <f t="shared" si="46"/>
        <v>5451</v>
      </c>
      <c r="AI54" s="213">
        <f t="shared" si="46"/>
        <v>4469</v>
      </c>
      <c r="AJ54" s="213">
        <f t="shared" si="46"/>
        <v>1952</v>
      </c>
      <c r="AK54" s="213">
        <f t="shared" si="46"/>
        <v>13631</v>
      </c>
      <c r="AL54" s="213">
        <f t="shared" si="46"/>
        <v>2201</v>
      </c>
      <c r="AM54" s="213">
        <f t="shared" si="46"/>
        <v>1885</v>
      </c>
      <c r="AN54" s="213">
        <f t="shared" si="46"/>
        <v>932</v>
      </c>
      <c r="AO54" s="213">
        <f t="shared" si="46"/>
        <v>13431</v>
      </c>
      <c r="AP54" s="213">
        <f t="shared" si="46"/>
        <v>5426</v>
      </c>
      <c r="AQ54" s="213">
        <f t="shared" si="46"/>
        <v>4298</v>
      </c>
      <c r="AR54" s="213">
        <f t="shared" si="46"/>
        <v>1641</v>
      </c>
      <c r="AS54" s="213">
        <f t="shared" si="46"/>
        <v>13588</v>
      </c>
      <c r="AT54" s="213">
        <f>+SUM(AT49:AT52)</f>
        <v>1896</v>
      </c>
      <c r="AU54" s="213">
        <f>+SUM(AU49:AU52)</f>
        <v>1515</v>
      </c>
      <c r="AV54" s="213">
        <f>+SUM(AV49:AV52)</f>
        <v>838</v>
      </c>
      <c r="AW54" s="213">
        <f>+SUM(AW49:AW52)</f>
        <v>13279</v>
      </c>
      <c r="AX54" s="213">
        <f t="shared" ref="AX54:BE54" si="47">+SUM(AX49:AX52)</f>
        <v>5398</v>
      </c>
      <c r="AY54" s="213">
        <f t="shared" si="47"/>
        <v>4287</v>
      </c>
      <c r="AZ54" s="213">
        <f t="shared" si="47"/>
        <v>1635</v>
      </c>
      <c r="BA54" s="213">
        <f t="shared" si="47"/>
        <v>13188</v>
      </c>
      <c r="BB54" s="213">
        <f t="shared" si="47"/>
        <v>1637</v>
      </c>
      <c r="BC54" s="213">
        <f t="shared" si="47"/>
        <v>1482</v>
      </c>
      <c r="BD54" s="213">
        <f t="shared" si="47"/>
        <v>784</v>
      </c>
      <c r="BE54" s="213">
        <f t="shared" si="47"/>
        <v>12416</v>
      </c>
      <c r="BF54" s="213">
        <f>+SUM(BF49:BF52)</f>
        <v>4428</v>
      </c>
      <c r="BG54" s="213">
        <f>+SUM(BG49:BG52)</f>
        <v>3855</v>
      </c>
      <c r="BH54" s="213">
        <f>+SUM(BH49:BH52)</f>
        <v>1590</v>
      </c>
      <c r="BI54" s="213">
        <f>+SUM(BI49:BI52)</f>
        <v>12689</v>
      </c>
      <c r="BJ54" s="213">
        <f>+SUM(BJ49:BJ53)</f>
        <v>1813</v>
      </c>
      <c r="BK54" s="213">
        <f t="shared" ref="BK54:BM54" si="48">+SUM(BK49:BK53)</f>
        <v>1506</v>
      </c>
      <c r="BL54" s="213">
        <f t="shared" si="48"/>
        <v>841</v>
      </c>
      <c r="BM54" s="213">
        <f t="shared" si="48"/>
        <v>12238</v>
      </c>
      <c r="BN54" s="213">
        <f t="shared" ref="BN54:BY54" si="49">+SUM(BN49:BN52)</f>
        <v>4300</v>
      </c>
      <c r="BO54" s="213">
        <f t="shared" si="49"/>
        <v>3636</v>
      </c>
      <c r="BP54" s="213">
        <f t="shared" si="49"/>
        <v>1528</v>
      </c>
      <c r="BQ54" s="213">
        <f t="shared" si="49"/>
        <v>12100</v>
      </c>
      <c r="BR54" s="213">
        <f t="shared" si="49"/>
        <v>1847</v>
      </c>
      <c r="BS54" s="213">
        <f t="shared" si="49"/>
        <v>1649</v>
      </c>
      <c r="BT54" s="213">
        <f t="shared" si="49"/>
        <v>918</v>
      </c>
      <c r="BU54" s="213">
        <f t="shared" si="49"/>
        <v>11648</v>
      </c>
      <c r="BV54" s="213">
        <f t="shared" si="49"/>
        <v>3826</v>
      </c>
      <c r="BW54" s="213">
        <f t="shared" si="49"/>
        <v>3429</v>
      </c>
      <c r="BX54" s="213">
        <f t="shared" si="49"/>
        <v>1313</v>
      </c>
      <c r="BY54" s="213">
        <f t="shared" si="49"/>
        <v>11270</v>
      </c>
      <c r="BZ54" s="213">
        <f>+SUM(BZ49:BZ53)</f>
        <v>1527</v>
      </c>
      <c r="CA54" s="213">
        <f t="shared" ref="CA54:CC54" si="50">+SUM(CA49:CA53)</f>
        <v>1442</v>
      </c>
      <c r="CB54" s="213">
        <f t="shared" si="50"/>
        <v>885</v>
      </c>
      <c r="CC54" s="213">
        <f t="shared" si="50"/>
        <v>10944</v>
      </c>
    </row>
    <row r="55" spans="1:81" ht="30" customHeight="1" x14ac:dyDescent="0.2">
      <c r="A55" s="48" t="s">
        <v>76</v>
      </c>
    </row>
    <row r="56" spans="1:81" ht="18.75" customHeight="1" x14ac:dyDescent="0.2">
      <c r="B56" s="333"/>
      <c r="C56" s="333"/>
      <c r="D56" s="333"/>
      <c r="E56" s="333"/>
      <c r="F56" s="333"/>
      <c r="G56" s="333"/>
      <c r="H56" s="333"/>
      <c r="I56" s="333"/>
      <c r="J56" s="333"/>
      <c r="K56" s="333"/>
      <c r="L56" s="333"/>
      <c r="M56" s="333"/>
      <c r="N56" s="333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333"/>
      <c r="Z56" s="333"/>
      <c r="AA56" s="333"/>
      <c r="AB56" s="333"/>
      <c r="AC56" s="333"/>
      <c r="AD56" s="333"/>
      <c r="AE56" s="333"/>
      <c r="AF56" s="333"/>
      <c r="AG56" s="333"/>
      <c r="AH56" s="333"/>
      <c r="AI56" s="333"/>
      <c r="AJ56" s="333"/>
      <c r="AK56" s="333"/>
      <c r="AL56" s="333"/>
      <c r="AM56" s="333"/>
      <c r="AN56" s="333"/>
      <c r="AO56" s="333"/>
      <c r="AP56" s="333"/>
      <c r="AQ56" s="333"/>
      <c r="AR56" s="333"/>
      <c r="AS56" s="333"/>
      <c r="AT56" s="333"/>
      <c r="AU56" s="333"/>
      <c r="AV56" s="333"/>
      <c r="AW56" s="333"/>
      <c r="AX56" s="333"/>
      <c r="AY56" s="333"/>
      <c r="AZ56" s="333"/>
      <c r="BA56" s="333"/>
      <c r="BB56" s="333"/>
      <c r="BC56" s="333"/>
      <c r="BD56" s="333"/>
      <c r="BE56" s="333"/>
      <c r="BF56" s="333"/>
      <c r="BG56" s="333"/>
      <c r="BH56" s="333"/>
      <c r="BI56" s="333"/>
      <c r="BJ56" s="333"/>
      <c r="BK56" s="333"/>
      <c r="BL56" s="333"/>
      <c r="BM56" s="333"/>
      <c r="BN56" s="333"/>
      <c r="BO56" s="333"/>
      <c r="BP56" s="333"/>
      <c r="BQ56" s="333"/>
      <c r="BR56" s="333"/>
      <c r="BS56" s="333"/>
      <c r="BT56" s="333"/>
      <c r="BU56" s="333"/>
    </row>
    <row r="57" spans="1:81" ht="18.75" customHeight="1" x14ac:dyDescent="0.2"/>
    <row r="58" spans="1:81" ht="18.75" customHeight="1" x14ac:dyDescent="0.2"/>
    <row r="59" spans="1:81" ht="18.75" customHeight="1" x14ac:dyDescent="0.2"/>
    <row r="60" spans="1:81" ht="18.75" customHeight="1" x14ac:dyDescent="0.2"/>
    <row r="61" spans="1:81" ht="18.75" customHeight="1" x14ac:dyDescent="0.2"/>
    <row r="62" spans="1:81" ht="18.75" customHeight="1" x14ac:dyDescent="0.2"/>
    <row r="63" spans="1:81" ht="18.75" customHeight="1" x14ac:dyDescent="0.2"/>
    <row r="64" spans="1:81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1999" spans="7312:7312" ht="44.25" customHeight="1" x14ac:dyDescent="0.2">
      <c r="JUF1999" s="25" t="s">
        <v>1</v>
      </c>
    </row>
  </sheetData>
  <mergeCells count="21">
    <mergeCell ref="BZ7:CC7"/>
    <mergeCell ref="AD7:AG7"/>
    <mergeCell ref="AH7:AK7"/>
    <mergeCell ref="AL7:AO7"/>
    <mergeCell ref="AP7:AS7"/>
    <mergeCell ref="BV7:BY7"/>
    <mergeCell ref="BR7:BU7"/>
    <mergeCell ref="BN7:BQ7"/>
    <mergeCell ref="BJ7:BM7"/>
    <mergeCell ref="BB7:BE7"/>
    <mergeCell ref="BF7:BI7"/>
    <mergeCell ref="AX7:BA7"/>
    <mergeCell ref="AT7:AW7"/>
    <mergeCell ref="A7:A8"/>
    <mergeCell ref="Z7:AC7"/>
    <mergeCell ref="B7:E7"/>
    <mergeCell ref="F7:I7"/>
    <mergeCell ref="J7:M7"/>
    <mergeCell ref="N7:Q7"/>
    <mergeCell ref="R7:U7"/>
    <mergeCell ref="V7:Y7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2"/>
  <dimension ref="B2:U45"/>
  <sheetViews>
    <sheetView zoomScale="70" zoomScaleNormal="70" workbookViewId="0"/>
  </sheetViews>
  <sheetFormatPr baseColWidth="10" defaultColWidth="11.42578125" defaultRowHeight="12.75" x14ac:dyDescent="0.2"/>
  <cols>
    <col min="1" max="1" width="5.28515625" style="4" customWidth="1"/>
    <col min="2" max="2" width="2.42578125" style="4" customWidth="1"/>
    <col min="3" max="11" width="11.42578125" style="4" customWidth="1"/>
    <col min="12" max="12" width="14" style="4" customWidth="1"/>
    <col min="13" max="13" width="11.5703125" style="4" customWidth="1"/>
    <col min="14" max="14" width="12.7109375" style="4" customWidth="1"/>
    <col min="15" max="20" width="11.42578125" style="4" customWidth="1"/>
    <col min="21" max="21" width="2.42578125" style="4" customWidth="1"/>
    <col min="22" max="16384" width="11.42578125" style="4"/>
  </cols>
  <sheetData>
    <row r="2" spans="2:21" ht="12" customHeight="1" x14ac:dyDescent="0.5">
      <c r="B2" s="201"/>
      <c r="C2" s="201"/>
      <c r="D2" s="201"/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1"/>
      <c r="S2" s="201"/>
      <c r="T2" s="201"/>
      <c r="U2" s="201"/>
    </row>
    <row r="3" spans="2:21" ht="13.5" customHeight="1" x14ac:dyDescent="0.2">
      <c r="B3" s="201"/>
      <c r="C3" s="40"/>
      <c r="D3" s="40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0"/>
      <c r="T3" s="40"/>
      <c r="U3" s="201"/>
    </row>
    <row r="4" spans="2:21" ht="13.5" customHeight="1" x14ac:dyDescent="0.4">
      <c r="B4" s="201"/>
      <c r="C4" s="40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40"/>
      <c r="U4" s="201"/>
    </row>
    <row r="5" spans="2:21" ht="13.5" customHeight="1" x14ac:dyDescent="0.2">
      <c r="B5" s="201"/>
      <c r="C5" s="40"/>
      <c r="D5" s="40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0"/>
      <c r="T5" s="40"/>
      <c r="U5" s="201"/>
    </row>
    <row r="6" spans="2:21" ht="13.5" customHeight="1" x14ac:dyDescent="0.2">
      <c r="B6" s="201"/>
      <c r="C6" s="373" t="s">
        <v>514</v>
      </c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201"/>
    </row>
    <row r="7" spans="2:21" ht="13.5" customHeight="1" x14ac:dyDescent="0.2">
      <c r="B7" s="201"/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201"/>
    </row>
    <row r="8" spans="2:21" ht="13.5" customHeight="1" x14ac:dyDescent="0.2">
      <c r="B8" s="201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201"/>
    </row>
    <row r="9" spans="2:21" ht="13.5" customHeight="1" x14ac:dyDescent="0.2">
      <c r="B9" s="201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201"/>
    </row>
    <row r="10" spans="2:21" ht="13.5" customHeight="1" x14ac:dyDescent="0.5">
      <c r="B10" s="201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201"/>
    </row>
    <row r="11" spans="2:21" ht="13.5" customHeight="1" x14ac:dyDescent="0.5">
      <c r="B11" s="201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201"/>
    </row>
    <row r="12" spans="2:21" ht="13.5" customHeight="1" x14ac:dyDescent="0.2">
      <c r="B12" s="201"/>
      <c r="C12" s="40"/>
      <c r="D12" s="40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0"/>
      <c r="T12" s="40"/>
      <c r="U12" s="201"/>
    </row>
    <row r="13" spans="2:21" ht="13.5" customHeight="1" x14ac:dyDescent="0.2">
      <c r="B13" s="201"/>
      <c r="C13" s="40"/>
      <c r="D13" s="40"/>
      <c r="E13" s="41"/>
      <c r="F13" s="41"/>
      <c r="G13" s="41"/>
      <c r="H13" s="41"/>
      <c r="I13" s="41"/>
      <c r="J13" s="41"/>
      <c r="K13" s="43"/>
      <c r="L13" s="43"/>
      <c r="M13" s="43"/>
      <c r="N13" s="43"/>
      <c r="O13" s="43"/>
      <c r="P13" s="43"/>
      <c r="Q13" s="43"/>
      <c r="R13" s="43"/>
      <c r="S13" s="40"/>
      <c r="T13" s="40"/>
      <c r="U13" s="201"/>
    </row>
    <row r="14" spans="2:21" ht="13.5" customHeight="1" x14ac:dyDescent="0.2">
      <c r="B14" s="201"/>
      <c r="C14" s="40"/>
      <c r="D14" s="40"/>
      <c r="E14" s="41">
        <v>2014</v>
      </c>
      <c r="F14" s="41">
        <v>2015</v>
      </c>
      <c r="G14" s="41">
        <v>2016</v>
      </c>
      <c r="H14" s="41">
        <v>2017</v>
      </c>
      <c r="I14" s="41">
        <v>2018</v>
      </c>
      <c r="J14" s="41">
        <v>2019</v>
      </c>
      <c r="K14" s="41">
        <v>2020</v>
      </c>
      <c r="L14" s="41">
        <v>2021</v>
      </c>
      <c r="M14" s="41">
        <v>2022</v>
      </c>
      <c r="N14" s="41">
        <v>2023</v>
      </c>
      <c r="O14" s="43"/>
      <c r="P14" s="43"/>
      <c r="Q14" s="43"/>
      <c r="R14" s="43"/>
      <c r="S14" s="40"/>
      <c r="T14" s="40"/>
      <c r="U14" s="201"/>
    </row>
    <row r="15" spans="2:21" ht="13.5" customHeight="1" x14ac:dyDescent="0.25">
      <c r="B15" s="201"/>
      <c r="C15" s="40"/>
      <c r="D15" s="40"/>
      <c r="E15" s="152">
        <v>1270</v>
      </c>
      <c r="F15" s="152">
        <v>1525</v>
      </c>
      <c r="G15" s="152">
        <v>1605</v>
      </c>
      <c r="H15" s="152">
        <v>1672</v>
      </c>
      <c r="I15" s="152">
        <v>1885</v>
      </c>
      <c r="J15" s="152">
        <v>1515</v>
      </c>
      <c r="K15" s="152">
        <v>1482</v>
      </c>
      <c r="L15" s="40">
        <v>1506</v>
      </c>
      <c r="M15" s="40">
        <v>1649</v>
      </c>
      <c r="N15" s="40">
        <v>1442</v>
      </c>
      <c r="O15" s="40"/>
      <c r="P15" s="40"/>
      <c r="Q15" s="40"/>
      <c r="R15" s="40"/>
      <c r="S15" s="40"/>
      <c r="T15" s="40"/>
      <c r="U15" s="201"/>
    </row>
    <row r="16" spans="2:21" ht="13.5" customHeight="1" x14ac:dyDescent="0.2">
      <c r="B16" s="201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201"/>
    </row>
    <row r="17" spans="2:21" ht="13.5" customHeight="1" x14ac:dyDescent="0.2">
      <c r="B17" s="201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201"/>
    </row>
    <row r="18" spans="2:21" ht="13.5" customHeight="1" x14ac:dyDescent="0.2">
      <c r="B18" s="201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201"/>
    </row>
    <row r="19" spans="2:21" ht="13.5" customHeight="1" x14ac:dyDescent="0.2">
      <c r="B19" s="201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201"/>
    </row>
    <row r="20" spans="2:21" ht="13.5" customHeight="1" x14ac:dyDescent="0.2">
      <c r="B20" s="201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201"/>
    </row>
    <row r="21" spans="2:21" ht="13.5" customHeight="1" x14ac:dyDescent="0.2">
      <c r="B21" s="20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201"/>
    </row>
    <row r="22" spans="2:21" ht="13.5" customHeight="1" x14ac:dyDescent="0.2">
      <c r="B22" s="201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201"/>
    </row>
    <row r="23" spans="2:21" ht="13.5" customHeight="1" x14ac:dyDescent="0.2">
      <c r="B23" s="201"/>
      <c r="C23" s="74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201"/>
    </row>
    <row r="24" spans="2:21" ht="13.5" customHeight="1" x14ac:dyDescent="0.2">
      <c r="B24" s="201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201"/>
    </row>
    <row r="25" spans="2:21" ht="13.5" customHeight="1" x14ac:dyDescent="0.2">
      <c r="B25" s="201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201"/>
    </row>
    <row r="26" spans="2:21" ht="13.5" customHeight="1" x14ac:dyDescent="0.2">
      <c r="B26" s="201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201"/>
    </row>
    <row r="27" spans="2:21" ht="13.5" customHeight="1" x14ac:dyDescent="0.2">
      <c r="B27" s="201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201"/>
    </row>
    <row r="28" spans="2:21" ht="13.5" customHeight="1" x14ac:dyDescent="0.2">
      <c r="B28" s="201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201"/>
    </row>
    <row r="29" spans="2:21" ht="13.5" customHeight="1" x14ac:dyDescent="0.2">
      <c r="B29" s="20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201"/>
    </row>
    <row r="30" spans="2:21" ht="13.5" customHeight="1" x14ac:dyDescent="0.2">
      <c r="B30" s="20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201"/>
    </row>
    <row r="31" spans="2:21" ht="13.5" customHeight="1" x14ac:dyDescent="0.2">
      <c r="B31" s="20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201"/>
    </row>
    <row r="32" spans="2:21" ht="13.5" customHeight="1" x14ac:dyDescent="0.2">
      <c r="B32" s="20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201"/>
    </row>
    <row r="33" spans="2:21" ht="13.5" customHeight="1" x14ac:dyDescent="0.2">
      <c r="B33" s="20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201"/>
    </row>
    <row r="34" spans="2:21" ht="13.5" customHeight="1" x14ac:dyDescent="0.2">
      <c r="B34" s="20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201"/>
    </row>
    <row r="35" spans="2:21" ht="13.5" customHeight="1" x14ac:dyDescent="0.2">
      <c r="B35" s="20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201"/>
    </row>
    <row r="36" spans="2:21" ht="13.5" customHeight="1" x14ac:dyDescent="0.2">
      <c r="B36" s="20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201"/>
    </row>
    <row r="37" spans="2:21" ht="13.5" customHeight="1" x14ac:dyDescent="0.2">
      <c r="B37" s="20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201"/>
    </row>
    <row r="38" spans="2:21" ht="13.5" customHeight="1" x14ac:dyDescent="0.2">
      <c r="B38" s="20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201"/>
    </row>
    <row r="39" spans="2:21" ht="13.5" customHeight="1" x14ac:dyDescent="0.2">
      <c r="B39" s="20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201"/>
    </row>
    <row r="40" spans="2:21" ht="13.5" customHeight="1" x14ac:dyDescent="0.2">
      <c r="B40" s="201"/>
      <c r="C40" s="40"/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0"/>
      <c r="T40" s="40"/>
      <c r="U40" s="201"/>
    </row>
    <row r="41" spans="2:21" ht="13.5" customHeight="1" x14ac:dyDescent="0.2">
      <c r="B41" s="201"/>
      <c r="C41" s="40"/>
      <c r="D41" s="40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0"/>
      <c r="T41" s="40"/>
      <c r="U41" s="201"/>
    </row>
    <row r="42" spans="2:21" ht="13.5" customHeight="1" x14ac:dyDescent="0.2">
      <c r="B42" s="201"/>
      <c r="C42" s="367" t="s">
        <v>77</v>
      </c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201"/>
    </row>
    <row r="43" spans="2:21" ht="13.5" customHeight="1" x14ac:dyDescent="0.2">
      <c r="B43" s="201"/>
      <c r="C43" s="49"/>
      <c r="D43" s="101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201"/>
    </row>
    <row r="44" spans="2:21" ht="13.5" customHeight="1" x14ac:dyDescent="0.2">
      <c r="B44" s="201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201"/>
    </row>
    <row r="45" spans="2:21" ht="12" customHeight="1" x14ac:dyDescent="0.2">
      <c r="B45" s="201"/>
      <c r="C45" s="201"/>
      <c r="D45" s="201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1"/>
      <c r="S45" s="201"/>
      <c r="T45" s="201"/>
      <c r="U45" s="201"/>
    </row>
  </sheetData>
  <mergeCells count="2">
    <mergeCell ref="C6:T9"/>
    <mergeCell ref="C42:T42"/>
  </mergeCells>
  <printOptions horizontalCentered="1" verticalCentered="1"/>
  <pageMargins left="0.39370078740157483" right="0.39370078740157483" top="1" bottom="1" header="0" footer="0"/>
  <pageSetup orientation="portrait" horizontalDpi="300" verticalDpi="300" r:id="rId1"/>
  <headerFooter alignWithMargins="0">
    <oddFooter>&amp;CElaborado:Oficina de Planeación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0"/>
  <dimension ref="A1:AI57"/>
  <sheetViews>
    <sheetView zoomScale="70" zoomScaleNormal="70" workbookViewId="0">
      <selection activeCell="T46" sqref="T46"/>
    </sheetView>
  </sheetViews>
  <sheetFormatPr baseColWidth="10" defaultColWidth="11.42578125" defaultRowHeight="12.75" x14ac:dyDescent="0.2"/>
  <cols>
    <col min="1" max="1" width="3.5703125" style="14" customWidth="1"/>
    <col min="2" max="2" width="2.42578125" style="14" customWidth="1"/>
    <col min="3" max="20" width="11.5703125" style="14" customWidth="1"/>
    <col min="21" max="21" width="2.5703125" style="14" customWidth="1"/>
    <col min="22" max="26" width="11.42578125" style="14"/>
    <col min="27" max="27" width="27.85546875" style="14" customWidth="1"/>
    <col min="28" max="28" width="28.7109375" style="14" bestFit="1" customWidth="1"/>
    <col min="29" max="16384" width="11.42578125" style="14"/>
  </cols>
  <sheetData>
    <row r="1" spans="1:21" x14ac:dyDescent="0.2">
      <c r="A1" s="25" t="s">
        <v>179</v>
      </c>
    </row>
    <row r="2" spans="1:21" ht="12" customHeight="1" x14ac:dyDescent="0.5">
      <c r="B2" s="201"/>
      <c r="C2" s="201"/>
      <c r="D2" s="201"/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1"/>
      <c r="S2" s="201"/>
      <c r="T2" s="201"/>
      <c r="U2" s="201"/>
    </row>
    <row r="3" spans="1:21" ht="13.5" customHeight="1" x14ac:dyDescent="0.2">
      <c r="B3" s="201"/>
      <c r="C3" s="40"/>
      <c r="D3" s="40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0"/>
      <c r="T3" s="40"/>
      <c r="U3" s="201"/>
    </row>
    <row r="4" spans="1:21" ht="13.5" customHeight="1" x14ac:dyDescent="0.4">
      <c r="B4" s="201"/>
      <c r="C4" s="40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40"/>
      <c r="U4" s="201"/>
    </row>
    <row r="5" spans="1:21" ht="13.5" customHeight="1" x14ac:dyDescent="0.2">
      <c r="B5" s="201"/>
      <c r="C5" s="40"/>
      <c r="D5" s="40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0"/>
      <c r="T5" s="40"/>
      <c r="U5" s="201"/>
    </row>
    <row r="6" spans="1:21" ht="13.5" customHeight="1" x14ac:dyDescent="0.2">
      <c r="B6" s="201"/>
      <c r="C6" s="373" t="s">
        <v>515</v>
      </c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201"/>
    </row>
    <row r="7" spans="1:21" ht="13.5" customHeight="1" x14ac:dyDescent="0.2">
      <c r="B7" s="201"/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201"/>
    </row>
    <row r="8" spans="1:21" ht="13.5" customHeight="1" x14ac:dyDescent="0.2">
      <c r="B8" s="201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201"/>
    </row>
    <row r="9" spans="1:21" ht="13.5" customHeight="1" x14ac:dyDescent="0.2">
      <c r="B9" s="201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201"/>
    </row>
    <row r="10" spans="1:21" ht="13.5" customHeight="1" x14ac:dyDescent="0.5">
      <c r="B10" s="201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201"/>
    </row>
    <row r="11" spans="1:21" ht="13.5" customHeight="1" x14ac:dyDescent="0.5">
      <c r="B11" s="201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201"/>
    </row>
    <row r="12" spans="1:21" ht="13.5" customHeight="1" x14ac:dyDescent="0.2">
      <c r="B12" s="201"/>
      <c r="C12" s="40"/>
      <c r="D12" s="40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0"/>
      <c r="T12" s="40"/>
      <c r="U12" s="201"/>
    </row>
    <row r="13" spans="1:21" ht="13.5" customHeight="1" x14ac:dyDescent="0.2">
      <c r="B13" s="201"/>
      <c r="C13" s="40"/>
      <c r="D13" s="77"/>
      <c r="E13" s="78"/>
      <c r="F13" s="78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0"/>
      <c r="T13" s="40"/>
      <c r="U13" s="201"/>
    </row>
    <row r="14" spans="1:21" ht="13.5" customHeight="1" x14ac:dyDescent="0.2">
      <c r="B14" s="201"/>
      <c r="C14" s="40"/>
      <c r="D14" s="77"/>
      <c r="E14" s="78"/>
      <c r="F14" s="79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0"/>
      <c r="T14" s="40"/>
      <c r="U14" s="201"/>
    </row>
    <row r="15" spans="1:21" ht="13.5" customHeight="1" x14ac:dyDescent="0.2">
      <c r="B15" s="201"/>
      <c r="C15" s="40"/>
      <c r="D15" s="77"/>
      <c r="E15" s="77"/>
      <c r="F15" s="8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201"/>
    </row>
    <row r="16" spans="1:21" ht="13.5" customHeight="1" x14ac:dyDescent="0.2">
      <c r="B16" s="201"/>
      <c r="C16" s="40"/>
      <c r="D16" s="77"/>
      <c r="E16" s="77"/>
      <c r="F16" s="8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201"/>
    </row>
    <row r="17" spans="2:35" ht="13.5" customHeight="1" x14ac:dyDescent="0.2">
      <c r="B17" s="201"/>
      <c r="C17" s="40"/>
      <c r="D17" s="77"/>
      <c r="E17" s="77"/>
      <c r="F17" s="8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201"/>
    </row>
    <row r="18" spans="2:35" ht="13.5" customHeight="1" x14ac:dyDescent="0.2">
      <c r="B18" s="201"/>
      <c r="C18" s="40"/>
      <c r="D18" s="77"/>
      <c r="E18" s="77"/>
      <c r="F18" s="8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201"/>
    </row>
    <row r="19" spans="2:35" ht="13.5" customHeight="1" x14ac:dyDescent="0.2">
      <c r="B19" s="201"/>
      <c r="C19" s="40"/>
      <c r="D19" s="77"/>
      <c r="E19" s="77"/>
      <c r="F19" s="8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201"/>
    </row>
    <row r="20" spans="2:35" ht="13.5" customHeight="1" x14ac:dyDescent="0.2">
      <c r="B20" s="201"/>
      <c r="C20" s="40"/>
      <c r="D20" s="77"/>
      <c r="E20" s="77"/>
      <c r="F20" s="8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201"/>
    </row>
    <row r="21" spans="2:35" ht="13.5" customHeight="1" x14ac:dyDescent="0.2">
      <c r="B21" s="201"/>
      <c r="C21" s="40"/>
      <c r="D21" s="77"/>
      <c r="E21" s="77"/>
      <c r="F21" s="8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201"/>
    </row>
    <row r="22" spans="2:35" ht="13.5" customHeight="1" x14ac:dyDescent="0.2">
      <c r="B22" s="201"/>
      <c r="C22" s="40"/>
      <c r="D22" s="77"/>
      <c r="E22" s="77"/>
      <c r="F22" s="8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201"/>
    </row>
    <row r="23" spans="2:35" ht="13.5" customHeight="1" x14ac:dyDescent="0.2">
      <c r="B23" s="201"/>
      <c r="C23" s="74"/>
      <c r="D23" s="81"/>
      <c r="E23" s="81"/>
      <c r="F23" s="82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201"/>
    </row>
    <row r="24" spans="2:35" ht="13.5" customHeight="1" x14ac:dyDescent="0.2">
      <c r="B24" s="201"/>
      <c r="C24" s="75"/>
      <c r="D24" s="81"/>
      <c r="E24" s="81"/>
      <c r="F24" s="82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201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</row>
    <row r="25" spans="2:35" ht="13.5" customHeight="1" x14ac:dyDescent="0.2">
      <c r="B25" s="201"/>
      <c r="C25" s="75"/>
      <c r="D25" s="81"/>
      <c r="E25" s="81"/>
      <c r="F25" s="82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201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</row>
    <row r="26" spans="2:35" ht="13.5" customHeight="1" x14ac:dyDescent="0.2">
      <c r="B26" s="201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201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</row>
    <row r="27" spans="2:35" ht="13.5" customHeight="1" x14ac:dyDescent="0.2">
      <c r="B27" s="201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201"/>
      <c r="V27" s="16"/>
      <c r="W27" s="1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</row>
    <row r="28" spans="2:35" ht="13.5" customHeight="1" x14ac:dyDescent="0.2">
      <c r="B28" s="201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201"/>
      <c r="V28" s="16"/>
      <c r="W28" s="1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</row>
    <row r="29" spans="2:35" ht="13.5" customHeight="1" x14ac:dyDescent="0.2">
      <c r="B29" s="20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201"/>
      <c r="V29" s="16"/>
      <c r="W29" s="16"/>
      <c r="X29" s="16"/>
      <c r="Y29" s="16"/>
      <c r="Z29" s="16"/>
      <c r="AA29" s="16"/>
      <c r="AB29" s="16"/>
      <c r="AC29" s="146"/>
      <c r="AD29" s="146"/>
      <c r="AE29" s="146"/>
      <c r="AF29" s="146"/>
      <c r="AG29" s="146"/>
      <c r="AH29" s="146"/>
      <c r="AI29" s="146"/>
    </row>
    <row r="30" spans="2:35" ht="13.5" customHeight="1" x14ac:dyDescent="0.2">
      <c r="B30" s="20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201"/>
      <c r="V30" s="16"/>
      <c r="W30" s="16"/>
      <c r="X30" s="16"/>
      <c r="Y30" s="16"/>
      <c r="Z30" s="16"/>
      <c r="AA30" s="16"/>
      <c r="AB30" s="16"/>
      <c r="AC30" s="146"/>
      <c r="AD30" s="146"/>
      <c r="AE30" s="146"/>
      <c r="AF30" s="146"/>
      <c r="AG30" s="146"/>
      <c r="AH30" s="146"/>
      <c r="AI30" s="146"/>
    </row>
    <row r="31" spans="2:35" ht="13.5" customHeight="1" x14ac:dyDescent="0.2">
      <c r="B31" s="20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201"/>
      <c r="V31" s="16"/>
      <c r="W31" s="16"/>
      <c r="X31" s="16"/>
      <c r="Y31" s="16"/>
      <c r="Z31" s="16"/>
      <c r="AA31" s="16"/>
      <c r="AB31" s="16"/>
      <c r="AC31" s="146"/>
      <c r="AD31" s="146"/>
      <c r="AE31" s="146"/>
      <c r="AF31" s="146"/>
      <c r="AG31" s="146"/>
      <c r="AH31" s="146"/>
      <c r="AI31" s="146"/>
    </row>
    <row r="32" spans="2:35" ht="13.5" customHeight="1" x14ac:dyDescent="0.2">
      <c r="B32" s="20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201"/>
      <c r="V32" s="16"/>
      <c r="W32" s="16"/>
      <c r="X32" s="16"/>
      <c r="Y32" s="16"/>
      <c r="Z32" s="16"/>
      <c r="AA32" s="16"/>
      <c r="AB32" s="16"/>
      <c r="AC32" s="146"/>
      <c r="AD32" s="146"/>
      <c r="AE32" s="146"/>
      <c r="AF32" s="146"/>
      <c r="AG32" s="146"/>
      <c r="AH32" s="146"/>
      <c r="AI32" s="146"/>
    </row>
    <row r="33" spans="2:35" ht="13.5" customHeight="1" x14ac:dyDescent="0.2">
      <c r="B33" s="20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201"/>
      <c r="V33" s="16"/>
      <c r="W33" s="16"/>
      <c r="X33" s="16"/>
      <c r="Y33" s="16"/>
      <c r="Z33" s="16"/>
      <c r="AA33" s="16"/>
      <c r="AB33" s="16"/>
      <c r="AC33" s="146"/>
      <c r="AD33" s="146"/>
      <c r="AE33" s="146"/>
      <c r="AF33" s="146"/>
      <c r="AG33" s="146"/>
      <c r="AH33" s="146"/>
      <c r="AI33" s="146"/>
    </row>
    <row r="34" spans="2:35" ht="13.5" customHeight="1" x14ac:dyDescent="0.2">
      <c r="B34" s="20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201"/>
      <c r="V34" s="16"/>
      <c r="W34" s="16"/>
      <c r="X34" s="16"/>
      <c r="Y34" s="278"/>
      <c r="Z34" s="278" t="s">
        <v>79</v>
      </c>
      <c r="AA34" s="279" t="s">
        <v>82</v>
      </c>
      <c r="AB34" s="279" t="s">
        <v>180</v>
      </c>
      <c r="AC34" s="146"/>
      <c r="AD34" s="146"/>
      <c r="AE34" s="146"/>
      <c r="AF34" s="146"/>
      <c r="AG34" s="146"/>
      <c r="AH34" s="146"/>
      <c r="AI34" s="146"/>
    </row>
    <row r="35" spans="2:35" ht="13.5" customHeight="1" x14ac:dyDescent="0.2">
      <c r="B35" s="20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201"/>
      <c r="V35" s="16"/>
      <c r="W35" s="16"/>
      <c r="X35" s="16"/>
      <c r="Y35" s="280" t="s">
        <v>8</v>
      </c>
      <c r="Z35" s="281">
        <v>1270</v>
      </c>
      <c r="AA35" s="281">
        <v>874</v>
      </c>
      <c r="AB35" s="69">
        <f t="shared" ref="AB35:AB44" si="0">+AA35/Z35</f>
        <v>0.68818897637795273</v>
      </c>
      <c r="AC35" s="146"/>
      <c r="AD35" s="146"/>
      <c r="AE35" s="146"/>
      <c r="AF35" s="146"/>
      <c r="AG35" s="146"/>
      <c r="AH35" s="146"/>
      <c r="AI35" s="146"/>
    </row>
    <row r="36" spans="2:35" ht="13.5" customHeight="1" x14ac:dyDescent="0.2">
      <c r="B36" s="20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201"/>
      <c r="V36" s="16"/>
      <c r="W36" s="16"/>
      <c r="X36" s="16"/>
      <c r="Y36" s="280" t="s">
        <v>10</v>
      </c>
      <c r="Z36" s="281">
        <v>1525</v>
      </c>
      <c r="AA36" s="281">
        <v>965</v>
      </c>
      <c r="AB36" s="69">
        <f t="shared" si="0"/>
        <v>0.63278688524590165</v>
      </c>
      <c r="AC36" s="146"/>
      <c r="AD36" s="146"/>
      <c r="AE36" s="146"/>
      <c r="AF36" s="146"/>
      <c r="AG36" s="146"/>
      <c r="AH36" s="146"/>
      <c r="AI36" s="146"/>
    </row>
    <row r="37" spans="2:35" ht="13.5" customHeight="1" x14ac:dyDescent="0.2">
      <c r="B37" s="20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201"/>
      <c r="V37" s="16"/>
      <c r="W37" s="16"/>
      <c r="X37" s="16"/>
      <c r="Y37" s="280" t="s">
        <v>12</v>
      </c>
      <c r="Z37" s="281">
        <v>1605</v>
      </c>
      <c r="AA37" s="281">
        <v>999</v>
      </c>
      <c r="AB37" s="69">
        <f t="shared" si="0"/>
        <v>0.6224299065420561</v>
      </c>
      <c r="AC37" s="146"/>
      <c r="AD37" s="146"/>
      <c r="AE37" s="146"/>
      <c r="AF37" s="146"/>
      <c r="AG37" s="146"/>
      <c r="AH37" s="146"/>
      <c r="AI37" s="146"/>
    </row>
    <row r="38" spans="2:35" ht="13.5" customHeight="1" x14ac:dyDescent="0.2">
      <c r="B38" s="20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201"/>
      <c r="V38" s="16"/>
      <c r="W38" s="16"/>
      <c r="X38" s="16"/>
      <c r="Y38" s="280" t="s">
        <v>14</v>
      </c>
      <c r="Z38" s="281">
        <v>1672</v>
      </c>
      <c r="AA38" s="281">
        <v>1093</v>
      </c>
      <c r="AB38" s="69">
        <f t="shared" si="0"/>
        <v>0.6537081339712919</v>
      </c>
      <c r="AC38" s="146"/>
      <c r="AD38" s="146"/>
      <c r="AE38" s="146"/>
      <c r="AF38" s="146"/>
      <c r="AG38" s="146"/>
      <c r="AH38" s="146"/>
      <c r="AI38" s="146"/>
    </row>
    <row r="39" spans="2:35" ht="13.5" customHeight="1" x14ac:dyDescent="0.2">
      <c r="B39" s="20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201"/>
      <c r="V39" s="16"/>
      <c r="W39" s="16"/>
      <c r="X39" s="16"/>
      <c r="Y39" s="13" t="s">
        <v>16</v>
      </c>
      <c r="Z39" s="70">
        <v>1885</v>
      </c>
      <c r="AA39" s="70">
        <v>932</v>
      </c>
      <c r="AB39" s="69">
        <f t="shared" si="0"/>
        <v>0.49442970822281168</v>
      </c>
      <c r="AC39" s="146"/>
      <c r="AD39" s="146"/>
      <c r="AE39" s="146"/>
      <c r="AF39" s="146"/>
      <c r="AG39" s="146"/>
      <c r="AH39" s="146"/>
      <c r="AI39" s="146"/>
    </row>
    <row r="40" spans="2:35" ht="13.5" customHeight="1" x14ac:dyDescent="0.2">
      <c r="B40" s="201"/>
      <c r="C40" s="40"/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0"/>
      <c r="T40" s="40"/>
      <c r="U40" s="201"/>
      <c r="V40" s="16"/>
      <c r="W40" s="16"/>
      <c r="X40" s="16"/>
      <c r="Y40" s="13" t="s">
        <v>18</v>
      </c>
      <c r="Z40" s="70">
        <v>1515</v>
      </c>
      <c r="AA40" s="70">
        <v>838</v>
      </c>
      <c r="AB40" s="69">
        <f t="shared" si="0"/>
        <v>0.55313531353135315</v>
      </c>
      <c r="AC40" s="146"/>
      <c r="AD40" s="146"/>
      <c r="AE40" s="146"/>
      <c r="AF40" s="146"/>
      <c r="AG40" s="146"/>
      <c r="AH40" s="146"/>
      <c r="AI40" s="146"/>
    </row>
    <row r="41" spans="2:35" ht="13.5" customHeight="1" x14ac:dyDescent="0.2">
      <c r="B41" s="201"/>
      <c r="C41" s="40"/>
      <c r="D41" s="40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0"/>
      <c r="T41" s="40"/>
      <c r="U41" s="201"/>
      <c r="V41" s="16"/>
      <c r="W41" s="16"/>
      <c r="X41" s="16"/>
      <c r="Y41" s="13" t="s">
        <v>20</v>
      </c>
      <c r="Z41" s="70">
        <v>1482</v>
      </c>
      <c r="AA41" s="70">
        <v>784</v>
      </c>
      <c r="AB41" s="69">
        <f t="shared" si="0"/>
        <v>0.52901484480431848</v>
      </c>
      <c r="AC41" s="146"/>
      <c r="AD41" s="146"/>
      <c r="AE41" s="146"/>
      <c r="AF41" s="146"/>
      <c r="AG41" s="146"/>
      <c r="AH41" s="146"/>
      <c r="AI41" s="146"/>
    </row>
    <row r="42" spans="2:35" ht="13.5" customHeight="1" x14ac:dyDescent="0.2">
      <c r="B42" s="201"/>
      <c r="C42" s="367" t="s">
        <v>77</v>
      </c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201"/>
      <c r="V42" s="16"/>
      <c r="W42" s="16"/>
      <c r="X42" s="16"/>
      <c r="Y42" s="13" t="s">
        <v>22</v>
      </c>
      <c r="Z42" s="70">
        <v>1506</v>
      </c>
      <c r="AA42" s="70">
        <v>841</v>
      </c>
      <c r="AB42" s="69">
        <f t="shared" si="0"/>
        <v>0.55843293492695878</v>
      </c>
      <c r="AC42" s="146"/>
      <c r="AD42" s="146"/>
      <c r="AE42" s="146"/>
      <c r="AF42" s="146"/>
      <c r="AG42" s="146"/>
      <c r="AH42" s="146"/>
      <c r="AI42" s="146"/>
    </row>
    <row r="43" spans="2:35" ht="13.5" customHeight="1" x14ac:dyDescent="0.2">
      <c r="B43" s="201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201"/>
      <c r="V43" s="16"/>
      <c r="W43" s="16"/>
      <c r="X43" s="16"/>
      <c r="Y43" s="13" t="s">
        <v>24</v>
      </c>
      <c r="Z43" s="70">
        <v>1649</v>
      </c>
      <c r="AA43" s="70">
        <v>918</v>
      </c>
      <c r="AB43" s="69">
        <f t="shared" si="0"/>
        <v>0.55670103092783507</v>
      </c>
      <c r="AC43" s="146"/>
      <c r="AD43" s="146"/>
      <c r="AE43" s="146"/>
      <c r="AF43" s="146"/>
      <c r="AG43" s="146"/>
      <c r="AH43" s="146"/>
      <c r="AI43" s="146"/>
    </row>
    <row r="44" spans="2:35" ht="13.5" customHeight="1" x14ac:dyDescent="0.2">
      <c r="B44" s="201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201"/>
      <c r="V44" s="16"/>
      <c r="W44" s="16"/>
      <c r="X44" s="16"/>
      <c r="Y44" s="13" t="s">
        <v>495</v>
      </c>
      <c r="Z44" s="70">
        <v>1442</v>
      </c>
      <c r="AA44" s="70">
        <v>885</v>
      </c>
      <c r="AB44" s="69">
        <f t="shared" si="0"/>
        <v>0.6137309292649098</v>
      </c>
      <c r="AC44" s="146"/>
      <c r="AD44" s="146"/>
      <c r="AE44" s="146"/>
      <c r="AF44" s="146"/>
      <c r="AG44" s="146"/>
      <c r="AH44" s="146"/>
      <c r="AI44" s="146"/>
    </row>
    <row r="45" spans="2:35" ht="12" customHeight="1" x14ac:dyDescent="0.2">
      <c r="B45" s="201"/>
      <c r="C45" s="201"/>
      <c r="D45" s="201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1"/>
      <c r="S45" s="201"/>
      <c r="T45" s="201"/>
      <c r="U45" s="201"/>
      <c r="V45" s="16"/>
      <c r="W45" s="16"/>
      <c r="X45" s="16"/>
      <c r="Y45" s="16"/>
      <c r="Z45" s="16"/>
      <c r="AA45" s="16"/>
      <c r="AB45" s="16"/>
      <c r="AC45" s="146"/>
      <c r="AD45" s="146"/>
      <c r="AE45" s="146"/>
      <c r="AF45" s="146"/>
      <c r="AG45" s="146"/>
      <c r="AH45" s="146"/>
      <c r="AI45" s="146"/>
    </row>
    <row r="46" spans="2:35" x14ac:dyDescent="0.2">
      <c r="L46" s="8"/>
      <c r="Q46" s="8"/>
      <c r="V46" s="16"/>
      <c r="W46" s="16"/>
      <c r="X46" s="16"/>
      <c r="Y46" s="16"/>
      <c r="Z46" s="16"/>
      <c r="AA46" s="16"/>
      <c r="AB46" s="16"/>
      <c r="AC46" s="146"/>
      <c r="AD46" s="146"/>
      <c r="AE46" s="146"/>
    </row>
    <row r="47" spans="2:35" x14ac:dyDescent="0.2">
      <c r="L47" s="8"/>
      <c r="Q47" s="8"/>
      <c r="V47" s="16"/>
      <c r="W47" s="16"/>
      <c r="X47" s="16"/>
      <c r="Y47" s="16"/>
      <c r="Z47" s="16"/>
      <c r="AA47" s="16"/>
      <c r="AB47" s="16"/>
      <c r="AC47" s="146"/>
      <c r="AD47" s="146"/>
      <c r="AE47" s="146"/>
    </row>
    <row r="48" spans="2:35" x14ac:dyDescent="0.2">
      <c r="L48" s="8"/>
      <c r="M48" s="8"/>
      <c r="N48" s="8"/>
      <c r="Q48" s="8"/>
      <c r="V48" s="16"/>
      <c r="W48" s="16"/>
      <c r="X48" s="16"/>
      <c r="Y48" s="16"/>
      <c r="Z48" s="16"/>
      <c r="AA48" s="16"/>
      <c r="AB48" s="16"/>
      <c r="AC48" s="83"/>
      <c r="AD48" s="16"/>
    </row>
    <row r="49" spans="12:30" x14ac:dyDescent="0.2">
      <c r="L49" s="8"/>
      <c r="M49" s="8"/>
      <c r="N49" s="8"/>
      <c r="O49" s="8"/>
      <c r="P49" s="20"/>
      <c r="Q49" s="8"/>
      <c r="V49" s="16"/>
      <c r="W49" s="16"/>
      <c r="X49" s="16"/>
      <c r="Y49" s="16"/>
      <c r="Z49" s="16"/>
      <c r="AA49" s="16"/>
      <c r="AB49" s="16"/>
      <c r="AC49" s="83"/>
      <c r="AD49" s="16"/>
    </row>
    <row r="50" spans="12:30" x14ac:dyDescent="0.2">
      <c r="L50" s="8"/>
      <c r="M50" s="8"/>
      <c r="N50" s="8"/>
      <c r="O50" s="8"/>
      <c r="P50" s="8"/>
      <c r="Q50" s="8"/>
      <c r="V50" s="16"/>
      <c r="W50" s="16"/>
      <c r="X50" s="16"/>
      <c r="Y50" s="16"/>
      <c r="Z50" s="16"/>
      <c r="AA50" s="16"/>
      <c r="AB50" s="16"/>
      <c r="AC50" s="83"/>
      <c r="AD50" s="16"/>
    </row>
    <row r="51" spans="12:30" x14ac:dyDescent="0.2">
      <c r="L51" s="8"/>
      <c r="M51" s="8"/>
      <c r="N51" s="8"/>
      <c r="O51" s="8"/>
      <c r="P51" s="8"/>
      <c r="Q51" s="8"/>
      <c r="V51" s="16"/>
      <c r="W51" s="16"/>
      <c r="X51" s="16"/>
      <c r="Y51" s="16"/>
      <c r="Z51" s="16"/>
      <c r="AA51" s="16"/>
      <c r="AB51" s="16"/>
      <c r="AC51" s="83"/>
      <c r="AD51" s="16"/>
    </row>
    <row r="52" spans="12:30" x14ac:dyDescent="0.2">
      <c r="L52" s="8"/>
      <c r="M52" s="8"/>
      <c r="N52" s="8"/>
      <c r="O52" s="8"/>
      <c r="P52" s="8"/>
      <c r="Q52" s="8"/>
      <c r="V52" s="16"/>
      <c r="W52" s="16"/>
      <c r="X52" s="16"/>
      <c r="Y52" s="16"/>
      <c r="Z52" s="16"/>
      <c r="AA52" s="16"/>
      <c r="AB52" s="16"/>
      <c r="AC52" s="83"/>
      <c r="AD52" s="16"/>
    </row>
    <row r="53" spans="12:30" x14ac:dyDescent="0.2">
      <c r="L53" s="8"/>
      <c r="M53" s="8"/>
      <c r="N53" s="8"/>
      <c r="O53" s="8"/>
      <c r="P53" s="8"/>
      <c r="Q53" s="8"/>
      <c r="V53" s="16"/>
      <c r="W53" s="16"/>
      <c r="X53" s="16"/>
      <c r="AC53" s="83"/>
      <c r="AD53" s="16"/>
    </row>
    <row r="54" spans="12:30" x14ac:dyDescent="0.2">
      <c r="L54" s="8"/>
      <c r="O54" s="8"/>
      <c r="P54" s="8"/>
      <c r="Q54" s="8"/>
      <c r="V54" s="16"/>
      <c r="W54" s="16"/>
      <c r="X54" s="16"/>
      <c r="AC54" s="83"/>
      <c r="AD54" s="16"/>
    </row>
    <row r="55" spans="12:30" x14ac:dyDescent="0.2">
      <c r="Q55" s="8"/>
      <c r="V55" s="16"/>
      <c r="W55" s="16"/>
      <c r="X55" s="16"/>
      <c r="AC55" s="83"/>
      <c r="AD55" s="16"/>
    </row>
    <row r="56" spans="12:30" x14ac:dyDescent="0.2">
      <c r="V56" s="16"/>
      <c r="W56" s="16"/>
      <c r="X56" s="16"/>
      <c r="AC56" s="16"/>
      <c r="AD56" s="16"/>
    </row>
    <row r="57" spans="12:30" x14ac:dyDescent="0.2">
      <c r="V57" s="16"/>
      <c r="W57" s="16"/>
      <c r="X57" s="16"/>
      <c r="AC57" s="16"/>
      <c r="AD57" s="16"/>
    </row>
  </sheetData>
  <mergeCells count="2">
    <mergeCell ref="C6:T9"/>
    <mergeCell ref="C42:T42"/>
  </mergeCells>
  <pageMargins left="0.7" right="0.7" top="0.75" bottom="0.75" header="0.3" footer="0.3"/>
  <pageSetup orientation="portrait" horizontalDpi="1200" verticalDpi="12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SQ1999"/>
  <sheetViews>
    <sheetView zoomScaleNormal="100" workbookViewId="0">
      <selection activeCell="A5" sqref="A5"/>
    </sheetView>
  </sheetViews>
  <sheetFormatPr baseColWidth="10" defaultColWidth="11.42578125" defaultRowHeight="44.25" customHeight="1" x14ac:dyDescent="0.2"/>
  <cols>
    <col min="1" max="1" width="52.42578125" style="26" customWidth="1"/>
    <col min="2" max="2" width="11.28515625" style="28" customWidth="1"/>
    <col min="3" max="3" width="19.7109375" style="28" customWidth="1"/>
    <col min="4" max="4" width="11.42578125" style="28" customWidth="1"/>
    <col min="5" max="5" width="16.85546875" style="28" customWidth="1"/>
    <col min="6" max="6" width="15.140625" style="28" customWidth="1"/>
    <col min="7" max="7" width="12.7109375" style="28" customWidth="1"/>
    <col min="8" max="8" width="15.140625" style="28" customWidth="1"/>
    <col min="9" max="9" width="23.140625" style="28" bestFit="1" customWidth="1"/>
    <col min="10" max="145" width="11.42578125" style="28"/>
    <col min="146" max="146" width="47.7109375" style="28" customWidth="1"/>
    <col min="147" max="176" width="7.85546875" style="28" customWidth="1"/>
    <col min="177" max="401" width="11.42578125" style="28"/>
    <col min="402" max="402" width="47.7109375" style="28" customWidth="1"/>
    <col min="403" max="432" width="7.85546875" style="28" customWidth="1"/>
    <col min="433" max="657" width="11.42578125" style="28"/>
    <col min="658" max="658" width="47.7109375" style="28" customWidth="1"/>
    <col min="659" max="688" width="7.85546875" style="28" customWidth="1"/>
    <col min="689" max="913" width="11.42578125" style="28"/>
    <col min="914" max="914" width="47.7109375" style="28" customWidth="1"/>
    <col min="915" max="944" width="7.85546875" style="28" customWidth="1"/>
    <col min="945" max="1169" width="11.42578125" style="28"/>
    <col min="1170" max="1170" width="47.7109375" style="28" customWidth="1"/>
    <col min="1171" max="1200" width="7.85546875" style="28" customWidth="1"/>
    <col min="1201" max="1425" width="11.42578125" style="28"/>
    <col min="1426" max="1426" width="47.7109375" style="28" customWidth="1"/>
    <col min="1427" max="1456" width="7.85546875" style="28" customWidth="1"/>
    <col min="1457" max="1681" width="11.42578125" style="28"/>
    <col min="1682" max="1682" width="47.7109375" style="28" customWidth="1"/>
    <col min="1683" max="1712" width="7.85546875" style="28" customWidth="1"/>
    <col min="1713" max="1937" width="11.42578125" style="28"/>
    <col min="1938" max="1938" width="47.7109375" style="28" customWidth="1"/>
    <col min="1939" max="1968" width="7.85546875" style="28" customWidth="1"/>
    <col min="1969" max="2193" width="11.42578125" style="28"/>
    <col min="2194" max="2194" width="47.7109375" style="28" customWidth="1"/>
    <col min="2195" max="2224" width="7.85546875" style="28" customWidth="1"/>
    <col min="2225" max="2449" width="11.42578125" style="28"/>
    <col min="2450" max="2450" width="47.7109375" style="28" customWidth="1"/>
    <col min="2451" max="2480" width="7.85546875" style="28" customWidth="1"/>
    <col min="2481" max="2705" width="11.42578125" style="28"/>
    <col min="2706" max="2706" width="47.7109375" style="28" customWidth="1"/>
    <col min="2707" max="2736" width="7.85546875" style="28" customWidth="1"/>
    <col min="2737" max="2961" width="11.42578125" style="28"/>
    <col min="2962" max="2962" width="47.7109375" style="28" customWidth="1"/>
    <col min="2963" max="2992" width="7.85546875" style="28" customWidth="1"/>
    <col min="2993" max="3217" width="11.42578125" style="28"/>
    <col min="3218" max="3218" width="47.7109375" style="28" customWidth="1"/>
    <col min="3219" max="3248" width="7.85546875" style="28" customWidth="1"/>
    <col min="3249" max="3473" width="11.42578125" style="28"/>
    <col min="3474" max="3474" width="47.7109375" style="28" customWidth="1"/>
    <col min="3475" max="3504" width="7.85546875" style="28" customWidth="1"/>
    <col min="3505" max="3729" width="11.42578125" style="28"/>
    <col min="3730" max="3730" width="47.7109375" style="28" customWidth="1"/>
    <col min="3731" max="3760" width="7.85546875" style="28" customWidth="1"/>
    <col min="3761" max="3985" width="11.42578125" style="28"/>
    <col min="3986" max="3986" width="47.7109375" style="28" customWidth="1"/>
    <col min="3987" max="4016" width="7.85546875" style="28" customWidth="1"/>
    <col min="4017" max="4241" width="11.42578125" style="28"/>
    <col min="4242" max="4242" width="47.7109375" style="28" customWidth="1"/>
    <col min="4243" max="4272" width="7.85546875" style="28" customWidth="1"/>
    <col min="4273" max="4497" width="11.42578125" style="28"/>
    <col min="4498" max="4498" width="47.7109375" style="28" customWidth="1"/>
    <col min="4499" max="4528" width="7.85546875" style="28" customWidth="1"/>
    <col min="4529" max="4753" width="11.42578125" style="28"/>
    <col min="4754" max="4754" width="47.7109375" style="28" customWidth="1"/>
    <col min="4755" max="4784" width="7.85546875" style="28" customWidth="1"/>
    <col min="4785" max="5009" width="11.42578125" style="28"/>
    <col min="5010" max="5010" width="47.7109375" style="28" customWidth="1"/>
    <col min="5011" max="5040" width="7.85546875" style="28" customWidth="1"/>
    <col min="5041" max="5265" width="11.42578125" style="28"/>
    <col min="5266" max="5266" width="47.7109375" style="28" customWidth="1"/>
    <col min="5267" max="5296" width="7.85546875" style="28" customWidth="1"/>
    <col min="5297" max="5521" width="11.42578125" style="28"/>
    <col min="5522" max="5522" width="47.7109375" style="28" customWidth="1"/>
    <col min="5523" max="5552" width="7.85546875" style="28" customWidth="1"/>
    <col min="5553" max="5777" width="11.42578125" style="28"/>
    <col min="5778" max="5778" width="47.7109375" style="28" customWidth="1"/>
    <col min="5779" max="5808" width="7.85546875" style="28" customWidth="1"/>
    <col min="5809" max="6033" width="11.42578125" style="28"/>
    <col min="6034" max="6034" width="47.7109375" style="28" customWidth="1"/>
    <col min="6035" max="6064" width="7.85546875" style="28" customWidth="1"/>
    <col min="6065" max="6289" width="11.42578125" style="28"/>
    <col min="6290" max="6290" width="47.7109375" style="28" customWidth="1"/>
    <col min="6291" max="6320" width="7.85546875" style="28" customWidth="1"/>
    <col min="6321" max="6545" width="11.42578125" style="28"/>
    <col min="6546" max="6546" width="47.7109375" style="28" customWidth="1"/>
    <col min="6547" max="6576" width="7.85546875" style="28" customWidth="1"/>
    <col min="6577" max="6801" width="11.42578125" style="28"/>
    <col min="6802" max="6802" width="47.7109375" style="28" customWidth="1"/>
    <col min="6803" max="6832" width="7.85546875" style="28" customWidth="1"/>
    <col min="6833" max="7057" width="11.42578125" style="28"/>
    <col min="7058" max="7058" width="47.7109375" style="28" customWidth="1"/>
    <col min="7059" max="7088" width="7.85546875" style="28" customWidth="1"/>
    <col min="7089" max="7313" width="11.42578125" style="28"/>
    <col min="7314" max="7314" width="47.7109375" style="28" customWidth="1"/>
    <col min="7315" max="7344" width="7.85546875" style="28" customWidth="1"/>
    <col min="7345" max="7569" width="11.42578125" style="28"/>
    <col min="7570" max="7570" width="47.7109375" style="28" customWidth="1"/>
    <col min="7571" max="7600" width="7.85546875" style="28" customWidth="1"/>
    <col min="7601" max="7825" width="11.42578125" style="28"/>
    <col min="7826" max="7826" width="47.7109375" style="28" customWidth="1"/>
    <col min="7827" max="7856" width="7.85546875" style="28" customWidth="1"/>
    <col min="7857" max="8081" width="11.42578125" style="28"/>
    <col min="8082" max="8082" width="47.7109375" style="28" customWidth="1"/>
    <col min="8083" max="8112" width="7.85546875" style="28" customWidth="1"/>
    <col min="8113" max="8337" width="11.42578125" style="28"/>
    <col min="8338" max="8338" width="47.7109375" style="28" customWidth="1"/>
    <col min="8339" max="8368" width="7.85546875" style="28" customWidth="1"/>
    <col min="8369" max="8593" width="11.42578125" style="28"/>
    <col min="8594" max="8594" width="47.7109375" style="28" customWidth="1"/>
    <col min="8595" max="8624" width="7.85546875" style="28" customWidth="1"/>
    <col min="8625" max="8849" width="11.42578125" style="28"/>
    <col min="8850" max="8850" width="47.7109375" style="28" customWidth="1"/>
    <col min="8851" max="8880" width="7.85546875" style="28" customWidth="1"/>
    <col min="8881" max="9105" width="11.42578125" style="28"/>
    <col min="9106" max="9106" width="47.7109375" style="28" customWidth="1"/>
    <col min="9107" max="9136" width="7.85546875" style="28" customWidth="1"/>
    <col min="9137" max="9361" width="11.42578125" style="28"/>
    <col min="9362" max="9362" width="47.7109375" style="28" customWidth="1"/>
    <col min="9363" max="9392" width="7.85546875" style="28" customWidth="1"/>
    <col min="9393" max="9617" width="11.42578125" style="28"/>
    <col min="9618" max="9618" width="47.7109375" style="28" customWidth="1"/>
    <col min="9619" max="9648" width="7.85546875" style="28" customWidth="1"/>
    <col min="9649" max="9873" width="11.42578125" style="28"/>
    <col min="9874" max="9874" width="47.7109375" style="28" customWidth="1"/>
    <col min="9875" max="9904" width="7.85546875" style="28" customWidth="1"/>
    <col min="9905" max="10129" width="11.42578125" style="28"/>
    <col min="10130" max="10130" width="47.7109375" style="28" customWidth="1"/>
    <col min="10131" max="10160" width="7.85546875" style="28" customWidth="1"/>
    <col min="10161" max="10385" width="11.42578125" style="28"/>
    <col min="10386" max="10386" width="47.7109375" style="28" customWidth="1"/>
    <col min="10387" max="10416" width="7.85546875" style="28" customWidth="1"/>
    <col min="10417" max="10641" width="11.42578125" style="28"/>
    <col min="10642" max="10642" width="47.7109375" style="28" customWidth="1"/>
    <col min="10643" max="10672" width="7.85546875" style="28" customWidth="1"/>
    <col min="10673" max="10897" width="11.42578125" style="28"/>
    <col min="10898" max="10898" width="47.7109375" style="28" customWidth="1"/>
    <col min="10899" max="10928" width="7.85546875" style="28" customWidth="1"/>
    <col min="10929" max="11153" width="11.42578125" style="28"/>
    <col min="11154" max="11154" width="47.7109375" style="28" customWidth="1"/>
    <col min="11155" max="11184" width="7.85546875" style="28" customWidth="1"/>
    <col min="11185" max="11409" width="11.42578125" style="28"/>
    <col min="11410" max="11410" width="47.7109375" style="28" customWidth="1"/>
    <col min="11411" max="11440" width="7.85546875" style="28" customWidth="1"/>
    <col min="11441" max="11665" width="11.42578125" style="28"/>
    <col min="11666" max="11666" width="47.7109375" style="28" customWidth="1"/>
    <col min="11667" max="11696" width="7.85546875" style="28" customWidth="1"/>
    <col min="11697" max="11921" width="11.42578125" style="28"/>
    <col min="11922" max="11922" width="47.7109375" style="28" customWidth="1"/>
    <col min="11923" max="11952" width="7.85546875" style="28" customWidth="1"/>
    <col min="11953" max="12177" width="11.42578125" style="28"/>
    <col min="12178" max="12178" width="47.7109375" style="28" customWidth="1"/>
    <col min="12179" max="12208" width="7.85546875" style="28" customWidth="1"/>
    <col min="12209" max="12433" width="11.42578125" style="28"/>
    <col min="12434" max="12434" width="47.7109375" style="28" customWidth="1"/>
    <col min="12435" max="12464" width="7.85546875" style="28" customWidth="1"/>
    <col min="12465" max="12689" width="11.42578125" style="28"/>
    <col min="12690" max="12690" width="47.7109375" style="28" customWidth="1"/>
    <col min="12691" max="12720" width="7.85546875" style="28" customWidth="1"/>
    <col min="12721" max="12945" width="11.42578125" style="28"/>
    <col min="12946" max="12946" width="47.7109375" style="28" customWidth="1"/>
    <col min="12947" max="12976" width="7.85546875" style="28" customWidth="1"/>
    <col min="12977" max="13201" width="11.42578125" style="28"/>
    <col min="13202" max="13202" width="47.7109375" style="28" customWidth="1"/>
    <col min="13203" max="13232" width="7.85546875" style="28" customWidth="1"/>
    <col min="13233" max="13457" width="11.42578125" style="28"/>
    <col min="13458" max="13458" width="47.7109375" style="28" customWidth="1"/>
    <col min="13459" max="13488" width="7.85546875" style="28" customWidth="1"/>
    <col min="13489" max="13713" width="11.42578125" style="28"/>
    <col min="13714" max="13714" width="47.7109375" style="28" customWidth="1"/>
    <col min="13715" max="13744" width="7.85546875" style="28" customWidth="1"/>
    <col min="13745" max="13969" width="11.42578125" style="28"/>
    <col min="13970" max="13970" width="47.7109375" style="28" customWidth="1"/>
    <col min="13971" max="14000" width="7.85546875" style="28" customWidth="1"/>
    <col min="14001" max="14225" width="11.42578125" style="28"/>
    <col min="14226" max="14226" width="47.7109375" style="28" customWidth="1"/>
    <col min="14227" max="14256" width="7.85546875" style="28" customWidth="1"/>
    <col min="14257" max="14481" width="11.42578125" style="28"/>
    <col min="14482" max="14482" width="47.7109375" style="28" customWidth="1"/>
    <col min="14483" max="14512" width="7.85546875" style="28" customWidth="1"/>
    <col min="14513" max="14737" width="11.42578125" style="28"/>
    <col min="14738" max="14738" width="47.7109375" style="28" customWidth="1"/>
    <col min="14739" max="14768" width="7.85546875" style="28" customWidth="1"/>
    <col min="14769" max="14993" width="11.42578125" style="28"/>
    <col min="14994" max="14994" width="47.7109375" style="28" customWidth="1"/>
    <col min="14995" max="15024" width="7.85546875" style="28" customWidth="1"/>
    <col min="15025" max="15249" width="11.42578125" style="28"/>
    <col min="15250" max="15250" width="47.7109375" style="28" customWidth="1"/>
    <col min="15251" max="15280" width="7.85546875" style="28" customWidth="1"/>
    <col min="15281" max="15505" width="11.42578125" style="28"/>
    <col min="15506" max="15506" width="47.7109375" style="28" customWidth="1"/>
    <col min="15507" max="15536" width="7.85546875" style="28" customWidth="1"/>
    <col min="15537" max="15761" width="11.42578125" style="28"/>
    <col min="15762" max="15762" width="47.7109375" style="28" customWidth="1"/>
    <col min="15763" max="15792" width="7.85546875" style="28" customWidth="1"/>
    <col min="15793" max="16017" width="11.42578125" style="28"/>
    <col min="16018" max="16018" width="47.7109375" style="28" customWidth="1"/>
    <col min="16019" max="16048" width="7.85546875" style="28" customWidth="1"/>
    <col min="16049" max="16384" width="11.42578125" style="28"/>
  </cols>
  <sheetData>
    <row r="1" spans="1:9" ht="12" x14ac:dyDescent="0.2"/>
    <row r="2" spans="1:9" ht="21" customHeight="1" x14ac:dyDescent="0.2">
      <c r="A2" s="45" t="s">
        <v>2</v>
      </c>
      <c r="I2" s="356"/>
    </row>
    <row r="3" spans="1:9" ht="21" customHeight="1" x14ac:dyDescent="0.2">
      <c r="A3" s="45" t="s">
        <v>3</v>
      </c>
      <c r="I3" s="357"/>
    </row>
    <row r="4" spans="1:9" ht="21" customHeight="1" x14ac:dyDescent="0.2">
      <c r="A4" s="133" t="s">
        <v>500</v>
      </c>
    </row>
    <row r="5" spans="1:9" ht="21" customHeight="1" x14ac:dyDescent="0.2">
      <c r="A5" s="45"/>
      <c r="I5" s="205" t="s">
        <v>85</v>
      </c>
    </row>
    <row r="6" spans="1:9" ht="19.5" customHeight="1" x14ac:dyDescent="0.2">
      <c r="A6" s="27"/>
    </row>
    <row r="7" spans="1:9" ht="21.75" customHeight="1" x14ac:dyDescent="0.2">
      <c r="A7" s="390" t="s">
        <v>6</v>
      </c>
      <c r="B7" s="369" t="s">
        <v>495</v>
      </c>
      <c r="C7" s="370"/>
      <c r="D7" s="370"/>
      <c r="E7" s="370"/>
      <c r="F7" s="370"/>
      <c r="G7" s="370"/>
      <c r="H7" s="371"/>
    </row>
    <row r="8" spans="1:9" ht="36" x14ac:dyDescent="0.2">
      <c r="A8" s="391"/>
      <c r="B8" s="363" t="s">
        <v>78</v>
      </c>
      <c r="C8" s="362" t="s">
        <v>85</v>
      </c>
      <c r="D8" s="362" t="s">
        <v>79</v>
      </c>
      <c r="E8" s="362" t="s">
        <v>86</v>
      </c>
      <c r="F8" s="362" t="s">
        <v>84</v>
      </c>
      <c r="G8" s="362" t="s">
        <v>87</v>
      </c>
      <c r="H8" s="362" t="s">
        <v>88</v>
      </c>
    </row>
    <row r="9" spans="1:9" ht="17.25" customHeight="1" x14ac:dyDescent="0.2">
      <c r="A9" s="209" t="s">
        <v>30</v>
      </c>
      <c r="B9" s="210">
        <f>SUM(B10:B12)</f>
        <v>232</v>
      </c>
      <c r="C9" s="214">
        <f>+G9/B9</f>
        <v>0.67672413793103448</v>
      </c>
      <c r="D9" s="210">
        <f t="shared" ref="D9" si="0">SUM(D10:D12)</f>
        <v>214</v>
      </c>
      <c r="E9" s="214">
        <f>+G9/D9</f>
        <v>0.73364485981308414</v>
      </c>
      <c r="F9" s="214">
        <f>+D9/B9</f>
        <v>0.92241379310344829</v>
      </c>
      <c r="G9" s="210">
        <f t="shared" ref="G9:H9" si="1">SUM(G10:G12)</f>
        <v>157</v>
      </c>
      <c r="H9" s="210">
        <f t="shared" si="1"/>
        <v>1678</v>
      </c>
    </row>
    <row r="10" spans="1:9" ht="17.25" customHeight="1" x14ac:dyDescent="0.2">
      <c r="A10" s="35" t="s">
        <v>31</v>
      </c>
      <c r="B10" s="36">
        <v>88</v>
      </c>
      <c r="C10" s="134">
        <f t="shared" ref="C10:C34" si="2">+G10/B10</f>
        <v>0.69318181818181823</v>
      </c>
      <c r="D10" s="36">
        <v>88</v>
      </c>
      <c r="E10" s="134">
        <f t="shared" ref="E10:E54" si="3">+G10/D10</f>
        <v>0.69318181818181823</v>
      </c>
      <c r="F10" s="134">
        <f t="shared" ref="F10:F54" si="4">+D10/B10</f>
        <v>1</v>
      </c>
      <c r="G10" s="36">
        <v>61</v>
      </c>
      <c r="H10" s="36">
        <v>747</v>
      </c>
    </row>
    <row r="11" spans="1:9" ht="17.25" customHeight="1" x14ac:dyDescent="0.2">
      <c r="A11" s="46" t="s">
        <v>32</v>
      </c>
      <c r="B11" s="47">
        <v>126</v>
      </c>
      <c r="C11" s="135">
        <f t="shared" si="2"/>
        <v>0.66666666666666663</v>
      </c>
      <c r="D11" s="47">
        <v>108</v>
      </c>
      <c r="E11" s="135">
        <f t="shared" si="3"/>
        <v>0.77777777777777779</v>
      </c>
      <c r="F11" s="135">
        <f t="shared" si="4"/>
        <v>0.8571428571428571</v>
      </c>
      <c r="G11" s="47">
        <v>84</v>
      </c>
      <c r="H11" s="47">
        <v>701</v>
      </c>
    </row>
    <row r="12" spans="1:9" ht="17.25" customHeight="1" x14ac:dyDescent="0.2">
      <c r="A12" s="35" t="s">
        <v>33</v>
      </c>
      <c r="B12" s="36">
        <v>18</v>
      </c>
      <c r="C12" s="134">
        <f t="shared" si="2"/>
        <v>0.66666666666666663</v>
      </c>
      <c r="D12" s="36">
        <v>18</v>
      </c>
      <c r="E12" s="134">
        <f t="shared" si="3"/>
        <v>0.66666666666666663</v>
      </c>
      <c r="F12" s="134">
        <f t="shared" si="4"/>
        <v>1</v>
      </c>
      <c r="G12" s="36">
        <v>12</v>
      </c>
      <c r="H12" s="36">
        <v>230</v>
      </c>
    </row>
    <row r="13" spans="1:9" ht="17.25" customHeight="1" x14ac:dyDescent="0.2">
      <c r="A13" s="209" t="s">
        <v>34</v>
      </c>
      <c r="B13" s="210">
        <f t="shared" ref="B13" si="5">+SUM(B14:B16)</f>
        <v>136</v>
      </c>
      <c r="C13" s="214">
        <f t="shared" si="2"/>
        <v>0.69117647058823528</v>
      </c>
      <c r="D13" s="210">
        <f t="shared" ref="D13" si="6">+SUM(D14:D16)</f>
        <v>130</v>
      </c>
      <c r="E13" s="214">
        <f t="shared" si="3"/>
        <v>0.72307692307692306</v>
      </c>
      <c r="F13" s="214">
        <f t="shared" si="4"/>
        <v>0.95588235294117652</v>
      </c>
      <c r="G13" s="210">
        <f t="shared" ref="G13:H13" si="7">+SUM(G14:G16)</f>
        <v>94</v>
      </c>
      <c r="H13" s="210">
        <f t="shared" si="7"/>
        <v>1083</v>
      </c>
    </row>
    <row r="14" spans="1:9" ht="17.25" customHeight="1" x14ac:dyDescent="0.2">
      <c r="A14" s="35" t="s">
        <v>35</v>
      </c>
      <c r="B14" s="36">
        <v>82</v>
      </c>
      <c r="C14" s="134">
        <f t="shared" si="2"/>
        <v>0.69512195121951215</v>
      </c>
      <c r="D14" s="36">
        <v>82</v>
      </c>
      <c r="E14" s="134">
        <f t="shared" si="3"/>
        <v>0.69512195121951215</v>
      </c>
      <c r="F14" s="134">
        <f t="shared" si="4"/>
        <v>1</v>
      </c>
      <c r="G14" s="36">
        <v>57</v>
      </c>
      <c r="H14" s="36">
        <v>718</v>
      </c>
    </row>
    <row r="15" spans="1:9" ht="17.25" customHeight="1" x14ac:dyDescent="0.2">
      <c r="A15" s="46" t="s">
        <v>36</v>
      </c>
      <c r="B15" s="47">
        <v>16</v>
      </c>
      <c r="C15" s="135">
        <f t="shared" si="2"/>
        <v>0.75</v>
      </c>
      <c r="D15" s="47">
        <v>16</v>
      </c>
      <c r="E15" s="135">
        <f t="shared" si="3"/>
        <v>0.75</v>
      </c>
      <c r="F15" s="135">
        <f t="shared" si="4"/>
        <v>1</v>
      </c>
      <c r="G15" s="47">
        <v>12</v>
      </c>
      <c r="H15" s="47">
        <v>126</v>
      </c>
    </row>
    <row r="16" spans="1:9" ht="17.25" customHeight="1" x14ac:dyDescent="0.2">
      <c r="A16" s="35" t="s">
        <v>37</v>
      </c>
      <c r="B16" s="36">
        <v>38</v>
      </c>
      <c r="C16" s="134">
        <f t="shared" si="2"/>
        <v>0.65789473684210531</v>
      </c>
      <c r="D16" s="36">
        <v>32</v>
      </c>
      <c r="E16" s="134">
        <f t="shared" si="3"/>
        <v>0.78125</v>
      </c>
      <c r="F16" s="134">
        <f t="shared" si="4"/>
        <v>0.84210526315789469</v>
      </c>
      <c r="G16" s="36">
        <v>25</v>
      </c>
      <c r="H16" s="36">
        <v>239</v>
      </c>
    </row>
    <row r="17" spans="1:8" ht="17.25" customHeight="1" x14ac:dyDescent="0.2">
      <c r="A17" s="209" t="s">
        <v>38</v>
      </c>
      <c r="B17" s="210">
        <f t="shared" ref="B17" si="8">+SUM(B18:B20)</f>
        <v>369</v>
      </c>
      <c r="C17" s="214">
        <f t="shared" si="2"/>
        <v>0.49051490514905149</v>
      </c>
      <c r="D17" s="210">
        <f t="shared" ref="D17" si="9">+SUM(D18:D20)</f>
        <v>327</v>
      </c>
      <c r="E17" s="214">
        <f t="shared" si="3"/>
        <v>0.55351681957186549</v>
      </c>
      <c r="F17" s="214">
        <f t="shared" si="4"/>
        <v>0.88617886178861793</v>
      </c>
      <c r="G17" s="210">
        <f t="shared" ref="G17:H17" si="10">+SUM(G18:G20)</f>
        <v>181</v>
      </c>
      <c r="H17" s="210">
        <f t="shared" si="10"/>
        <v>1902</v>
      </c>
    </row>
    <row r="18" spans="1:8" ht="17.25" customHeight="1" x14ac:dyDescent="0.2">
      <c r="A18" s="35" t="s">
        <v>39</v>
      </c>
      <c r="B18" s="36">
        <v>264</v>
      </c>
      <c r="C18" s="134">
        <f t="shared" si="2"/>
        <v>0.48863636363636365</v>
      </c>
      <c r="D18" s="36">
        <v>222</v>
      </c>
      <c r="E18" s="134">
        <f t="shared" si="3"/>
        <v>0.58108108108108103</v>
      </c>
      <c r="F18" s="134">
        <f t="shared" si="4"/>
        <v>0.84090909090909094</v>
      </c>
      <c r="G18" s="36">
        <v>129</v>
      </c>
      <c r="H18" s="36">
        <v>1489</v>
      </c>
    </row>
    <row r="19" spans="1:8" ht="17.25" customHeight="1" x14ac:dyDescent="0.2">
      <c r="A19" s="46" t="s">
        <v>40</v>
      </c>
      <c r="B19" s="47">
        <v>47</v>
      </c>
      <c r="C19" s="135">
        <f t="shared" si="2"/>
        <v>0.57446808510638303</v>
      </c>
      <c r="D19" s="47">
        <v>47</v>
      </c>
      <c r="E19" s="135">
        <f t="shared" si="3"/>
        <v>0.57446808510638303</v>
      </c>
      <c r="F19" s="135">
        <f t="shared" si="4"/>
        <v>1</v>
      </c>
      <c r="G19" s="47">
        <v>27</v>
      </c>
      <c r="H19" s="47">
        <v>185</v>
      </c>
    </row>
    <row r="20" spans="1:8" ht="17.25" customHeight="1" x14ac:dyDescent="0.2">
      <c r="A20" s="35" t="s">
        <v>41</v>
      </c>
      <c r="B20" s="36">
        <v>58</v>
      </c>
      <c r="C20" s="134">
        <f t="shared" si="2"/>
        <v>0.43103448275862066</v>
      </c>
      <c r="D20" s="36">
        <v>58</v>
      </c>
      <c r="E20" s="134">
        <f t="shared" si="3"/>
        <v>0.43103448275862066</v>
      </c>
      <c r="F20" s="134">
        <f t="shared" si="4"/>
        <v>1</v>
      </c>
      <c r="G20" s="36">
        <v>25</v>
      </c>
      <c r="H20" s="36">
        <v>228</v>
      </c>
    </row>
    <row r="21" spans="1:8" ht="17.25" customHeight="1" x14ac:dyDescent="0.2">
      <c r="A21" s="209" t="s">
        <v>42</v>
      </c>
      <c r="B21" s="210">
        <f t="shared" ref="B21" si="11">+SUM(B22:B27)</f>
        <v>289</v>
      </c>
      <c r="C21" s="214">
        <f t="shared" si="2"/>
        <v>0.6470588235294118</v>
      </c>
      <c r="D21" s="210">
        <f t="shared" ref="D21" si="12">+SUM(D22:D27)</f>
        <v>289</v>
      </c>
      <c r="E21" s="214">
        <f t="shared" si="3"/>
        <v>0.6470588235294118</v>
      </c>
      <c r="F21" s="214">
        <f t="shared" si="4"/>
        <v>1</v>
      </c>
      <c r="G21" s="210">
        <f t="shared" ref="G21:H21" si="13">+SUM(G22:G27)</f>
        <v>187</v>
      </c>
      <c r="H21" s="210">
        <f t="shared" si="13"/>
        <v>3015</v>
      </c>
    </row>
    <row r="22" spans="1:8" ht="17.25" customHeight="1" x14ac:dyDescent="0.2">
      <c r="A22" s="35" t="s">
        <v>43</v>
      </c>
      <c r="B22" s="36">
        <v>50</v>
      </c>
      <c r="C22" s="134">
        <f t="shared" si="2"/>
        <v>0.68</v>
      </c>
      <c r="D22" s="36">
        <v>50</v>
      </c>
      <c r="E22" s="134">
        <f t="shared" si="3"/>
        <v>0.68</v>
      </c>
      <c r="F22" s="134">
        <f t="shared" si="4"/>
        <v>1</v>
      </c>
      <c r="G22" s="36">
        <v>34</v>
      </c>
      <c r="H22" s="36">
        <v>651</v>
      </c>
    </row>
    <row r="23" spans="1:8" ht="17.25" customHeight="1" x14ac:dyDescent="0.2">
      <c r="A23" s="46" t="s">
        <v>44</v>
      </c>
      <c r="B23" s="47">
        <v>8</v>
      </c>
      <c r="C23" s="135">
        <f t="shared" si="2"/>
        <v>0.75</v>
      </c>
      <c r="D23" s="47">
        <v>8</v>
      </c>
      <c r="E23" s="135">
        <f t="shared" si="3"/>
        <v>0.75</v>
      </c>
      <c r="F23" s="135">
        <f t="shared" si="4"/>
        <v>1</v>
      </c>
      <c r="G23" s="47">
        <v>6</v>
      </c>
      <c r="H23" s="47">
        <v>166</v>
      </c>
    </row>
    <row r="24" spans="1:8" ht="17.25" customHeight="1" x14ac:dyDescent="0.2">
      <c r="A24" s="35" t="s">
        <v>45</v>
      </c>
      <c r="B24" s="36">
        <v>20</v>
      </c>
      <c r="C24" s="134">
        <f t="shared" si="2"/>
        <v>0.6</v>
      </c>
      <c r="D24" s="36">
        <v>20</v>
      </c>
      <c r="E24" s="134">
        <f t="shared" si="3"/>
        <v>0.6</v>
      </c>
      <c r="F24" s="134">
        <f t="shared" si="4"/>
        <v>1</v>
      </c>
      <c r="G24" s="36">
        <v>12</v>
      </c>
      <c r="H24" s="36">
        <v>287</v>
      </c>
    </row>
    <row r="25" spans="1:8" ht="17.25" customHeight="1" x14ac:dyDescent="0.2">
      <c r="A25" s="46" t="s">
        <v>46</v>
      </c>
      <c r="B25" s="47">
        <v>53</v>
      </c>
      <c r="C25" s="135">
        <f t="shared" si="2"/>
        <v>0.77358490566037741</v>
      </c>
      <c r="D25" s="47">
        <v>53</v>
      </c>
      <c r="E25" s="135">
        <f t="shared" si="3"/>
        <v>0.77358490566037741</v>
      </c>
      <c r="F25" s="135">
        <f t="shared" si="4"/>
        <v>1</v>
      </c>
      <c r="G25" s="47">
        <v>41</v>
      </c>
      <c r="H25" s="47">
        <v>753</v>
      </c>
    </row>
    <row r="26" spans="1:8" ht="17.25" customHeight="1" x14ac:dyDescent="0.2">
      <c r="A26" s="35" t="s">
        <v>47</v>
      </c>
      <c r="B26" s="36">
        <v>35</v>
      </c>
      <c r="C26" s="134">
        <f t="shared" si="2"/>
        <v>0.48571428571428571</v>
      </c>
      <c r="D26" s="36">
        <v>35</v>
      </c>
      <c r="E26" s="134">
        <f t="shared" si="3"/>
        <v>0.48571428571428571</v>
      </c>
      <c r="F26" s="134">
        <f t="shared" si="4"/>
        <v>1</v>
      </c>
      <c r="G26" s="36">
        <v>17</v>
      </c>
      <c r="H26" s="36">
        <v>455</v>
      </c>
    </row>
    <row r="27" spans="1:8" ht="17.25" customHeight="1" x14ac:dyDescent="0.2">
      <c r="A27" s="46" t="s">
        <v>48</v>
      </c>
      <c r="B27" s="47">
        <v>123</v>
      </c>
      <c r="C27" s="135">
        <f t="shared" si="2"/>
        <v>0.62601626016260159</v>
      </c>
      <c r="D27" s="47">
        <v>123</v>
      </c>
      <c r="E27" s="135">
        <f t="shared" si="3"/>
        <v>0.62601626016260159</v>
      </c>
      <c r="F27" s="135">
        <f t="shared" si="4"/>
        <v>1</v>
      </c>
      <c r="G27" s="47">
        <v>77</v>
      </c>
      <c r="H27" s="47">
        <v>703</v>
      </c>
    </row>
    <row r="28" spans="1:8" ht="17.25" customHeight="1" x14ac:dyDescent="0.2">
      <c r="A28" s="209" t="s">
        <v>49</v>
      </c>
      <c r="B28" s="210">
        <f t="shared" ref="B28" si="14">SUM(B29:B32)</f>
        <v>173</v>
      </c>
      <c r="C28" s="214">
        <f t="shared" si="2"/>
        <v>0.61849710982658956</v>
      </c>
      <c r="D28" s="210">
        <f t="shared" ref="D28" si="15">SUM(D29:D32)</f>
        <v>173</v>
      </c>
      <c r="E28" s="214">
        <f t="shared" si="3"/>
        <v>0.61849710982658956</v>
      </c>
      <c r="F28" s="214">
        <f t="shared" si="4"/>
        <v>1</v>
      </c>
      <c r="G28" s="210">
        <f t="shared" ref="G28:H28" si="16">SUM(G29:G32)</f>
        <v>107</v>
      </c>
      <c r="H28" s="210">
        <f t="shared" si="16"/>
        <v>1484</v>
      </c>
    </row>
    <row r="29" spans="1:8" ht="17.25" customHeight="1" x14ac:dyDescent="0.2">
      <c r="A29" s="35" t="s">
        <v>50</v>
      </c>
      <c r="B29" s="36">
        <v>82</v>
      </c>
      <c r="C29" s="134">
        <f t="shared" si="2"/>
        <v>0.54878048780487809</v>
      </c>
      <c r="D29" s="36">
        <v>82</v>
      </c>
      <c r="E29" s="134">
        <f t="shared" si="3"/>
        <v>0.54878048780487809</v>
      </c>
      <c r="F29" s="134">
        <f t="shared" si="4"/>
        <v>1</v>
      </c>
      <c r="G29" s="36">
        <v>45</v>
      </c>
      <c r="H29" s="36">
        <v>805</v>
      </c>
    </row>
    <row r="30" spans="1:8" ht="17.25" customHeight="1" x14ac:dyDescent="0.2">
      <c r="A30" s="46" t="s">
        <v>51</v>
      </c>
      <c r="B30" s="47">
        <v>56</v>
      </c>
      <c r="C30" s="135">
        <f t="shared" si="2"/>
        <v>0.6607142857142857</v>
      </c>
      <c r="D30" s="47">
        <v>56</v>
      </c>
      <c r="E30" s="135">
        <f t="shared" si="3"/>
        <v>0.6607142857142857</v>
      </c>
      <c r="F30" s="135">
        <f t="shared" si="4"/>
        <v>1</v>
      </c>
      <c r="G30" s="47">
        <v>37</v>
      </c>
      <c r="H30" s="47">
        <v>484</v>
      </c>
    </row>
    <row r="31" spans="1:8" ht="17.25" customHeight="1" x14ac:dyDescent="0.2">
      <c r="A31" s="35" t="s">
        <v>52</v>
      </c>
      <c r="B31" s="36">
        <v>5</v>
      </c>
      <c r="C31" s="134">
        <f t="shared" si="2"/>
        <v>0.8</v>
      </c>
      <c r="D31" s="36">
        <v>5</v>
      </c>
      <c r="E31" s="134">
        <f t="shared" si="3"/>
        <v>0.8</v>
      </c>
      <c r="F31" s="134">
        <f t="shared" si="4"/>
        <v>1</v>
      </c>
      <c r="G31" s="36">
        <v>4</v>
      </c>
      <c r="H31" s="36">
        <v>31</v>
      </c>
    </row>
    <row r="32" spans="1:8" ht="17.25" customHeight="1" x14ac:dyDescent="0.2">
      <c r="A32" s="46" t="s">
        <v>54</v>
      </c>
      <c r="B32" s="47">
        <v>30</v>
      </c>
      <c r="C32" s="135">
        <f t="shared" si="2"/>
        <v>0.7</v>
      </c>
      <c r="D32" s="47">
        <v>30</v>
      </c>
      <c r="E32" s="135">
        <f t="shared" si="3"/>
        <v>0.7</v>
      </c>
      <c r="F32" s="135">
        <f t="shared" si="4"/>
        <v>1</v>
      </c>
      <c r="G32" s="47">
        <v>21</v>
      </c>
      <c r="H32" s="47">
        <v>164</v>
      </c>
    </row>
    <row r="33" spans="1:8" ht="17.25" customHeight="1" x14ac:dyDescent="0.2">
      <c r="A33" s="209" t="s">
        <v>55</v>
      </c>
      <c r="B33" s="210">
        <f t="shared" ref="B33" si="17">SUM(B34:B36)</f>
        <v>9</v>
      </c>
      <c r="C33" s="214">
        <f t="shared" si="2"/>
        <v>0.88888888888888884</v>
      </c>
      <c r="D33" s="210">
        <f t="shared" ref="D33" si="18">SUM(D34:D36)</f>
        <v>9</v>
      </c>
      <c r="E33" s="214">
        <f t="shared" si="3"/>
        <v>0.88888888888888884</v>
      </c>
      <c r="F33" s="214">
        <f t="shared" si="4"/>
        <v>1</v>
      </c>
      <c r="G33" s="210">
        <f t="shared" ref="G33:H33" si="19">SUM(G34:G36)</f>
        <v>8</v>
      </c>
      <c r="H33" s="210">
        <f t="shared" si="19"/>
        <v>96</v>
      </c>
    </row>
    <row r="34" spans="1:8" ht="17.25" customHeight="1" x14ac:dyDescent="0.2">
      <c r="A34" s="35" t="s">
        <v>56</v>
      </c>
      <c r="B34" s="36">
        <v>9</v>
      </c>
      <c r="C34" s="134">
        <f t="shared" si="2"/>
        <v>0.88888888888888884</v>
      </c>
      <c r="D34" s="36">
        <v>9</v>
      </c>
      <c r="E34" s="134">
        <f t="shared" si="3"/>
        <v>0.88888888888888884</v>
      </c>
      <c r="F34" s="134">
        <f t="shared" si="4"/>
        <v>1</v>
      </c>
      <c r="G34" s="36">
        <v>8</v>
      </c>
      <c r="H34" s="36">
        <v>95</v>
      </c>
    </row>
    <row r="35" spans="1:8" ht="17.25" customHeight="1" x14ac:dyDescent="0.2">
      <c r="A35" s="46" t="s">
        <v>57</v>
      </c>
      <c r="B35" s="47" t="s">
        <v>53</v>
      </c>
      <c r="C35" s="47" t="s">
        <v>53</v>
      </c>
      <c r="D35" s="47" t="s">
        <v>53</v>
      </c>
      <c r="E35" s="47" t="s">
        <v>53</v>
      </c>
      <c r="F35" s="47" t="s">
        <v>53</v>
      </c>
      <c r="G35" s="47" t="s">
        <v>53</v>
      </c>
      <c r="H35" s="47" t="s">
        <v>53</v>
      </c>
    </row>
    <row r="36" spans="1:8" ht="17.25" customHeight="1" x14ac:dyDescent="0.2">
      <c r="A36" s="35" t="s">
        <v>58</v>
      </c>
      <c r="B36" s="36" t="s">
        <v>53</v>
      </c>
      <c r="C36" s="36" t="s">
        <v>53</v>
      </c>
      <c r="D36" s="36" t="s">
        <v>53</v>
      </c>
      <c r="E36" s="36" t="s">
        <v>53</v>
      </c>
      <c r="F36" s="36" t="s">
        <v>53</v>
      </c>
      <c r="G36" s="36" t="s">
        <v>53</v>
      </c>
      <c r="H36" s="36">
        <v>1</v>
      </c>
    </row>
    <row r="37" spans="1:8" ht="17.25" customHeight="1" x14ac:dyDescent="0.2">
      <c r="A37" s="209" t="s">
        <v>59</v>
      </c>
      <c r="B37" s="210">
        <f>SUM(B38:B40)</f>
        <v>44</v>
      </c>
      <c r="C37" s="214">
        <f t="shared" ref="C37:C50" si="20">+G37/B37</f>
        <v>0.59090909090909094</v>
      </c>
      <c r="D37" s="210">
        <f t="shared" ref="D37" si="21">SUM(D38:D40)</f>
        <v>44</v>
      </c>
      <c r="E37" s="214">
        <f t="shared" si="3"/>
        <v>0.59090909090909094</v>
      </c>
      <c r="F37" s="214">
        <f t="shared" si="4"/>
        <v>1</v>
      </c>
      <c r="G37" s="210">
        <f t="shared" ref="G37:H37" si="22">SUM(G38:G40)</f>
        <v>26</v>
      </c>
      <c r="H37" s="210">
        <f t="shared" si="22"/>
        <v>378</v>
      </c>
    </row>
    <row r="38" spans="1:8" ht="17.25" customHeight="1" x14ac:dyDescent="0.2">
      <c r="A38" s="35" t="s">
        <v>60</v>
      </c>
      <c r="B38" s="36">
        <v>3</v>
      </c>
      <c r="C38" s="134">
        <f t="shared" si="20"/>
        <v>1</v>
      </c>
      <c r="D38" s="36">
        <v>3</v>
      </c>
      <c r="E38" s="134">
        <f t="shared" si="3"/>
        <v>1</v>
      </c>
      <c r="F38" s="134">
        <f t="shared" si="4"/>
        <v>1</v>
      </c>
      <c r="G38" s="36">
        <v>3</v>
      </c>
      <c r="H38" s="36">
        <v>51</v>
      </c>
    </row>
    <row r="39" spans="1:8" ht="17.25" customHeight="1" x14ac:dyDescent="0.2">
      <c r="A39" s="46" t="s">
        <v>61</v>
      </c>
      <c r="B39" s="47">
        <v>18</v>
      </c>
      <c r="C39" s="135">
        <f t="shared" si="20"/>
        <v>0.16666666666666666</v>
      </c>
      <c r="D39" s="47">
        <v>18</v>
      </c>
      <c r="E39" s="135">
        <f t="shared" si="3"/>
        <v>0.16666666666666666</v>
      </c>
      <c r="F39" s="135">
        <f t="shared" si="4"/>
        <v>1</v>
      </c>
      <c r="G39" s="47">
        <v>3</v>
      </c>
      <c r="H39" s="47">
        <v>229</v>
      </c>
    </row>
    <row r="40" spans="1:8" ht="17.25" customHeight="1" x14ac:dyDescent="0.2">
      <c r="A40" s="35" t="s">
        <v>62</v>
      </c>
      <c r="B40" s="36">
        <v>23</v>
      </c>
      <c r="C40" s="134">
        <f t="shared" si="20"/>
        <v>0.86956521739130432</v>
      </c>
      <c r="D40" s="36">
        <v>23</v>
      </c>
      <c r="E40" s="134">
        <f t="shared" si="3"/>
        <v>0.86956521739130432</v>
      </c>
      <c r="F40" s="134">
        <f t="shared" si="4"/>
        <v>1</v>
      </c>
      <c r="G40" s="36">
        <v>20</v>
      </c>
      <c r="H40" s="36">
        <v>98</v>
      </c>
    </row>
    <row r="41" spans="1:8" ht="17.25" customHeight="1" x14ac:dyDescent="0.2">
      <c r="A41" s="209" t="s">
        <v>63</v>
      </c>
      <c r="B41" s="210">
        <f t="shared" ref="B41" si="23">+SUM(B42:B44)</f>
        <v>146</v>
      </c>
      <c r="C41" s="214">
        <f t="shared" si="20"/>
        <v>0.59589041095890416</v>
      </c>
      <c r="D41" s="210">
        <f t="shared" ref="D41" si="24">+SUM(D42:D44)</f>
        <v>146</v>
      </c>
      <c r="E41" s="214">
        <f t="shared" si="3"/>
        <v>0.59589041095890416</v>
      </c>
      <c r="F41" s="214">
        <f t="shared" si="4"/>
        <v>1</v>
      </c>
      <c r="G41" s="210">
        <f t="shared" ref="G41:H41" si="25">+SUM(G42:G44)</f>
        <v>87</v>
      </c>
      <c r="H41" s="210">
        <f t="shared" si="25"/>
        <v>882</v>
      </c>
    </row>
    <row r="42" spans="1:8" ht="17.25" customHeight="1" x14ac:dyDescent="0.2">
      <c r="A42" s="35" t="s">
        <v>64</v>
      </c>
      <c r="B42" s="36">
        <v>63</v>
      </c>
      <c r="C42" s="134">
        <f t="shared" si="20"/>
        <v>0.58730158730158732</v>
      </c>
      <c r="D42" s="36">
        <v>63</v>
      </c>
      <c r="E42" s="134">
        <f t="shared" si="3"/>
        <v>0.58730158730158732</v>
      </c>
      <c r="F42" s="134">
        <f t="shared" si="4"/>
        <v>1</v>
      </c>
      <c r="G42" s="36">
        <v>37</v>
      </c>
      <c r="H42" s="36">
        <v>387</v>
      </c>
    </row>
    <row r="43" spans="1:8" ht="17.25" customHeight="1" x14ac:dyDescent="0.2">
      <c r="A43" s="46" t="s">
        <v>65</v>
      </c>
      <c r="B43" s="47">
        <v>63</v>
      </c>
      <c r="C43" s="135">
        <f t="shared" si="20"/>
        <v>0.60317460317460314</v>
      </c>
      <c r="D43" s="47">
        <v>63</v>
      </c>
      <c r="E43" s="135">
        <f t="shared" si="3"/>
        <v>0.60317460317460314</v>
      </c>
      <c r="F43" s="135">
        <f t="shared" si="4"/>
        <v>1</v>
      </c>
      <c r="G43" s="47">
        <v>38</v>
      </c>
      <c r="H43" s="47">
        <v>386</v>
      </c>
    </row>
    <row r="44" spans="1:8" ht="17.25" customHeight="1" x14ac:dyDescent="0.2">
      <c r="A44" s="35" t="s">
        <v>66</v>
      </c>
      <c r="B44" s="36">
        <v>20</v>
      </c>
      <c r="C44" s="134">
        <f t="shared" si="20"/>
        <v>0.6</v>
      </c>
      <c r="D44" s="36">
        <v>20</v>
      </c>
      <c r="E44" s="134">
        <f t="shared" si="3"/>
        <v>0.6</v>
      </c>
      <c r="F44" s="134">
        <f t="shared" si="4"/>
        <v>1</v>
      </c>
      <c r="G44" s="36">
        <v>12</v>
      </c>
      <c r="H44" s="36">
        <v>109</v>
      </c>
    </row>
    <row r="45" spans="1:8" ht="17.25" customHeight="1" x14ac:dyDescent="0.2">
      <c r="A45" s="209" t="s">
        <v>67</v>
      </c>
      <c r="B45" s="210">
        <f t="shared" ref="B45" si="26">SUM(B46)</f>
        <v>17</v>
      </c>
      <c r="C45" s="214">
        <f t="shared" si="20"/>
        <v>0.35294117647058826</v>
      </c>
      <c r="D45" s="210">
        <f t="shared" ref="D45" si="27">SUM(D46)</f>
        <v>13</v>
      </c>
      <c r="E45" s="214">
        <f t="shared" si="3"/>
        <v>0.46153846153846156</v>
      </c>
      <c r="F45" s="214">
        <f t="shared" si="4"/>
        <v>0.76470588235294112</v>
      </c>
      <c r="G45" s="210">
        <f t="shared" ref="G45:H45" si="28">SUM(G46)</f>
        <v>6</v>
      </c>
      <c r="H45" s="210">
        <f t="shared" si="28"/>
        <v>96</v>
      </c>
    </row>
    <row r="46" spans="1:8" ht="17.25" customHeight="1" x14ac:dyDescent="0.2">
      <c r="A46" s="35" t="s">
        <v>67</v>
      </c>
      <c r="B46" s="36">
        <v>17</v>
      </c>
      <c r="C46" s="134">
        <f t="shared" si="20"/>
        <v>0.35294117647058826</v>
      </c>
      <c r="D46" s="36">
        <v>13</v>
      </c>
      <c r="E46" s="134">
        <f t="shared" si="3"/>
        <v>0.46153846153846156</v>
      </c>
      <c r="F46" s="134">
        <f t="shared" si="4"/>
        <v>0.76470588235294112</v>
      </c>
      <c r="G46" s="36">
        <v>6</v>
      </c>
      <c r="H46" s="36">
        <v>96</v>
      </c>
    </row>
    <row r="47" spans="1:8" ht="17.25" customHeight="1" x14ac:dyDescent="0.2">
      <c r="A47" s="209" t="s">
        <v>68</v>
      </c>
      <c r="B47" s="210">
        <f t="shared" ref="B47" si="29">SUM(B48)</f>
        <v>58</v>
      </c>
      <c r="C47" s="214">
        <f t="shared" si="20"/>
        <v>0.5</v>
      </c>
      <c r="D47" s="210">
        <f t="shared" ref="D47" si="30">SUM(D48)</f>
        <v>43</v>
      </c>
      <c r="E47" s="214">
        <f t="shared" si="3"/>
        <v>0.67441860465116277</v>
      </c>
      <c r="F47" s="214">
        <f t="shared" si="4"/>
        <v>0.74137931034482762</v>
      </c>
      <c r="G47" s="210">
        <f t="shared" ref="G47:H47" si="31">SUM(G48)</f>
        <v>29</v>
      </c>
      <c r="H47" s="210">
        <f t="shared" si="31"/>
        <v>299</v>
      </c>
    </row>
    <row r="48" spans="1:8" ht="17.25" customHeight="1" x14ac:dyDescent="0.2">
      <c r="A48" s="35" t="s">
        <v>69</v>
      </c>
      <c r="B48" s="36">
        <v>58</v>
      </c>
      <c r="C48" s="134">
        <f t="shared" si="20"/>
        <v>0.5</v>
      </c>
      <c r="D48" s="36">
        <v>43</v>
      </c>
      <c r="E48" s="134">
        <f t="shared" si="3"/>
        <v>0.67441860465116277</v>
      </c>
      <c r="F48" s="134">
        <f t="shared" si="4"/>
        <v>0.74137931034482762</v>
      </c>
      <c r="G48" s="36">
        <v>29</v>
      </c>
      <c r="H48" s="36">
        <v>299</v>
      </c>
    </row>
    <row r="49" spans="1:8" ht="17.25" customHeight="1" x14ac:dyDescent="0.2">
      <c r="A49" s="362" t="s">
        <v>70</v>
      </c>
      <c r="B49" s="211">
        <f t="shared" ref="B49" si="32">+SUM(B45,B41,B37,B33,B28,B21,B17,B13,B9,B47)</f>
        <v>1473</v>
      </c>
      <c r="C49" s="215">
        <f t="shared" si="20"/>
        <v>0.59877800407331971</v>
      </c>
      <c r="D49" s="211">
        <f t="shared" ref="D49" si="33">+SUM(D45,D41,D37,D33,D28,D21,D17,D13,D9,D47)</f>
        <v>1388</v>
      </c>
      <c r="E49" s="215">
        <f t="shared" si="3"/>
        <v>0.63544668587896258</v>
      </c>
      <c r="F49" s="215">
        <f t="shared" si="4"/>
        <v>0.94229463679565517</v>
      </c>
      <c r="G49" s="211">
        <f t="shared" ref="G49:H49" si="34">+SUM(G45,G41,G37,G33,G28,G21,G17,G13,G9,G47)</f>
        <v>882</v>
      </c>
      <c r="H49" s="211">
        <f t="shared" si="34"/>
        <v>10913</v>
      </c>
    </row>
    <row r="50" spans="1:8" ht="18" customHeight="1" x14ac:dyDescent="0.2">
      <c r="A50" s="208" t="s">
        <v>71</v>
      </c>
      <c r="B50" s="36">
        <v>50</v>
      </c>
      <c r="C50" s="134">
        <f t="shared" si="20"/>
        <v>0</v>
      </c>
      <c r="D50" s="36">
        <v>50</v>
      </c>
      <c r="E50" s="134">
        <f t="shared" si="3"/>
        <v>0</v>
      </c>
      <c r="F50" s="134">
        <f t="shared" si="4"/>
        <v>1</v>
      </c>
      <c r="G50" s="36"/>
      <c r="H50" s="36">
        <v>28</v>
      </c>
    </row>
    <row r="51" spans="1:8" ht="18" customHeight="1" x14ac:dyDescent="0.2">
      <c r="A51" s="46" t="s">
        <v>72</v>
      </c>
      <c r="B51" s="47"/>
      <c r="C51" s="135" t="e">
        <f>+G51/B51</f>
        <v>#DIV/0!</v>
      </c>
      <c r="D51" s="47"/>
      <c r="E51" s="135" t="e">
        <f t="shared" si="3"/>
        <v>#DIV/0!</v>
      </c>
      <c r="F51" s="135" t="e">
        <f t="shared" si="4"/>
        <v>#DIV/0!</v>
      </c>
      <c r="G51" s="47"/>
      <c r="H51" s="47"/>
    </row>
    <row r="52" spans="1:8" ht="21" customHeight="1" x14ac:dyDescent="0.2">
      <c r="A52" s="208" t="s">
        <v>73</v>
      </c>
      <c r="B52" s="36">
        <v>4</v>
      </c>
      <c r="C52" s="36" t="s">
        <v>53</v>
      </c>
      <c r="D52" s="36">
        <v>4</v>
      </c>
      <c r="E52" s="36" t="s">
        <v>53</v>
      </c>
      <c r="F52" s="36" t="s">
        <v>53</v>
      </c>
      <c r="G52" s="36">
        <v>3</v>
      </c>
      <c r="H52" s="36">
        <v>3</v>
      </c>
    </row>
    <row r="53" spans="1:8" ht="21" customHeight="1" x14ac:dyDescent="0.2">
      <c r="A53" s="46" t="s">
        <v>74</v>
      </c>
      <c r="B53" s="47" t="s">
        <v>53</v>
      </c>
      <c r="C53" s="47" t="s">
        <v>53</v>
      </c>
      <c r="D53" s="47" t="s">
        <v>53</v>
      </c>
      <c r="E53" s="47" t="s">
        <v>53</v>
      </c>
      <c r="F53" s="47" t="s">
        <v>53</v>
      </c>
      <c r="G53" s="47" t="s">
        <v>53</v>
      </c>
      <c r="H53" s="47" t="s">
        <v>53</v>
      </c>
    </row>
    <row r="54" spans="1:8" ht="28.5" customHeight="1" x14ac:dyDescent="0.2">
      <c r="A54" s="212" t="s">
        <v>75</v>
      </c>
      <c r="B54" s="213">
        <f>+SUM(B49:B52)</f>
        <v>1527</v>
      </c>
      <c r="C54" s="216">
        <f>+G54/B54</f>
        <v>0.5795677799607073</v>
      </c>
      <c r="D54" s="213">
        <f>+SUM(D49:D52)</f>
        <v>1442</v>
      </c>
      <c r="E54" s="216">
        <f t="shared" si="3"/>
        <v>0.6137309292649098</v>
      </c>
      <c r="F54" s="216">
        <f t="shared" si="4"/>
        <v>0.94433529796987559</v>
      </c>
      <c r="G54" s="213">
        <f>+SUM(G49:G52)</f>
        <v>885</v>
      </c>
      <c r="H54" s="213">
        <f>+SUM(H49:H52)</f>
        <v>10944</v>
      </c>
    </row>
    <row r="55" spans="1:8" ht="30" customHeight="1" x14ac:dyDescent="0.2">
      <c r="A55" s="48" t="s">
        <v>76</v>
      </c>
    </row>
    <row r="56" spans="1:8" ht="18.75" customHeight="1" x14ac:dyDescent="0.2"/>
    <row r="57" spans="1:8" ht="18.75" customHeight="1" x14ac:dyDescent="0.2"/>
    <row r="58" spans="1:8" ht="18.75" customHeight="1" x14ac:dyDescent="0.2"/>
    <row r="59" spans="1:8" ht="18.75" customHeight="1" x14ac:dyDescent="0.2"/>
    <row r="60" spans="1:8" ht="18.75" customHeight="1" x14ac:dyDescent="0.2"/>
    <row r="61" spans="1:8" ht="18.75" customHeight="1" x14ac:dyDescent="0.2"/>
    <row r="62" spans="1:8" ht="18.75" customHeight="1" x14ac:dyDescent="0.2"/>
    <row r="63" spans="1:8" ht="18.75" customHeight="1" x14ac:dyDescent="0.2"/>
    <row r="64" spans="1:8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1999" spans="7271:7271" ht="44.25" customHeight="1" x14ac:dyDescent="0.2">
      <c r="JSQ1999" s="25" t="s">
        <v>1</v>
      </c>
    </row>
  </sheetData>
  <mergeCells count="2">
    <mergeCell ref="A7:A8"/>
    <mergeCell ref="B7:H7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B2:U53"/>
  <sheetViews>
    <sheetView zoomScale="70" zoomScaleNormal="70" workbookViewId="0"/>
  </sheetViews>
  <sheetFormatPr baseColWidth="10" defaultColWidth="11.42578125" defaultRowHeight="12.75" x14ac:dyDescent="0.2"/>
  <cols>
    <col min="1" max="1" width="5.85546875" style="14" customWidth="1"/>
    <col min="2" max="2" width="2.42578125" style="14" customWidth="1"/>
    <col min="3" max="15" width="11.42578125" style="14"/>
    <col min="16" max="16" width="11.42578125" style="14" customWidth="1"/>
    <col min="17" max="20" width="11.42578125" style="14"/>
    <col min="21" max="21" width="2.5703125" style="14" customWidth="1"/>
    <col min="22" max="16384" width="11.42578125" style="14"/>
  </cols>
  <sheetData>
    <row r="2" spans="2:21" ht="12" customHeight="1" x14ac:dyDescent="0.5">
      <c r="B2" s="201"/>
      <c r="C2" s="201"/>
      <c r="D2" s="201"/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1"/>
      <c r="S2" s="201"/>
      <c r="T2" s="201"/>
      <c r="U2" s="201"/>
    </row>
    <row r="3" spans="2:21" ht="13.5" customHeight="1" x14ac:dyDescent="0.2">
      <c r="B3" s="201"/>
      <c r="C3" s="40"/>
      <c r="D3" s="40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0"/>
      <c r="T3" s="40"/>
      <c r="U3" s="201"/>
    </row>
    <row r="4" spans="2:21" ht="13.5" customHeight="1" x14ac:dyDescent="0.2">
      <c r="B4" s="201"/>
      <c r="C4" s="40"/>
      <c r="D4" s="40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0"/>
      <c r="T4" s="40"/>
      <c r="U4" s="201"/>
    </row>
    <row r="5" spans="2:21" ht="13.5" customHeight="1" x14ac:dyDescent="0.2">
      <c r="B5" s="201"/>
      <c r="C5" s="40"/>
      <c r="D5" s="40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0"/>
      <c r="T5" s="40"/>
      <c r="U5" s="201"/>
    </row>
    <row r="6" spans="2:21" ht="13.5" customHeight="1" x14ac:dyDescent="0.2">
      <c r="B6" s="201"/>
      <c r="C6" s="374" t="s">
        <v>181</v>
      </c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201"/>
    </row>
    <row r="7" spans="2:21" ht="13.5" customHeight="1" x14ac:dyDescent="0.2">
      <c r="B7" s="201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201"/>
    </row>
    <row r="8" spans="2:21" ht="13.5" customHeight="1" x14ac:dyDescent="0.2">
      <c r="B8" s="201"/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201"/>
    </row>
    <row r="9" spans="2:21" ht="13.5" customHeight="1" x14ac:dyDescent="0.2">
      <c r="B9" s="201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201"/>
    </row>
    <row r="10" spans="2:21" ht="13.5" customHeight="1" x14ac:dyDescent="0.2">
      <c r="B10" s="201"/>
      <c r="C10" s="40"/>
      <c r="D10" s="40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0"/>
      <c r="T10" s="40"/>
      <c r="U10" s="201"/>
    </row>
    <row r="11" spans="2:21" ht="13.5" customHeight="1" x14ac:dyDescent="0.2">
      <c r="B11" s="201"/>
      <c r="C11" s="40"/>
      <c r="D11" s="40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0"/>
      <c r="T11" s="40"/>
      <c r="U11" s="201"/>
    </row>
    <row r="12" spans="2:21" ht="13.5" customHeight="1" x14ac:dyDescent="0.2">
      <c r="B12" s="201"/>
      <c r="C12" s="40"/>
      <c r="D12" s="40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0"/>
      <c r="T12" s="40"/>
      <c r="U12" s="201"/>
    </row>
    <row r="13" spans="2:21" ht="13.5" customHeight="1" x14ac:dyDescent="0.2">
      <c r="B13" s="201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201"/>
    </row>
    <row r="14" spans="2:21" ht="13.5" customHeight="1" x14ac:dyDescent="0.2">
      <c r="B14" s="201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201"/>
    </row>
    <row r="15" spans="2:21" ht="13.5" customHeight="1" x14ac:dyDescent="0.2">
      <c r="B15" s="201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201"/>
    </row>
    <row r="16" spans="2:21" ht="13.5" customHeight="1" x14ac:dyDescent="0.2">
      <c r="B16" s="201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201"/>
    </row>
    <row r="17" spans="2:21" ht="13.5" customHeight="1" x14ac:dyDescent="0.2">
      <c r="B17" s="201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201"/>
    </row>
    <row r="18" spans="2:21" ht="13.5" customHeight="1" x14ac:dyDescent="0.2">
      <c r="B18" s="201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201"/>
    </row>
    <row r="19" spans="2:21" ht="13.5" customHeight="1" x14ac:dyDescent="0.2">
      <c r="B19" s="201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201"/>
    </row>
    <row r="20" spans="2:21" ht="13.5" customHeight="1" x14ac:dyDescent="0.2">
      <c r="B20" s="201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201"/>
    </row>
    <row r="21" spans="2:21" ht="13.5" customHeight="1" x14ac:dyDescent="0.2">
      <c r="B21" s="201"/>
      <c r="C21" s="375"/>
      <c r="D21" s="376"/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376"/>
      <c r="S21" s="376"/>
      <c r="T21" s="376"/>
      <c r="U21" s="201"/>
    </row>
    <row r="22" spans="2:21" ht="13.5" customHeight="1" x14ac:dyDescent="0.2">
      <c r="B22" s="201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6"/>
      <c r="T22" s="376"/>
      <c r="U22" s="201"/>
    </row>
    <row r="23" spans="2:21" ht="13.5" customHeight="1" x14ac:dyDescent="0.2">
      <c r="B23" s="201"/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201"/>
    </row>
    <row r="24" spans="2:21" ht="13.5" customHeight="1" x14ac:dyDescent="0.2">
      <c r="B24" s="201"/>
      <c r="C24" s="376"/>
      <c r="D24" s="376"/>
      <c r="E24" s="376"/>
      <c r="F24" s="376"/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376"/>
      <c r="R24" s="376"/>
      <c r="S24" s="376"/>
      <c r="T24" s="376"/>
      <c r="U24" s="201"/>
    </row>
    <row r="25" spans="2:21" ht="13.5" customHeight="1" x14ac:dyDescent="0.2">
      <c r="B25" s="201"/>
      <c r="C25" s="376"/>
      <c r="D25" s="376"/>
      <c r="E25" s="376"/>
      <c r="F25" s="376"/>
      <c r="G25" s="376"/>
      <c r="H25" s="376"/>
      <c r="I25" s="376"/>
      <c r="J25" s="376"/>
      <c r="K25" s="376"/>
      <c r="L25" s="376"/>
      <c r="M25" s="376"/>
      <c r="N25" s="376"/>
      <c r="O25" s="376"/>
      <c r="P25" s="376"/>
      <c r="Q25" s="376"/>
      <c r="R25" s="376"/>
      <c r="S25" s="376"/>
      <c r="T25" s="376"/>
      <c r="U25" s="201"/>
    </row>
    <row r="26" spans="2:21" ht="13.5" customHeight="1" x14ac:dyDescent="0.2">
      <c r="B26" s="201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201"/>
    </row>
    <row r="27" spans="2:21" ht="13.5" customHeight="1" x14ac:dyDescent="0.2">
      <c r="B27" s="20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201"/>
    </row>
    <row r="28" spans="2:21" ht="13.5" customHeight="1" x14ac:dyDescent="0.2">
      <c r="B28" s="20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201"/>
    </row>
    <row r="29" spans="2:21" ht="13.5" customHeight="1" x14ac:dyDescent="0.2">
      <c r="B29" s="20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201"/>
    </row>
    <row r="30" spans="2:21" ht="13.5" customHeight="1" x14ac:dyDescent="0.2">
      <c r="B30" s="20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201"/>
    </row>
    <row r="31" spans="2:21" ht="13.5" customHeight="1" x14ac:dyDescent="0.2">
      <c r="B31" s="20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201"/>
    </row>
    <row r="32" spans="2:21" ht="13.5" customHeight="1" x14ac:dyDescent="0.2">
      <c r="B32" s="20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201"/>
    </row>
    <row r="33" spans="2:21" ht="13.5" customHeight="1" x14ac:dyDescent="0.2">
      <c r="B33" s="20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201"/>
    </row>
    <row r="34" spans="2:21" ht="13.5" customHeight="1" x14ac:dyDescent="0.2">
      <c r="B34" s="20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201"/>
    </row>
    <row r="35" spans="2:21" ht="13.5" customHeight="1" x14ac:dyDescent="0.2">
      <c r="B35" s="20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201"/>
    </row>
    <row r="36" spans="2:21" ht="13.5" customHeight="1" x14ac:dyDescent="0.2">
      <c r="B36" s="20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201"/>
    </row>
    <row r="37" spans="2:21" ht="13.5" customHeight="1" x14ac:dyDescent="0.2">
      <c r="B37" s="201"/>
      <c r="C37" s="40"/>
      <c r="D37" s="40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0"/>
      <c r="T37" s="40"/>
      <c r="U37" s="201"/>
    </row>
    <row r="38" spans="2:21" ht="13.5" customHeight="1" x14ac:dyDescent="0.2">
      <c r="B38" s="201"/>
      <c r="C38" s="40"/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0"/>
      <c r="S38" s="40"/>
      <c r="T38" s="40"/>
      <c r="U38" s="201"/>
    </row>
    <row r="39" spans="2:21" ht="13.5" customHeight="1" x14ac:dyDescent="0.2">
      <c r="B39" s="201"/>
      <c r="C39" s="40"/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0"/>
      <c r="T39" s="40"/>
      <c r="U39" s="201"/>
    </row>
    <row r="40" spans="2:21" ht="13.5" customHeight="1" x14ac:dyDescent="0.2">
      <c r="B40" s="201"/>
      <c r="C40" s="40"/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0"/>
      <c r="T40" s="40"/>
      <c r="U40" s="201"/>
    </row>
    <row r="41" spans="2:21" ht="13.5" customHeight="1" x14ac:dyDescent="0.2">
      <c r="B41" s="201"/>
      <c r="C41" s="40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201"/>
    </row>
    <row r="42" spans="2:21" ht="13.5" customHeight="1" x14ac:dyDescent="0.2">
      <c r="B42" s="201"/>
      <c r="C42" s="367" t="s">
        <v>77</v>
      </c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201"/>
    </row>
    <row r="43" spans="2:21" ht="13.5" customHeight="1" x14ac:dyDescent="0.2">
      <c r="B43" s="201"/>
      <c r="C43" s="367"/>
      <c r="D43" s="367"/>
      <c r="E43" s="367"/>
      <c r="F43" s="367"/>
      <c r="G43" s="367"/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201"/>
    </row>
    <row r="44" spans="2:21" ht="13.5" customHeight="1" x14ac:dyDescent="0.2">
      <c r="B44" s="201"/>
      <c r="C44" s="40"/>
      <c r="D44" s="40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0"/>
      <c r="S44" s="40"/>
      <c r="T44" s="40"/>
      <c r="U44" s="201"/>
    </row>
    <row r="45" spans="2:21" ht="12" customHeight="1" x14ac:dyDescent="0.2">
      <c r="B45" s="201"/>
      <c r="C45" s="201"/>
      <c r="D45" s="201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1"/>
      <c r="S45" s="201"/>
      <c r="T45" s="201"/>
      <c r="U45" s="201"/>
    </row>
    <row r="47" spans="2:21" x14ac:dyDescent="0.2">
      <c r="I47" s="21"/>
      <c r="J47" s="21"/>
      <c r="K47" s="21"/>
      <c r="L47" s="21"/>
    </row>
    <row r="48" spans="2:21" x14ac:dyDescent="0.2">
      <c r="I48" s="25"/>
      <c r="J48" s="25"/>
      <c r="K48" s="25"/>
      <c r="L48" s="25"/>
    </row>
    <row r="49" spans="9:12" x14ac:dyDescent="0.2">
      <c r="I49" s="25"/>
      <c r="J49" s="25"/>
      <c r="K49" s="31"/>
      <c r="L49" s="25"/>
    </row>
    <row r="50" spans="9:12" x14ac:dyDescent="0.2">
      <c r="I50" s="25"/>
      <c r="J50" s="25"/>
      <c r="K50" s="31"/>
      <c r="L50" s="25"/>
    </row>
    <row r="51" spans="9:12" x14ac:dyDescent="0.2">
      <c r="I51" s="25"/>
      <c r="J51" s="25"/>
      <c r="K51" s="25"/>
      <c r="L51" s="25"/>
    </row>
    <row r="52" spans="9:12" x14ac:dyDescent="0.2">
      <c r="I52" s="25"/>
      <c r="J52" s="25"/>
      <c r="K52" s="25"/>
      <c r="L52" s="25"/>
    </row>
    <row r="53" spans="9:12" x14ac:dyDescent="0.2">
      <c r="I53" s="16"/>
      <c r="J53" s="16"/>
      <c r="K53" s="16"/>
      <c r="L53" s="16"/>
    </row>
  </sheetData>
  <mergeCells count="4">
    <mergeCell ref="C6:T9"/>
    <mergeCell ref="C21:T26"/>
    <mergeCell ref="C43:T43"/>
    <mergeCell ref="C42:T42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8"/>
  <dimension ref="B2:X51"/>
  <sheetViews>
    <sheetView zoomScale="70" zoomScaleNormal="70" workbookViewId="0">
      <selection activeCell="F42" sqref="F42"/>
    </sheetView>
  </sheetViews>
  <sheetFormatPr baseColWidth="10" defaultColWidth="11.42578125" defaultRowHeight="12.75" x14ac:dyDescent="0.2"/>
  <cols>
    <col min="1" max="1" width="4.5703125" style="14" customWidth="1"/>
    <col min="2" max="2" width="2.42578125" style="14" customWidth="1"/>
    <col min="3" max="17" width="11.5703125" style="14" customWidth="1"/>
    <col min="18" max="20" width="11.5703125" style="21" customWidth="1"/>
    <col min="21" max="21" width="2.42578125" style="21" customWidth="1"/>
    <col min="22" max="24" width="11.42578125" style="21"/>
    <col min="25" max="16384" width="11.42578125" style="14"/>
  </cols>
  <sheetData>
    <row r="2" spans="2:21" ht="13.5" customHeight="1" x14ac:dyDescent="0.5">
      <c r="B2" s="201"/>
      <c r="C2" s="201"/>
      <c r="D2" s="201"/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1"/>
      <c r="S2" s="201"/>
      <c r="T2" s="201"/>
      <c r="U2" s="201"/>
    </row>
    <row r="3" spans="2:21" ht="13.5" customHeight="1" x14ac:dyDescent="0.2">
      <c r="B3" s="201"/>
      <c r="C3" s="40"/>
      <c r="D3" s="40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0"/>
      <c r="T3" s="40"/>
      <c r="U3" s="201"/>
    </row>
    <row r="4" spans="2:21" ht="13.5" customHeight="1" x14ac:dyDescent="0.2">
      <c r="B4" s="201"/>
      <c r="C4" s="40"/>
      <c r="D4" s="40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0"/>
      <c r="T4" s="40"/>
      <c r="U4" s="201"/>
    </row>
    <row r="5" spans="2:21" ht="13.5" customHeight="1" x14ac:dyDescent="0.2">
      <c r="B5" s="201"/>
      <c r="C5" s="40"/>
      <c r="D5" s="40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0"/>
      <c r="T5" s="40"/>
      <c r="U5" s="201"/>
    </row>
    <row r="6" spans="2:21" ht="13.5" customHeight="1" x14ac:dyDescent="0.2">
      <c r="B6" s="201"/>
      <c r="C6" s="374" t="s">
        <v>182</v>
      </c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201"/>
    </row>
    <row r="7" spans="2:21" ht="13.5" customHeight="1" x14ac:dyDescent="0.2">
      <c r="B7" s="201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201"/>
    </row>
    <row r="8" spans="2:21" ht="13.5" customHeight="1" x14ac:dyDescent="0.2">
      <c r="B8" s="201"/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201"/>
    </row>
    <row r="9" spans="2:21" ht="13.5" customHeight="1" x14ac:dyDescent="0.2">
      <c r="B9" s="201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201"/>
    </row>
    <row r="10" spans="2:21" ht="13.5" customHeight="1" x14ac:dyDescent="0.2">
      <c r="B10" s="201"/>
      <c r="C10" s="40"/>
      <c r="D10" s="40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0"/>
      <c r="T10" s="40"/>
      <c r="U10" s="201"/>
    </row>
    <row r="11" spans="2:21" ht="13.5" customHeight="1" x14ac:dyDescent="0.2">
      <c r="B11" s="201"/>
      <c r="C11" s="40"/>
      <c r="D11" s="40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0"/>
      <c r="T11" s="40"/>
      <c r="U11" s="201"/>
    </row>
    <row r="12" spans="2:21" ht="13.5" customHeight="1" x14ac:dyDescent="0.2">
      <c r="B12" s="201"/>
      <c r="C12" s="40"/>
      <c r="D12" s="40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0"/>
      <c r="T12" s="40"/>
      <c r="U12" s="201"/>
    </row>
    <row r="13" spans="2:21" ht="13.5" customHeight="1" x14ac:dyDescent="0.2">
      <c r="B13" s="201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201"/>
    </row>
    <row r="14" spans="2:21" ht="13.5" customHeight="1" x14ac:dyDescent="0.2">
      <c r="B14" s="201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201"/>
    </row>
    <row r="15" spans="2:21" ht="13.5" customHeight="1" x14ac:dyDescent="0.2">
      <c r="B15" s="201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201"/>
    </row>
    <row r="16" spans="2:21" ht="13.5" customHeight="1" x14ac:dyDescent="0.2">
      <c r="B16" s="201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201"/>
    </row>
    <row r="17" spans="2:21" ht="13.5" customHeight="1" x14ac:dyDescent="0.2">
      <c r="B17" s="201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201"/>
    </row>
    <row r="18" spans="2:21" ht="13.5" customHeight="1" x14ac:dyDescent="0.2">
      <c r="B18" s="201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201"/>
    </row>
    <row r="19" spans="2:21" ht="13.5" customHeight="1" x14ac:dyDescent="0.2">
      <c r="B19" s="201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201"/>
    </row>
    <row r="20" spans="2:21" ht="13.5" customHeight="1" x14ac:dyDescent="0.2">
      <c r="B20" s="201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201"/>
    </row>
    <row r="21" spans="2:21" ht="13.5" customHeight="1" x14ac:dyDescent="0.2">
      <c r="B21" s="201"/>
      <c r="C21" s="375"/>
      <c r="D21" s="376"/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376"/>
      <c r="S21" s="376"/>
      <c r="T21" s="376"/>
      <c r="U21" s="201"/>
    </row>
    <row r="22" spans="2:21" ht="13.5" customHeight="1" x14ac:dyDescent="0.2">
      <c r="B22" s="201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6"/>
      <c r="T22" s="376"/>
      <c r="U22" s="201"/>
    </row>
    <row r="23" spans="2:21" ht="13.5" customHeight="1" x14ac:dyDescent="0.2">
      <c r="B23" s="201"/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201"/>
    </row>
    <row r="24" spans="2:21" ht="13.5" customHeight="1" x14ac:dyDescent="0.2">
      <c r="B24" s="201"/>
      <c r="C24" s="376"/>
      <c r="D24" s="376"/>
      <c r="E24" s="376"/>
      <c r="F24" s="376"/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376"/>
      <c r="R24" s="376"/>
      <c r="S24" s="376"/>
      <c r="T24" s="376"/>
      <c r="U24" s="201"/>
    </row>
    <row r="25" spans="2:21" ht="13.5" customHeight="1" x14ac:dyDescent="0.2">
      <c r="B25" s="201"/>
      <c r="C25" s="376"/>
      <c r="D25" s="376"/>
      <c r="E25" s="376"/>
      <c r="F25" s="376"/>
      <c r="G25" s="376"/>
      <c r="H25" s="376"/>
      <c r="I25" s="376"/>
      <c r="J25" s="376"/>
      <c r="K25" s="376"/>
      <c r="L25" s="376"/>
      <c r="M25" s="376"/>
      <c r="N25" s="376"/>
      <c r="O25" s="376"/>
      <c r="P25" s="376"/>
      <c r="Q25" s="376"/>
      <c r="R25" s="376"/>
      <c r="S25" s="376"/>
      <c r="T25" s="376"/>
      <c r="U25" s="201"/>
    </row>
    <row r="26" spans="2:21" ht="13.5" customHeight="1" x14ac:dyDescent="0.2">
      <c r="B26" s="201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201"/>
    </row>
    <row r="27" spans="2:21" ht="13.5" customHeight="1" x14ac:dyDescent="0.2">
      <c r="B27" s="20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201"/>
    </row>
    <row r="28" spans="2:21" ht="13.5" customHeight="1" x14ac:dyDescent="0.2">
      <c r="B28" s="20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201"/>
    </row>
    <row r="29" spans="2:21" ht="13.5" customHeight="1" x14ac:dyDescent="0.2">
      <c r="B29" s="20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201"/>
    </row>
    <row r="30" spans="2:21" ht="13.5" customHeight="1" x14ac:dyDescent="0.2">
      <c r="B30" s="20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201"/>
    </row>
    <row r="31" spans="2:21" ht="13.5" customHeight="1" x14ac:dyDescent="0.2">
      <c r="B31" s="20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201"/>
    </row>
    <row r="32" spans="2:21" ht="13.5" customHeight="1" x14ac:dyDescent="0.2">
      <c r="B32" s="20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201"/>
    </row>
    <row r="33" spans="2:21" ht="13.5" customHeight="1" x14ac:dyDescent="0.2">
      <c r="B33" s="20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201"/>
    </row>
    <row r="34" spans="2:21" ht="13.5" customHeight="1" x14ac:dyDescent="0.2">
      <c r="B34" s="20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201"/>
    </row>
    <row r="35" spans="2:21" ht="13.5" customHeight="1" x14ac:dyDescent="0.2">
      <c r="B35" s="20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201"/>
    </row>
    <row r="36" spans="2:21" ht="13.5" customHeight="1" x14ac:dyDescent="0.2">
      <c r="B36" s="20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201"/>
    </row>
    <row r="37" spans="2:21" ht="13.5" customHeight="1" x14ac:dyDescent="0.2">
      <c r="B37" s="201"/>
      <c r="C37" s="40"/>
      <c r="D37" s="40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0"/>
      <c r="T37" s="40"/>
      <c r="U37" s="201"/>
    </row>
    <row r="38" spans="2:21" ht="13.5" customHeight="1" x14ac:dyDescent="0.2">
      <c r="B38" s="201"/>
      <c r="C38" s="40"/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0"/>
      <c r="S38" s="40"/>
      <c r="T38" s="40"/>
      <c r="U38" s="201"/>
    </row>
    <row r="39" spans="2:21" ht="13.5" customHeight="1" x14ac:dyDescent="0.2">
      <c r="B39" s="201"/>
      <c r="C39" s="40"/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0"/>
      <c r="T39" s="40"/>
      <c r="U39" s="201"/>
    </row>
    <row r="40" spans="2:21" ht="13.5" customHeight="1" x14ac:dyDescent="0.2">
      <c r="B40" s="201"/>
      <c r="C40" s="40"/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0"/>
      <c r="T40" s="40"/>
      <c r="U40" s="201"/>
    </row>
    <row r="41" spans="2:21" ht="13.5" customHeight="1" x14ac:dyDescent="0.2">
      <c r="B41" s="201"/>
      <c r="C41" s="40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201"/>
    </row>
    <row r="42" spans="2:21" ht="13.5" customHeight="1" x14ac:dyDescent="0.2">
      <c r="B42" s="201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201"/>
    </row>
    <row r="43" spans="2:21" ht="13.5" customHeight="1" x14ac:dyDescent="0.2">
      <c r="B43" s="201"/>
      <c r="C43" s="367" t="s">
        <v>77</v>
      </c>
      <c r="D43" s="367"/>
      <c r="E43" s="367"/>
      <c r="F43" s="367"/>
      <c r="G43" s="367"/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201"/>
    </row>
    <row r="44" spans="2:21" ht="13.5" customHeight="1" x14ac:dyDescent="0.2">
      <c r="B44" s="201"/>
      <c r="C44" s="40"/>
      <c r="D44" s="40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0"/>
      <c r="S44" s="40"/>
      <c r="T44" s="40"/>
      <c r="U44" s="201"/>
    </row>
    <row r="45" spans="2:21" ht="13.5" customHeight="1" x14ac:dyDescent="0.2">
      <c r="B45" s="201"/>
      <c r="C45" s="201"/>
      <c r="D45" s="201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1"/>
      <c r="S45" s="201"/>
      <c r="T45" s="201"/>
      <c r="U45" s="201"/>
    </row>
    <row r="46" spans="2:21" ht="13.5" customHeight="1" x14ac:dyDescent="0.2">
      <c r="R46" s="14"/>
      <c r="S46" s="14"/>
      <c r="T46" s="14"/>
      <c r="U46" s="14"/>
    </row>
    <row r="47" spans="2:21" ht="13.5" customHeight="1" x14ac:dyDescent="0.2"/>
    <row r="48" spans="2:21" ht="13.5" customHeight="1" x14ac:dyDescent="0.2"/>
    <row r="49" ht="13.5" customHeight="1" x14ac:dyDescent="0.2"/>
    <row r="50" ht="13.5" customHeight="1" x14ac:dyDescent="0.2"/>
    <row r="51" ht="13.5" customHeight="1" x14ac:dyDescent="0.2"/>
  </sheetData>
  <mergeCells count="3">
    <mergeCell ref="C6:T9"/>
    <mergeCell ref="C21:T26"/>
    <mergeCell ref="C43:T43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0"/>
  <dimension ref="B1:N77"/>
  <sheetViews>
    <sheetView showGridLines="0" topLeftCell="B1" zoomScale="90" zoomScaleNormal="90" workbookViewId="0">
      <selection activeCell="I54" sqref="I54"/>
    </sheetView>
  </sheetViews>
  <sheetFormatPr baseColWidth="10" defaultColWidth="11.42578125" defaultRowHeight="12.75" x14ac:dyDescent="0.2"/>
  <cols>
    <col min="1" max="1" width="19.85546875" customWidth="1"/>
    <col min="2" max="2" width="2.42578125" customWidth="1"/>
    <col min="5" max="5" width="41.85546875" bestFit="1" customWidth="1"/>
    <col min="6" max="9" width="12.7109375" customWidth="1"/>
    <col min="10" max="10" width="12.7109375" style="130" customWidth="1"/>
    <col min="11" max="12" width="11.85546875" style="16" bestFit="1" customWidth="1"/>
    <col min="13" max="13" width="2.42578125" style="16" customWidth="1"/>
  </cols>
  <sheetData>
    <row r="1" spans="2:13" ht="13.5" customHeight="1" x14ac:dyDescent="0.2">
      <c r="J1" s="2"/>
    </row>
    <row r="2" spans="2:13" ht="13.5" customHeight="1" x14ac:dyDescent="0.2">
      <c r="B2" s="188"/>
      <c r="C2" s="188"/>
      <c r="D2" s="188"/>
      <c r="E2" s="188"/>
      <c r="F2" s="188"/>
      <c r="G2" s="188"/>
      <c r="H2" s="188"/>
      <c r="I2" s="188"/>
      <c r="J2" s="188"/>
      <c r="K2" s="189"/>
      <c r="L2" s="189"/>
      <c r="M2" s="189"/>
    </row>
    <row r="3" spans="2:13" ht="13.5" customHeight="1" x14ac:dyDescent="0.25">
      <c r="B3" s="188"/>
      <c r="C3" s="54"/>
      <c r="D3" s="54"/>
      <c r="E3" s="64"/>
      <c r="F3" s="64"/>
      <c r="G3" s="64"/>
      <c r="H3" s="64"/>
      <c r="I3" s="64"/>
      <c r="J3" s="64"/>
      <c r="K3" s="55"/>
      <c r="L3" s="55"/>
      <c r="M3" s="189"/>
    </row>
    <row r="4" spans="2:13" ht="13.5" customHeight="1" x14ac:dyDescent="0.25">
      <c r="B4" s="188"/>
      <c r="C4" s="54"/>
      <c r="D4" s="54"/>
      <c r="E4" s="64"/>
      <c r="F4" s="64"/>
      <c r="G4" s="64"/>
      <c r="H4" s="64"/>
      <c r="I4" s="64"/>
      <c r="J4" s="64"/>
      <c r="K4" s="55"/>
      <c r="L4" s="55"/>
      <c r="M4" s="189"/>
    </row>
    <row r="5" spans="2:13" ht="13.5" customHeight="1" x14ac:dyDescent="0.25">
      <c r="B5" s="188"/>
      <c r="C5" s="54"/>
      <c r="D5" s="54"/>
      <c r="E5" s="64"/>
      <c r="F5" s="64"/>
      <c r="G5" s="64"/>
      <c r="H5" s="64"/>
      <c r="I5" s="64"/>
      <c r="J5" s="64"/>
      <c r="K5" s="55"/>
      <c r="L5" s="55"/>
      <c r="M5" s="189"/>
    </row>
    <row r="6" spans="2:13" ht="13.5" customHeight="1" x14ac:dyDescent="0.2">
      <c r="B6" s="188"/>
      <c r="C6" s="382" t="s">
        <v>516</v>
      </c>
      <c r="D6" s="382"/>
      <c r="E6" s="382"/>
      <c r="F6" s="382"/>
      <c r="G6" s="382"/>
      <c r="H6" s="382"/>
      <c r="I6" s="382"/>
      <c r="J6" s="382"/>
      <c r="K6" s="382"/>
      <c r="L6" s="382"/>
      <c r="M6" s="189"/>
    </row>
    <row r="7" spans="2:13" ht="13.5" customHeight="1" x14ac:dyDescent="0.2">
      <c r="B7" s="188"/>
      <c r="C7" s="382"/>
      <c r="D7" s="382"/>
      <c r="E7" s="382"/>
      <c r="F7" s="382"/>
      <c r="G7" s="382"/>
      <c r="H7" s="382"/>
      <c r="I7" s="382"/>
      <c r="J7" s="382"/>
      <c r="K7" s="382"/>
      <c r="L7" s="382"/>
      <c r="M7" s="189"/>
    </row>
    <row r="8" spans="2:13" ht="13.5" customHeight="1" x14ac:dyDescent="0.2">
      <c r="B8" s="188"/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189"/>
    </row>
    <row r="9" spans="2:13" ht="13.5" customHeight="1" x14ac:dyDescent="0.2">
      <c r="B9" s="188"/>
      <c r="C9" s="382"/>
      <c r="D9" s="382"/>
      <c r="E9" s="382"/>
      <c r="F9" s="382"/>
      <c r="G9" s="382"/>
      <c r="H9" s="382"/>
      <c r="I9" s="382"/>
      <c r="J9" s="382"/>
      <c r="K9" s="382"/>
      <c r="L9" s="382"/>
      <c r="M9" s="189"/>
    </row>
    <row r="10" spans="2:13" ht="13.5" customHeight="1" x14ac:dyDescent="0.25">
      <c r="B10" s="188"/>
      <c r="C10" s="54"/>
      <c r="D10" s="54"/>
      <c r="E10" s="57"/>
      <c r="F10" s="57"/>
      <c r="G10" s="57"/>
      <c r="H10" s="57"/>
      <c r="I10" s="57"/>
      <c r="J10" s="57"/>
      <c r="K10" s="55"/>
      <c r="L10" s="55"/>
      <c r="M10" s="189"/>
    </row>
    <row r="11" spans="2:13" ht="13.5" customHeight="1" x14ac:dyDescent="0.25">
      <c r="B11" s="188"/>
      <c r="C11" s="54"/>
      <c r="D11" s="54"/>
      <c r="E11" s="57"/>
      <c r="F11" s="57"/>
      <c r="G11" s="57"/>
      <c r="H11" s="57"/>
      <c r="I11" s="57"/>
      <c r="J11" s="57"/>
      <c r="K11" s="171"/>
      <c r="L11" s="171"/>
      <c r="M11" s="189"/>
    </row>
    <row r="12" spans="2:13" ht="13.5" customHeight="1" x14ac:dyDescent="0.2">
      <c r="B12" s="188"/>
      <c r="C12" s="54"/>
      <c r="D12" s="54"/>
      <c r="E12" s="380" t="s">
        <v>90</v>
      </c>
      <c r="F12" s="380" t="s">
        <v>91</v>
      </c>
      <c r="G12" s="380"/>
      <c r="H12" s="383" t="s">
        <v>92</v>
      </c>
      <c r="I12" s="384"/>
      <c r="J12" s="380" t="s">
        <v>70</v>
      </c>
      <c r="K12" s="171"/>
      <c r="L12" s="171"/>
      <c r="M12" s="189"/>
    </row>
    <row r="13" spans="2:13" ht="13.5" customHeight="1" x14ac:dyDescent="0.2">
      <c r="B13" s="188"/>
      <c r="C13" s="54"/>
      <c r="D13" s="54"/>
      <c r="E13" s="381"/>
      <c r="F13" s="187" t="s">
        <v>183</v>
      </c>
      <c r="G13" s="187" t="s">
        <v>184</v>
      </c>
      <c r="H13" s="187" t="s">
        <v>183</v>
      </c>
      <c r="I13" s="187" t="s">
        <v>184</v>
      </c>
      <c r="J13" s="381"/>
      <c r="K13" s="171"/>
      <c r="L13" s="171"/>
      <c r="M13" s="189"/>
    </row>
    <row r="14" spans="2:13" ht="13.5" customHeight="1" x14ac:dyDescent="0.2">
      <c r="B14" s="188"/>
      <c r="C14" s="54"/>
      <c r="D14" s="54"/>
      <c r="E14" s="225" t="s">
        <v>30</v>
      </c>
      <c r="F14" s="226">
        <f>SUM(F15:F17)</f>
        <v>99</v>
      </c>
      <c r="G14" s="226">
        <f>SUM(G15:G17)</f>
        <v>115</v>
      </c>
      <c r="H14" s="301">
        <f>+F14/J14</f>
        <v>0.46261682242990654</v>
      </c>
      <c r="I14" s="301">
        <f>+G14/J14</f>
        <v>0.53738317757009346</v>
      </c>
      <c r="J14" s="226">
        <f>SUM(J15:J17)</f>
        <v>214</v>
      </c>
      <c r="K14" s="65">
        <f>+F14/J14</f>
        <v>0.46261682242990654</v>
      </c>
      <c r="L14" s="65">
        <f>+G14/J14</f>
        <v>0.53738317757009346</v>
      </c>
      <c r="M14" s="189"/>
    </row>
    <row r="15" spans="2:13" ht="13.5" customHeight="1" x14ac:dyDescent="0.2">
      <c r="B15" s="188"/>
      <c r="C15" s="54"/>
      <c r="D15" s="54"/>
      <c r="E15" s="58" t="s">
        <v>31</v>
      </c>
      <c r="F15" s="59">
        <v>29</v>
      </c>
      <c r="G15" s="59">
        <v>59</v>
      </c>
      <c r="H15" s="302">
        <f t="shared" ref="H15:H56" si="0">+F15/J15</f>
        <v>0.32954545454545453</v>
      </c>
      <c r="I15" s="302">
        <f t="shared" ref="I15:I56" si="1">+G15/J15</f>
        <v>0.67045454545454541</v>
      </c>
      <c r="J15" s="60">
        <f>+F15+G15</f>
        <v>88</v>
      </c>
      <c r="K15" s="65"/>
      <c r="L15" s="65"/>
      <c r="M15" s="189"/>
    </row>
    <row r="16" spans="2:13" ht="13.5" customHeight="1" x14ac:dyDescent="0.2">
      <c r="B16" s="188"/>
      <c r="C16" s="54"/>
      <c r="D16" s="54"/>
      <c r="E16" s="61" t="s">
        <v>33</v>
      </c>
      <c r="F16" s="59">
        <v>9</v>
      </c>
      <c r="G16" s="59">
        <v>9</v>
      </c>
      <c r="H16" s="303">
        <f t="shared" si="0"/>
        <v>0.5</v>
      </c>
      <c r="I16" s="303">
        <f t="shared" si="1"/>
        <v>0.5</v>
      </c>
      <c r="J16" s="63">
        <f>+F16+G16</f>
        <v>18</v>
      </c>
      <c r="K16" s="65"/>
      <c r="L16" s="65"/>
      <c r="M16" s="189"/>
    </row>
    <row r="17" spans="2:13" ht="13.5" customHeight="1" x14ac:dyDescent="0.2">
      <c r="B17" s="188"/>
      <c r="C17" s="54"/>
      <c r="D17" s="54"/>
      <c r="E17" s="58" t="s">
        <v>32</v>
      </c>
      <c r="F17" s="59">
        <v>61</v>
      </c>
      <c r="G17" s="59">
        <v>47</v>
      </c>
      <c r="H17" s="302">
        <f t="shared" si="0"/>
        <v>0.56481481481481477</v>
      </c>
      <c r="I17" s="302">
        <f t="shared" si="1"/>
        <v>0.43518518518518517</v>
      </c>
      <c r="J17" s="60">
        <f>+F17+G17</f>
        <v>108</v>
      </c>
      <c r="K17" s="65"/>
      <c r="L17" s="65"/>
      <c r="M17" s="189"/>
    </row>
    <row r="18" spans="2:13" ht="13.5" customHeight="1" x14ac:dyDescent="0.2">
      <c r="B18" s="188"/>
      <c r="C18" s="54"/>
      <c r="D18" s="54"/>
      <c r="E18" s="228" t="s">
        <v>95</v>
      </c>
      <c r="F18" s="226">
        <f>SUM(F19:F21)</f>
        <v>79</v>
      </c>
      <c r="G18" s="226">
        <f>SUM(G19:G21)</f>
        <v>51</v>
      </c>
      <c r="H18" s="301">
        <f t="shared" si="0"/>
        <v>0.60769230769230764</v>
      </c>
      <c r="I18" s="301">
        <f t="shared" si="1"/>
        <v>0.3923076923076923</v>
      </c>
      <c r="J18" s="226">
        <f>SUM(J19:J21)</f>
        <v>130</v>
      </c>
      <c r="K18" s="65">
        <f>+F18/J18</f>
        <v>0.60769230769230764</v>
      </c>
      <c r="L18" s="65">
        <f>+G18/J18</f>
        <v>0.3923076923076923</v>
      </c>
      <c r="M18" s="189"/>
    </row>
    <row r="19" spans="2:13" ht="13.5" customHeight="1" x14ac:dyDescent="0.2">
      <c r="B19" s="188"/>
      <c r="C19" s="54"/>
      <c r="D19" s="54"/>
      <c r="E19" s="58" t="s">
        <v>36</v>
      </c>
      <c r="F19" s="59">
        <v>11</v>
      </c>
      <c r="G19" s="59">
        <v>5</v>
      </c>
      <c r="H19" s="302">
        <f t="shared" si="0"/>
        <v>0.6875</v>
      </c>
      <c r="I19" s="302">
        <f t="shared" si="1"/>
        <v>0.3125</v>
      </c>
      <c r="J19" s="60">
        <f>+F19+G19</f>
        <v>16</v>
      </c>
      <c r="K19" s="65"/>
      <c r="L19" s="65"/>
      <c r="M19" s="189"/>
    </row>
    <row r="20" spans="2:13" ht="13.5" customHeight="1" x14ac:dyDescent="0.2">
      <c r="B20" s="188"/>
      <c r="C20" s="54"/>
      <c r="D20" s="54"/>
      <c r="E20" s="61" t="s">
        <v>35</v>
      </c>
      <c r="F20" s="59">
        <v>44</v>
      </c>
      <c r="G20" s="59">
        <v>38</v>
      </c>
      <c r="H20" s="303">
        <f t="shared" si="0"/>
        <v>0.53658536585365857</v>
      </c>
      <c r="I20" s="303">
        <f t="shared" si="1"/>
        <v>0.46341463414634149</v>
      </c>
      <c r="J20" s="63">
        <f>+F20+G20</f>
        <v>82</v>
      </c>
      <c r="K20" s="65"/>
      <c r="L20" s="65"/>
      <c r="M20" s="189"/>
    </row>
    <row r="21" spans="2:13" ht="13.5" customHeight="1" x14ac:dyDescent="0.2">
      <c r="B21" s="188"/>
      <c r="C21" s="54"/>
      <c r="D21" s="54"/>
      <c r="E21" s="58" t="s">
        <v>37</v>
      </c>
      <c r="F21" s="59">
        <v>24</v>
      </c>
      <c r="G21" s="59">
        <v>8</v>
      </c>
      <c r="H21" s="302">
        <f t="shared" si="0"/>
        <v>0.75</v>
      </c>
      <c r="I21" s="302">
        <f t="shared" si="1"/>
        <v>0.25</v>
      </c>
      <c r="J21" s="60">
        <f>+F21+G21</f>
        <v>32</v>
      </c>
      <c r="K21" s="65"/>
      <c r="L21" s="65"/>
      <c r="M21" s="189"/>
    </row>
    <row r="22" spans="2:13" ht="13.5" customHeight="1" x14ac:dyDescent="0.2">
      <c r="B22" s="188"/>
      <c r="C22" s="54"/>
      <c r="D22" s="54"/>
      <c r="E22" s="228" t="s">
        <v>96</v>
      </c>
      <c r="F22" s="226">
        <f>SUM(F23:F25)</f>
        <v>212</v>
      </c>
      <c r="G22" s="226">
        <f>SUM(G23:G25)</f>
        <v>115</v>
      </c>
      <c r="H22" s="301">
        <f t="shared" si="0"/>
        <v>0.64831804281345562</v>
      </c>
      <c r="I22" s="301">
        <f t="shared" si="1"/>
        <v>0.35168195718654433</v>
      </c>
      <c r="J22" s="226">
        <f>SUM(J23:J25)</f>
        <v>327</v>
      </c>
      <c r="K22" s="65">
        <f>+F22/J22</f>
        <v>0.64831804281345562</v>
      </c>
      <c r="L22" s="65">
        <f>+G22/J22</f>
        <v>0.35168195718654433</v>
      </c>
      <c r="M22" s="189"/>
    </row>
    <row r="23" spans="2:13" ht="13.5" customHeight="1" x14ac:dyDescent="0.2">
      <c r="B23" s="188"/>
      <c r="C23" s="54"/>
      <c r="D23" s="54"/>
      <c r="E23" s="58" t="s">
        <v>40</v>
      </c>
      <c r="F23" s="59">
        <v>37</v>
      </c>
      <c r="G23" s="59">
        <v>10</v>
      </c>
      <c r="H23" s="302">
        <f t="shared" si="0"/>
        <v>0.78723404255319152</v>
      </c>
      <c r="I23" s="302">
        <f t="shared" si="1"/>
        <v>0.21276595744680851</v>
      </c>
      <c r="J23" s="60">
        <f>+F23+G23</f>
        <v>47</v>
      </c>
      <c r="K23" s="65"/>
      <c r="L23" s="65"/>
      <c r="M23" s="189"/>
    </row>
    <row r="24" spans="2:13" ht="13.5" customHeight="1" x14ac:dyDescent="0.2">
      <c r="B24" s="188"/>
      <c r="C24" s="54"/>
      <c r="D24" s="54"/>
      <c r="E24" s="61" t="s">
        <v>39</v>
      </c>
      <c r="F24" s="59">
        <v>138</v>
      </c>
      <c r="G24" s="59">
        <v>84</v>
      </c>
      <c r="H24" s="303">
        <f t="shared" si="0"/>
        <v>0.6216216216216216</v>
      </c>
      <c r="I24" s="303">
        <f t="shared" si="1"/>
        <v>0.3783783783783784</v>
      </c>
      <c r="J24" s="63">
        <f>+F24+G24</f>
        <v>222</v>
      </c>
      <c r="K24" s="65"/>
      <c r="L24" s="65"/>
      <c r="M24" s="189"/>
    </row>
    <row r="25" spans="2:13" ht="13.5" customHeight="1" x14ac:dyDescent="0.2">
      <c r="B25" s="188"/>
      <c r="C25" s="54"/>
      <c r="D25" s="54"/>
      <c r="E25" s="58" t="s">
        <v>41</v>
      </c>
      <c r="F25" s="59">
        <v>37</v>
      </c>
      <c r="G25" s="59">
        <v>21</v>
      </c>
      <c r="H25" s="302">
        <f t="shared" si="0"/>
        <v>0.63793103448275867</v>
      </c>
      <c r="I25" s="302">
        <f t="shared" si="1"/>
        <v>0.36206896551724138</v>
      </c>
      <c r="J25" s="60">
        <f>+F25+G25</f>
        <v>58</v>
      </c>
      <c r="K25" s="65"/>
      <c r="L25" s="65"/>
      <c r="M25" s="189"/>
    </row>
    <row r="26" spans="2:13" ht="13.5" customHeight="1" x14ac:dyDescent="0.2">
      <c r="B26" s="188"/>
      <c r="C26" s="54"/>
      <c r="D26" s="54"/>
      <c r="E26" s="228" t="s">
        <v>97</v>
      </c>
      <c r="F26" s="226">
        <f>SUM(F27:F32)</f>
        <v>80</v>
      </c>
      <c r="G26" s="226">
        <f>SUM(G27:G32)</f>
        <v>209</v>
      </c>
      <c r="H26" s="301">
        <f t="shared" si="0"/>
        <v>0.27681660899653981</v>
      </c>
      <c r="I26" s="301">
        <f t="shared" si="1"/>
        <v>0.72318339100346019</v>
      </c>
      <c r="J26" s="226">
        <f>SUM(J27:J32)</f>
        <v>289</v>
      </c>
      <c r="K26" s="65">
        <f>+F26/J26</f>
        <v>0.27681660899653981</v>
      </c>
      <c r="L26" s="65">
        <f>+G26/J26</f>
        <v>0.72318339100346019</v>
      </c>
      <c r="M26" s="189"/>
    </row>
    <row r="27" spans="2:13" ht="13.5" customHeight="1" x14ac:dyDescent="0.2">
      <c r="B27" s="188"/>
      <c r="C27" s="54"/>
      <c r="D27" s="54"/>
      <c r="E27" s="58" t="s">
        <v>43</v>
      </c>
      <c r="F27" s="59">
        <v>15</v>
      </c>
      <c r="G27" s="59">
        <v>35</v>
      </c>
      <c r="H27" s="302">
        <f t="shared" si="0"/>
        <v>0.3</v>
      </c>
      <c r="I27" s="302">
        <f t="shared" si="1"/>
        <v>0.7</v>
      </c>
      <c r="J27" s="60">
        <f t="shared" ref="J27:J32" si="2">+F27+G27</f>
        <v>50</v>
      </c>
      <c r="K27" s="65"/>
      <c r="L27" s="65"/>
      <c r="M27" s="189"/>
    </row>
    <row r="28" spans="2:13" ht="13.5" customHeight="1" x14ac:dyDescent="0.2">
      <c r="B28" s="188"/>
      <c r="C28" s="54"/>
      <c r="D28" s="54"/>
      <c r="E28" s="61" t="s">
        <v>48</v>
      </c>
      <c r="F28" s="59">
        <v>31</v>
      </c>
      <c r="G28" s="59">
        <v>92</v>
      </c>
      <c r="H28" s="303">
        <f t="shared" si="0"/>
        <v>0.25203252032520324</v>
      </c>
      <c r="I28" s="303">
        <f t="shared" si="1"/>
        <v>0.74796747967479671</v>
      </c>
      <c r="J28" s="63">
        <f t="shared" si="2"/>
        <v>123</v>
      </c>
      <c r="K28" s="65"/>
      <c r="L28" s="65"/>
      <c r="M28" s="189"/>
    </row>
    <row r="29" spans="2:13" ht="13.5" customHeight="1" x14ac:dyDescent="0.2">
      <c r="B29" s="188"/>
      <c r="C29" s="54"/>
      <c r="D29" s="54"/>
      <c r="E29" s="58" t="s">
        <v>44</v>
      </c>
      <c r="F29" s="59">
        <v>1</v>
      </c>
      <c r="G29" s="59">
        <v>7</v>
      </c>
      <c r="H29" s="302">
        <f t="shared" si="0"/>
        <v>0.125</v>
      </c>
      <c r="I29" s="302">
        <f t="shared" si="1"/>
        <v>0.875</v>
      </c>
      <c r="J29" s="60">
        <f t="shared" si="2"/>
        <v>8</v>
      </c>
      <c r="K29" s="65"/>
      <c r="L29" s="65"/>
      <c r="M29" s="189"/>
    </row>
    <row r="30" spans="2:13" ht="13.5" customHeight="1" x14ac:dyDescent="0.2">
      <c r="B30" s="188"/>
      <c r="C30" s="54"/>
      <c r="D30" s="54"/>
      <c r="E30" s="61" t="s">
        <v>98</v>
      </c>
      <c r="F30" s="59">
        <v>1</v>
      </c>
      <c r="G30" s="59">
        <v>19</v>
      </c>
      <c r="H30" s="303">
        <f t="shared" si="0"/>
        <v>0.05</v>
      </c>
      <c r="I30" s="303">
        <f t="shared" si="1"/>
        <v>0.95</v>
      </c>
      <c r="J30" s="63">
        <f t="shared" si="2"/>
        <v>20</v>
      </c>
      <c r="K30" s="65"/>
      <c r="L30" s="65"/>
      <c r="M30" s="189"/>
    </row>
    <row r="31" spans="2:13" ht="13.5" customHeight="1" x14ac:dyDescent="0.2">
      <c r="B31" s="188"/>
      <c r="C31" s="54"/>
      <c r="D31" s="54"/>
      <c r="E31" s="58" t="s">
        <v>46</v>
      </c>
      <c r="F31" s="59">
        <v>25</v>
      </c>
      <c r="G31" s="59">
        <v>28</v>
      </c>
      <c r="H31" s="302">
        <f t="shared" si="0"/>
        <v>0.47169811320754718</v>
      </c>
      <c r="I31" s="302">
        <f t="shared" si="1"/>
        <v>0.52830188679245282</v>
      </c>
      <c r="J31" s="60">
        <f t="shared" si="2"/>
        <v>53</v>
      </c>
      <c r="K31" s="65"/>
      <c r="L31" s="65"/>
      <c r="M31" s="189"/>
    </row>
    <row r="32" spans="2:13" ht="13.5" customHeight="1" x14ac:dyDescent="0.2">
      <c r="B32" s="188"/>
      <c r="C32" s="54"/>
      <c r="D32" s="54"/>
      <c r="E32" s="61" t="s">
        <v>47</v>
      </c>
      <c r="F32" s="59">
        <v>7</v>
      </c>
      <c r="G32" s="59">
        <v>28</v>
      </c>
      <c r="H32" s="303">
        <f t="shared" si="0"/>
        <v>0.2</v>
      </c>
      <c r="I32" s="303">
        <f t="shared" si="1"/>
        <v>0.8</v>
      </c>
      <c r="J32" s="63">
        <f t="shared" si="2"/>
        <v>35</v>
      </c>
      <c r="K32" s="65"/>
      <c r="L32" s="65"/>
      <c r="M32" s="189"/>
    </row>
    <row r="33" spans="2:13" ht="13.5" customHeight="1" x14ac:dyDescent="0.2">
      <c r="B33" s="188"/>
      <c r="C33" s="54"/>
      <c r="D33" s="54"/>
      <c r="E33" s="228" t="s">
        <v>99</v>
      </c>
      <c r="F33" s="226">
        <f>SUM(F34:F37)</f>
        <v>118</v>
      </c>
      <c r="G33" s="226">
        <f>SUM(G34:G37)</f>
        <v>55</v>
      </c>
      <c r="H33" s="301">
        <f t="shared" si="0"/>
        <v>0.68208092485549132</v>
      </c>
      <c r="I33" s="301">
        <f t="shared" si="1"/>
        <v>0.31791907514450868</v>
      </c>
      <c r="J33" s="226">
        <f>SUM(J34:J37)</f>
        <v>173</v>
      </c>
      <c r="K33" s="65">
        <f>+F33/J33</f>
        <v>0.68208092485549132</v>
      </c>
      <c r="L33" s="65">
        <f>+G33/J33</f>
        <v>0.31791907514450868</v>
      </c>
      <c r="M33" s="189"/>
    </row>
    <row r="34" spans="2:13" ht="13.5" customHeight="1" x14ac:dyDescent="0.2">
      <c r="B34" s="188"/>
      <c r="C34" s="54"/>
      <c r="D34" s="54"/>
      <c r="E34" s="58" t="s">
        <v>116</v>
      </c>
      <c r="F34" s="59">
        <v>36</v>
      </c>
      <c r="G34" s="59">
        <v>20</v>
      </c>
      <c r="H34" s="302">
        <f t="shared" si="0"/>
        <v>0.6428571428571429</v>
      </c>
      <c r="I34" s="302">
        <f t="shared" si="1"/>
        <v>0.35714285714285715</v>
      </c>
      <c r="J34" s="60">
        <f>+F34+G34</f>
        <v>56</v>
      </c>
      <c r="K34" s="65"/>
      <c r="L34" s="65"/>
      <c r="M34" s="189"/>
    </row>
    <row r="35" spans="2:13" ht="13.5" customHeight="1" x14ac:dyDescent="0.2">
      <c r="B35" s="188"/>
      <c r="C35" s="54"/>
      <c r="D35" s="54"/>
      <c r="E35" s="61" t="s">
        <v>54</v>
      </c>
      <c r="F35" s="59">
        <v>10</v>
      </c>
      <c r="G35" s="59">
        <v>20</v>
      </c>
      <c r="H35" s="303">
        <f t="shared" si="0"/>
        <v>0.33333333333333331</v>
      </c>
      <c r="I35" s="303">
        <f t="shared" si="1"/>
        <v>0.66666666666666663</v>
      </c>
      <c r="J35" s="63">
        <f>+F35+G35</f>
        <v>30</v>
      </c>
      <c r="K35" s="65"/>
      <c r="L35" s="65"/>
      <c r="M35" s="189"/>
    </row>
    <row r="36" spans="2:13" ht="13.5" customHeight="1" x14ac:dyDescent="0.2">
      <c r="B36" s="188"/>
      <c r="C36" s="54"/>
      <c r="D36" s="54"/>
      <c r="E36" s="58" t="s">
        <v>52</v>
      </c>
      <c r="F36" s="59">
        <v>1</v>
      </c>
      <c r="G36" s="59">
        <v>4</v>
      </c>
      <c r="H36" s="302">
        <f t="shared" si="0"/>
        <v>0.2</v>
      </c>
      <c r="I36" s="302">
        <f t="shared" si="1"/>
        <v>0.8</v>
      </c>
      <c r="J36" s="63">
        <f>+F36+G36</f>
        <v>5</v>
      </c>
      <c r="K36" s="65"/>
      <c r="L36" s="65"/>
      <c r="M36" s="189"/>
    </row>
    <row r="37" spans="2:13" ht="13.5" customHeight="1" x14ac:dyDescent="0.2">
      <c r="B37" s="188"/>
      <c r="C37" s="54"/>
      <c r="D37" s="54"/>
      <c r="E37" s="61" t="s">
        <v>50</v>
      </c>
      <c r="F37" s="59">
        <v>71</v>
      </c>
      <c r="G37" s="59">
        <v>11</v>
      </c>
      <c r="H37" s="303">
        <f t="shared" si="0"/>
        <v>0.86585365853658536</v>
      </c>
      <c r="I37" s="303">
        <f t="shared" si="1"/>
        <v>0.13414634146341464</v>
      </c>
      <c r="J37" s="63">
        <f>+F37+G37</f>
        <v>82</v>
      </c>
      <c r="K37" s="65"/>
      <c r="L37" s="65"/>
      <c r="M37" s="189"/>
    </row>
    <row r="38" spans="2:13" ht="13.5" customHeight="1" x14ac:dyDescent="0.2">
      <c r="B38" s="188"/>
      <c r="C38" s="54"/>
      <c r="D38" s="54"/>
      <c r="E38" s="228" t="s">
        <v>55</v>
      </c>
      <c r="F38" s="226">
        <f>SUM(F39:F39)</f>
        <v>9</v>
      </c>
      <c r="G38" s="226">
        <f>SUM(G39:G39)</f>
        <v>0</v>
      </c>
      <c r="H38" s="301">
        <f t="shared" si="0"/>
        <v>1</v>
      </c>
      <c r="I38" s="301">
        <f t="shared" si="1"/>
        <v>0</v>
      </c>
      <c r="J38" s="226">
        <f>SUM(J39:J39)</f>
        <v>9</v>
      </c>
      <c r="K38" s="65">
        <f>+F38/J38</f>
        <v>1</v>
      </c>
      <c r="L38" s="65">
        <f>+G38/J38</f>
        <v>0</v>
      </c>
      <c r="M38" s="189"/>
    </row>
    <row r="39" spans="2:13" ht="13.5" customHeight="1" x14ac:dyDescent="0.2">
      <c r="B39" s="188"/>
      <c r="C39" s="54"/>
      <c r="D39" s="54"/>
      <c r="E39" s="58" t="s">
        <v>56</v>
      </c>
      <c r="F39" s="59">
        <v>9</v>
      </c>
      <c r="G39" s="59">
        <v>0</v>
      </c>
      <c r="H39" s="302">
        <f t="shared" si="0"/>
        <v>1</v>
      </c>
      <c r="I39" s="302">
        <f t="shared" si="1"/>
        <v>0</v>
      </c>
      <c r="J39" s="60">
        <f>+F39+G39</f>
        <v>9</v>
      </c>
      <c r="K39" s="65"/>
      <c r="L39" s="65"/>
      <c r="M39" s="189"/>
    </row>
    <row r="40" spans="2:13" ht="13.5" customHeight="1" x14ac:dyDescent="0.2">
      <c r="B40" s="188"/>
      <c r="C40" s="54"/>
      <c r="D40" s="54"/>
      <c r="E40" s="228" t="s">
        <v>63</v>
      </c>
      <c r="F40" s="226">
        <f>+SUM(F41:F43)</f>
        <v>92</v>
      </c>
      <c r="G40" s="226">
        <f>+SUM(G41:G43)</f>
        <v>54</v>
      </c>
      <c r="H40" s="301">
        <f t="shared" si="0"/>
        <v>0.63013698630136983</v>
      </c>
      <c r="I40" s="301">
        <f t="shared" si="1"/>
        <v>0.36986301369863012</v>
      </c>
      <c r="J40" s="226">
        <f>+SUM(J41:J43)</f>
        <v>146</v>
      </c>
      <c r="K40" s="65">
        <f>+F40/J40</f>
        <v>0.63013698630136983</v>
      </c>
      <c r="L40" s="65">
        <f>+G40/J40</f>
        <v>0.36986301369863012</v>
      </c>
      <c r="M40" s="189"/>
    </row>
    <row r="41" spans="2:13" ht="13.5" customHeight="1" x14ac:dyDescent="0.2">
      <c r="B41" s="188"/>
      <c r="C41" s="54"/>
      <c r="D41" s="54"/>
      <c r="E41" s="58" t="s">
        <v>64</v>
      </c>
      <c r="F41" s="59">
        <v>37</v>
      </c>
      <c r="G41" s="59">
        <v>26</v>
      </c>
      <c r="H41" s="302">
        <f t="shared" si="0"/>
        <v>0.58730158730158732</v>
      </c>
      <c r="I41" s="302">
        <f t="shared" si="1"/>
        <v>0.41269841269841268</v>
      </c>
      <c r="J41" s="60">
        <f>+F41+G41</f>
        <v>63</v>
      </c>
      <c r="K41" s="65"/>
      <c r="L41" s="65"/>
      <c r="M41" s="189"/>
    </row>
    <row r="42" spans="2:13" ht="13.5" customHeight="1" x14ac:dyDescent="0.2">
      <c r="B42" s="188"/>
      <c r="C42" s="54"/>
      <c r="D42" s="54"/>
      <c r="E42" s="61" t="s">
        <v>65</v>
      </c>
      <c r="F42" s="59">
        <v>40</v>
      </c>
      <c r="G42" s="59">
        <v>23</v>
      </c>
      <c r="H42" s="303">
        <f t="shared" si="0"/>
        <v>0.63492063492063489</v>
      </c>
      <c r="I42" s="303">
        <f t="shared" si="1"/>
        <v>0.36507936507936506</v>
      </c>
      <c r="J42" s="63">
        <f>+F42+G42</f>
        <v>63</v>
      </c>
      <c r="K42" s="65"/>
      <c r="L42" s="65"/>
      <c r="M42" s="189"/>
    </row>
    <row r="43" spans="2:13" ht="13.5" customHeight="1" x14ac:dyDescent="0.2">
      <c r="B43" s="188"/>
      <c r="C43" s="54"/>
      <c r="D43" s="54"/>
      <c r="E43" s="58" t="s">
        <v>100</v>
      </c>
      <c r="F43" s="59">
        <v>15</v>
      </c>
      <c r="G43" s="59">
        <v>5</v>
      </c>
      <c r="H43" s="302">
        <f t="shared" si="0"/>
        <v>0.75</v>
      </c>
      <c r="I43" s="302">
        <f t="shared" si="1"/>
        <v>0.25</v>
      </c>
      <c r="J43" s="60">
        <f>+F43+G43</f>
        <v>20</v>
      </c>
      <c r="K43" s="65"/>
      <c r="L43" s="65"/>
      <c r="M43" s="189"/>
    </row>
    <row r="44" spans="2:13" ht="13.5" customHeight="1" x14ac:dyDescent="0.2">
      <c r="B44" s="188"/>
      <c r="C44" s="54"/>
      <c r="D44" s="54"/>
      <c r="E44" s="228" t="s">
        <v>101</v>
      </c>
      <c r="F44" s="226">
        <f>+SUM(F45:F47)</f>
        <v>20</v>
      </c>
      <c r="G44" s="226">
        <f t="shared" ref="G44:J44" si="3">+SUM(G45:G47)</f>
        <v>24</v>
      </c>
      <c r="H44" s="301">
        <f t="shared" si="0"/>
        <v>0.45454545454545453</v>
      </c>
      <c r="I44" s="301">
        <f t="shared" si="1"/>
        <v>0.54545454545454541</v>
      </c>
      <c r="J44" s="226">
        <f t="shared" si="3"/>
        <v>44</v>
      </c>
      <c r="K44" s="65">
        <f>+F44/J44</f>
        <v>0.45454545454545453</v>
      </c>
      <c r="L44" s="65">
        <f>+G44/J44</f>
        <v>0.54545454545454541</v>
      </c>
      <c r="M44" s="189"/>
    </row>
    <row r="45" spans="2:13" ht="13.5" customHeight="1" x14ac:dyDescent="0.2">
      <c r="B45" s="188"/>
      <c r="C45" s="54"/>
      <c r="D45" s="54"/>
      <c r="E45" s="58" t="s">
        <v>185</v>
      </c>
      <c r="F45" s="59">
        <v>9</v>
      </c>
      <c r="G45" s="59">
        <v>14</v>
      </c>
      <c r="H45" s="302">
        <f t="shared" si="0"/>
        <v>0.39130434782608697</v>
      </c>
      <c r="I45" s="302">
        <f t="shared" si="1"/>
        <v>0.60869565217391308</v>
      </c>
      <c r="J45" s="60">
        <f>+F45+G45</f>
        <v>23</v>
      </c>
      <c r="K45" s="65"/>
      <c r="L45" s="65"/>
      <c r="M45" s="189"/>
    </row>
    <row r="46" spans="2:13" ht="13.5" customHeight="1" x14ac:dyDescent="0.2">
      <c r="B46" s="188"/>
      <c r="C46" s="54"/>
      <c r="D46" s="54"/>
      <c r="E46" s="61" t="s">
        <v>61</v>
      </c>
      <c r="F46" s="59">
        <v>11</v>
      </c>
      <c r="G46" s="59">
        <v>7</v>
      </c>
      <c r="H46" s="303">
        <f t="shared" si="0"/>
        <v>0.61111111111111116</v>
      </c>
      <c r="I46" s="303">
        <f t="shared" si="1"/>
        <v>0.3888888888888889</v>
      </c>
      <c r="J46" s="63">
        <f>+F46+G46</f>
        <v>18</v>
      </c>
      <c r="K46" s="65"/>
      <c r="L46" s="65"/>
      <c r="M46" s="189"/>
    </row>
    <row r="47" spans="2:13" ht="13.5" customHeight="1" x14ac:dyDescent="0.2">
      <c r="B47" s="188"/>
      <c r="C47" s="54"/>
      <c r="D47" s="54"/>
      <c r="E47" s="58" t="s">
        <v>60</v>
      </c>
      <c r="F47" s="59">
        <v>0</v>
      </c>
      <c r="G47" s="59">
        <v>3</v>
      </c>
      <c r="H47" s="302">
        <f t="shared" si="0"/>
        <v>0</v>
      </c>
      <c r="I47" s="302">
        <f t="shared" si="1"/>
        <v>1</v>
      </c>
      <c r="J47" s="63">
        <f>+F47+G47</f>
        <v>3</v>
      </c>
      <c r="K47" s="65"/>
      <c r="L47" s="65"/>
      <c r="M47" s="189"/>
    </row>
    <row r="48" spans="2:13" ht="13.5" customHeight="1" x14ac:dyDescent="0.2">
      <c r="B48" s="188"/>
      <c r="C48" s="54"/>
      <c r="D48" s="54"/>
      <c r="E48" s="228" t="s">
        <v>68</v>
      </c>
      <c r="F48" s="226">
        <f>+SUM(F49)</f>
        <v>31</v>
      </c>
      <c r="G48" s="226">
        <f>+SUM(G49)</f>
        <v>12</v>
      </c>
      <c r="H48" s="301">
        <f t="shared" si="0"/>
        <v>0.72093023255813948</v>
      </c>
      <c r="I48" s="301">
        <f t="shared" si="1"/>
        <v>0.27906976744186046</v>
      </c>
      <c r="J48" s="226">
        <f>+SUM(J49)</f>
        <v>43</v>
      </c>
      <c r="K48" s="65">
        <f>+F48/J48</f>
        <v>0.72093023255813948</v>
      </c>
      <c r="L48" s="65">
        <f>+G48/J48</f>
        <v>0.27906976744186046</v>
      </c>
      <c r="M48" s="189"/>
    </row>
    <row r="49" spans="2:14" ht="13.5" customHeight="1" x14ac:dyDescent="0.2">
      <c r="B49" s="188"/>
      <c r="C49" s="54"/>
      <c r="D49" s="54"/>
      <c r="E49" s="58" t="s">
        <v>69</v>
      </c>
      <c r="F49" s="59">
        <v>31</v>
      </c>
      <c r="G49" s="59">
        <v>12</v>
      </c>
      <c r="H49" s="302">
        <f t="shared" si="0"/>
        <v>0.72093023255813948</v>
      </c>
      <c r="I49" s="302">
        <f t="shared" si="1"/>
        <v>0.27906976744186046</v>
      </c>
      <c r="J49" s="60">
        <f>+F49+G49</f>
        <v>43</v>
      </c>
      <c r="K49" s="65"/>
      <c r="L49" s="65"/>
      <c r="M49" s="189"/>
    </row>
    <row r="50" spans="2:14" ht="13.5" customHeight="1" x14ac:dyDescent="0.2">
      <c r="B50" s="188"/>
      <c r="C50" s="54"/>
      <c r="D50" s="54"/>
      <c r="E50" s="228" t="s">
        <v>67</v>
      </c>
      <c r="F50" s="226">
        <f>+SUM(F51)</f>
        <v>5</v>
      </c>
      <c r="G50" s="226">
        <f>+SUM(G51)</f>
        <v>8</v>
      </c>
      <c r="H50" s="301">
        <f t="shared" si="0"/>
        <v>0.38461538461538464</v>
      </c>
      <c r="I50" s="301">
        <f t="shared" si="1"/>
        <v>0.61538461538461542</v>
      </c>
      <c r="J50" s="226">
        <f>+SUM(J51)</f>
        <v>13</v>
      </c>
      <c r="K50" s="65">
        <f>+F50/J50</f>
        <v>0.38461538461538464</v>
      </c>
      <c r="L50" s="65">
        <f>+G50/J50</f>
        <v>0.61538461538461542</v>
      </c>
      <c r="M50" s="189"/>
    </row>
    <row r="51" spans="2:14" ht="13.5" customHeight="1" x14ac:dyDescent="0.2">
      <c r="B51" s="188"/>
      <c r="C51" s="54"/>
      <c r="D51" s="54"/>
      <c r="E51" s="58" t="s">
        <v>67</v>
      </c>
      <c r="F51" s="59">
        <v>5</v>
      </c>
      <c r="G51" s="59">
        <v>8</v>
      </c>
      <c r="H51" s="302">
        <f t="shared" si="0"/>
        <v>0.38461538461538464</v>
      </c>
      <c r="I51" s="302">
        <f t="shared" si="1"/>
        <v>0.61538461538461542</v>
      </c>
      <c r="J51" s="60">
        <f>+F51+G51</f>
        <v>13</v>
      </c>
      <c r="K51" s="65"/>
      <c r="L51" s="65"/>
      <c r="M51" s="189"/>
    </row>
    <row r="52" spans="2:14" ht="13.5" customHeight="1" x14ac:dyDescent="0.2">
      <c r="B52" s="188"/>
      <c r="C52" s="54"/>
      <c r="D52" s="54"/>
      <c r="E52" s="187" t="s">
        <v>70</v>
      </c>
      <c r="F52" s="196">
        <f>+SUM(F14,F18,F22,F26,F33,F38,F40,F44,F50,F48)</f>
        <v>745</v>
      </c>
      <c r="G52" s="196">
        <f>+SUM(G14,G18,G22,G26,G33,G38,G40,G44,G50,G48)</f>
        <v>643</v>
      </c>
      <c r="H52" s="304">
        <f t="shared" si="0"/>
        <v>0.53674351585014413</v>
      </c>
      <c r="I52" s="304">
        <f t="shared" si="1"/>
        <v>0.46325648414985593</v>
      </c>
      <c r="J52" s="196">
        <f>+SUM(J14,J18,J22,J26,J33,J38,J40,J44,J50,J48)</f>
        <v>1388</v>
      </c>
      <c r="K52" s="65">
        <f>+F52/J52</f>
        <v>0.53674351585014413</v>
      </c>
      <c r="L52" s="65">
        <f>+G52/J52</f>
        <v>0.46325648414985593</v>
      </c>
      <c r="M52" s="189"/>
    </row>
    <row r="53" spans="2:14" ht="13.5" customHeight="1" x14ac:dyDescent="0.2">
      <c r="B53" s="188"/>
      <c r="C53" s="54"/>
      <c r="D53" s="54"/>
      <c r="E53" s="58" t="s">
        <v>119</v>
      </c>
      <c r="F53" s="59">
        <v>0</v>
      </c>
      <c r="G53" s="59">
        <v>0</v>
      </c>
      <c r="H53" s="302" t="str">
        <f>+IFERROR(F53/J53,"NA")</f>
        <v>NA</v>
      </c>
      <c r="I53" s="302" t="str">
        <f>+IFERROR(G53/J53,"NA")</f>
        <v>NA</v>
      </c>
      <c r="J53" s="60">
        <f>+F53+G53</f>
        <v>0</v>
      </c>
      <c r="K53" s="65" t="e">
        <f>+F53/J53</f>
        <v>#DIV/0!</v>
      </c>
      <c r="L53" s="65" t="e">
        <f>+G53/J53</f>
        <v>#DIV/0!</v>
      </c>
      <c r="M53" s="189"/>
    </row>
    <row r="54" spans="2:14" ht="13.5" customHeight="1" x14ac:dyDescent="0.2">
      <c r="B54" s="188"/>
      <c r="C54" s="54"/>
      <c r="D54" s="54"/>
      <c r="E54" s="58" t="s">
        <v>71</v>
      </c>
      <c r="F54" s="59">
        <v>30</v>
      </c>
      <c r="G54" s="59">
        <v>20</v>
      </c>
      <c r="H54" s="302">
        <f t="shared" si="0"/>
        <v>0.6</v>
      </c>
      <c r="I54" s="302">
        <f t="shared" si="1"/>
        <v>0.4</v>
      </c>
      <c r="J54" s="60">
        <f>+F54+G54</f>
        <v>50</v>
      </c>
      <c r="K54" s="65">
        <f>+F54/J54</f>
        <v>0.6</v>
      </c>
      <c r="L54" s="65">
        <f>+G54/J54</f>
        <v>0.4</v>
      </c>
      <c r="M54" s="189"/>
    </row>
    <row r="55" spans="2:14" ht="13.5" customHeight="1" x14ac:dyDescent="0.2">
      <c r="B55" s="188"/>
      <c r="C55" s="54"/>
      <c r="D55" s="54"/>
      <c r="E55" s="58" t="s">
        <v>120</v>
      </c>
      <c r="F55" s="59">
        <v>1</v>
      </c>
      <c r="G55" s="59">
        <v>3</v>
      </c>
      <c r="H55" s="302">
        <f t="shared" ref="H55" si="4">+F55/J55</f>
        <v>0.25</v>
      </c>
      <c r="I55" s="302">
        <f t="shared" ref="I55" si="5">+G55/J55</f>
        <v>0.75</v>
      </c>
      <c r="J55" s="60">
        <f>+F55+G55</f>
        <v>4</v>
      </c>
      <c r="K55" s="65">
        <f>+F55/J55</f>
        <v>0.25</v>
      </c>
      <c r="L55" s="65">
        <f>+G55/J55</f>
        <v>0.75</v>
      </c>
      <c r="M55" s="189"/>
    </row>
    <row r="56" spans="2:14" ht="13.5" customHeight="1" x14ac:dyDescent="0.2">
      <c r="B56" s="188"/>
      <c r="C56" s="54"/>
      <c r="D56" s="54"/>
      <c r="E56" s="198" t="s">
        <v>102</v>
      </c>
      <c r="F56" s="199">
        <f>+SUM(F52:F55)</f>
        <v>776</v>
      </c>
      <c r="G56" s="199">
        <f>+SUM(G52:G55)</f>
        <v>666</v>
      </c>
      <c r="H56" s="261">
        <f t="shared" si="0"/>
        <v>0.53814147018030511</v>
      </c>
      <c r="I56" s="261">
        <f t="shared" si="1"/>
        <v>0.46185852981969489</v>
      </c>
      <c r="J56" s="199">
        <f>+SUM(J52:J55)</f>
        <v>1442</v>
      </c>
      <c r="K56" s="65"/>
      <c r="L56" s="65"/>
      <c r="M56" s="189"/>
      <c r="N56" s="22"/>
    </row>
    <row r="57" spans="2:14" ht="13.5" customHeight="1" x14ac:dyDescent="0.2">
      <c r="B57" s="188"/>
      <c r="C57" s="68"/>
      <c r="D57" s="68"/>
      <c r="E57" s="68"/>
      <c r="F57" s="68"/>
      <c r="G57" s="68"/>
      <c r="H57" s="68"/>
      <c r="I57" s="68"/>
      <c r="J57" s="68"/>
      <c r="K57" s="142"/>
      <c r="L57" s="142"/>
      <c r="M57" s="189"/>
      <c r="N57" s="22"/>
    </row>
    <row r="58" spans="2:14" ht="13.5" customHeight="1" x14ac:dyDescent="0.35">
      <c r="B58" s="188"/>
      <c r="C58" s="129"/>
      <c r="D58" s="129"/>
      <c r="E58" s="129"/>
      <c r="F58" s="129"/>
      <c r="G58" s="129"/>
      <c r="H58" s="129"/>
      <c r="I58" s="129"/>
      <c r="J58" s="129"/>
      <c r="K58" s="142"/>
      <c r="L58" s="142"/>
      <c r="M58" s="189"/>
      <c r="N58" s="22"/>
    </row>
    <row r="59" spans="2:14" ht="13.5" customHeight="1" x14ac:dyDescent="0.2">
      <c r="B59" s="188"/>
      <c r="C59" s="54"/>
      <c r="D59" s="54"/>
      <c r="E59" s="54"/>
      <c r="F59" s="54"/>
      <c r="G59" s="54"/>
      <c r="H59" s="54"/>
      <c r="I59" s="54"/>
      <c r="J59" s="54"/>
      <c r="K59" s="142"/>
      <c r="L59" s="142"/>
      <c r="M59" s="189"/>
      <c r="N59" s="22"/>
    </row>
    <row r="60" spans="2:14" ht="13.5" customHeight="1" x14ac:dyDescent="0.2">
      <c r="B60" s="188"/>
      <c r="C60" s="188"/>
      <c r="D60" s="188"/>
      <c r="E60" s="191"/>
      <c r="F60" s="191"/>
      <c r="G60" s="191"/>
      <c r="H60" s="191"/>
      <c r="I60" s="191"/>
      <c r="J60" s="191"/>
      <c r="K60" s="306"/>
      <c r="L60" s="306"/>
      <c r="M60" s="191"/>
      <c r="N60" s="22"/>
    </row>
    <row r="61" spans="2:14" ht="13.5" customHeight="1" x14ac:dyDescent="0.2">
      <c r="J61"/>
      <c r="K61" s="89"/>
      <c r="L61" s="89"/>
      <c r="M61"/>
      <c r="N61" s="22"/>
    </row>
    <row r="62" spans="2:14" ht="13.5" customHeight="1" x14ac:dyDescent="0.2">
      <c r="M62" s="146"/>
      <c r="N62" s="143"/>
    </row>
    <row r="63" spans="2:14" ht="13.5" customHeight="1" x14ac:dyDescent="0.2">
      <c r="E63" s="89"/>
      <c r="F63" s="358" t="s">
        <v>183</v>
      </c>
      <c r="G63" s="358" t="s">
        <v>184</v>
      </c>
      <c r="H63" s="89"/>
      <c r="I63" s="89"/>
      <c r="K63" s="311" t="s">
        <v>93</v>
      </c>
      <c r="L63" s="311" t="s">
        <v>94</v>
      </c>
      <c r="M63" s="146"/>
      <c r="N63" s="143"/>
    </row>
    <row r="64" spans="2:14" ht="13.5" customHeight="1" x14ac:dyDescent="0.35">
      <c r="E64" s="89" t="s">
        <v>30</v>
      </c>
      <c r="F64" s="17">
        <v>0.5533707865168539</v>
      </c>
      <c r="G64" s="17">
        <v>0.44662921348314605</v>
      </c>
      <c r="H64" s="89"/>
      <c r="I64" s="89"/>
      <c r="K64" s="312">
        <f>+F56/J56</f>
        <v>0.53814147018030511</v>
      </c>
      <c r="L64" s="312">
        <f>+G56/J56</f>
        <v>0.46185852981969489</v>
      </c>
      <c r="M64" s="146"/>
      <c r="N64" s="143"/>
    </row>
    <row r="65" spans="5:14" ht="13.5" customHeight="1" x14ac:dyDescent="0.2">
      <c r="E65" s="89" t="s">
        <v>95</v>
      </c>
      <c r="F65" s="17">
        <v>0.60824742268041232</v>
      </c>
      <c r="G65" s="17">
        <v>0.39175257731958762</v>
      </c>
      <c r="H65" s="89"/>
      <c r="I65" s="89"/>
      <c r="M65" s="146"/>
      <c r="N65" s="143"/>
    </row>
    <row r="66" spans="5:14" x14ac:dyDescent="0.2">
      <c r="E66" s="89" t="s">
        <v>96</v>
      </c>
      <c r="F66" s="17">
        <v>0.61649484536082477</v>
      </c>
      <c r="G66" s="17">
        <v>0.38350515463917528</v>
      </c>
      <c r="H66" s="89"/>
      <c r="I66" s="89"/>
      <c r="K66" s="146"/>
      <c r="L66" s="146"/>
      <c r="M66" s="146"/>
      <c r="N66" s="143"/>
    </row>
    <row r="67" spans="5:14" x14ac:dyDescent="0.2">
      <c r="E67" s="89" t="s">
        <v>97</v>
      </c>
      <c r="F67" s="17">
        <v>0.25989847715736042</v>
      </c>
      <c r="G67" s="17">
        <v>0.74010152284263964</v>
      </c>
      <c r="H67" s="89"/>
      <c r="I67" s="89"/>
      <c r="K67" s="146"/>
      <c r="L67" s="146"/>
      <c r="M67" s="146"/>
    </row>
    <row r="68" spans="5:14" x14ac:dyDescent="0.2">
      <c r="E68" s="89" t="s">
        <v>99</v>
      </c>
      <c r="F68" s="17">
        <v>0.72805139186295498</v>
      </c>
      <c r="G68" s="17">
        <v>0.27194860813704497</v>
      </c>
      <c r="H68" s="89"/>
      <c r="I68" s="89"/>
    </row>
    <row r="69" spans="5:14" x14ac:dyDescent="0.2">
      <c r="E69" s="89" t="s">
        <v>55</v>
      </c>
      <c r="F69" s="17">
        <v>0.89655172413793105</v>
      </c>
      <c r="G69" s="17">
        <v>0.10344827586206896</v>
      </c>
      <c r="H69" s="89"/>
      <c r="I69" s="89"/>
    </row>
    <row r="70" spans="5:14" x14ac:dyDescent="0.2">
      <c r="E70" s="89" t="s">
        <v>63</v>
      </c>
      <c r="F70" s="17">
        <v>0.67168674698795183</v>
      </c>
      <c r="G70" s="17">
        <v>0.32831325301204817</v>
      </c>
      <c r="H70" s="89"/>
      <c r="I70" s="89"/>
    </row>
    <row r="71" spans="5:14" x14ac:dyDescent="0.2">
      <c r="E71" s="89" t="s">
        <v>101</v>
      </c>
      <c r="F71" s="17">
        <v>0.35338345864661652</v>
      </c>
      <c r="G71" s="17">
        <v>0.64661654135338342</v>
      </c>
      <c r="H71" s="89"/>
      <c r="I71" s="89"/>
    </row>
    <row r="72" spans="5:14" x14ac:dyDescent="0.2">
      <c r="E72" s="89" t="s">
        <v>68</v>
      </c>
      <c r="F72" s="17">
        <v>0.72368421052631582</v>
      </c>
      <c r="G72" s="17">
        <v>0.27631578947368424</v>
      </c>
      <c r="H72" s="89"/>
      <c r="I72" s="89"/>
    </row>
    <row r="73" spans="5:14" x14ac:dyDescent="0.2">
      <c r="E73" s="89" t="s">
        <v>67</v>
      </c>
      <c r="F73" s="17">
        <v>0.26923076923076922</v>
      </c>
      <c r="G73" s="17">
        <v>0.73076923076923073</v>
      </c>
      <c r="H73" s="89"/>
      <c r="I73" s="89"/>
    </row>
    <row r="74" spans="5:14" x14ac:dyDescent="0.2">
      <c r="E74" s="89"/>
      <c r="F74" s="89"/>
      <c r="G74" s="89"/>
      <c r="H74" s="89"/>
      <c r="I74" s="89"/>
    </row>
    <row r="75" spans="5:14" x14ac:dyDescent="0.2">
      <c r="E75" s="89"/>
      <c r="F75" s="89"/>
      <c r="G75" s="89"/>
      <c r="H75" s="89"/>
      <c r="I75" s="89"/>
    </row>
    <row r="76" spans="5:14" x14ac:dyDescent="0.2">
      <c r="E76" s="89"/>
      <c r="F76" s="89"/>
      <c r="G76" s="89"/>
      <c r="H76" s="89"/>
      <c r="I76" s="89"/>
    </row>
    <row r="77" spans="5:14" x14ac:dyDescent="0.2">
      <c r="E77" s="89"/>
      <c r="F77" s="89"/>
      <c r="G77" s="89"/>
      <c r="H77" s="89"/>
      <c r="I77" s="89"/>
    </row>
  </sheetData>
  <mergeCells count="5">
    <mergeCell ref="C6:L9"/>
    <mergeCell ref="E12:E13"/>
    <mergeCell ref="F12:G12"/>
    <mergeCell ref="J12:J13"/>
    <mergeCell ref="H12:I12"/>
  </mergeCells>
  <phoneticPr fontId="5" type="noConversion"/>
  <pageMargins left="0.75" right="0.75" top="1" bottom="1" header="0" footer="0"/>
  <pageSetup orientation="portrait" r:id="rId1"/>
  <headerFooter alignWithMargins="0"/>
  <ignoredErrors>
    <ignoredError sqref="J50 J26 J18 J40 J33" formula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5"/>
  <dimension ref="B2:U45"/>
  <sheetViews>
    <sheetView zoomScale="60" zoomScaleNormal="60" workbookViewId="0"/>
  </sheetViews>
  <sheetFormatPr baseColWidth="10" defaultColWidth="11.42578125" defaultRowHeight="12.75" x14ac:dyDescent="0.2"/>
  <cols>
    <col min="1" max="1" width="5.28515625" style="4" customWidth="1"/>
    <col min="2" max="2" width="2.42578125" style="4" customWidth="1"/>
    <col min="3" max="20" width="11.42578125" style="4" customWidth="1"/>
    <col min="21" max="21" width="2.42578125" style="4" customWidth="1"/>
    <col min="22" max="16384" width="11.42578125" style="4"/>
  </cols>
  <sheetData>
    <row r="2" spans="2:21" ht="12" customHeight="1" x14ac:dyDescent="0.5">
      <c r="B2" s="201"/>
      <c r="C2" s="201"/>
      <c r="D2" s="201"/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1"/>
      <c r="S2" s="201"/>
      <c r="T2" s="201"/>
      <c r="U2" s="201"/>
    </row>
    <row r="3" spans="2:21" ht="13.5" customHeight="1" x14ac:dyDescent="0.2">
      <c r="B3" s="201"/>
      <c r="C3" s="40"/>
      <c r="D3" s="40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0"/>
      <c r="T3" s="40"/>
      <c r="U3" s="201"/>
    </row>
    <row r="4" spans="2:21" ht="13.5" customHeight="1" x14ac:dyDescent="0.4">
      <c r="B4" s="201"/>
      <c r="C4" s="40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40"/>
      <c r="U4" s="201"/>
    </row>
    <row r="5" spans="2:21" ht="13.5" customHeight="1" x14ac:dyDescent="0.2">
      <c r="B5" s="201"/>
      <c r="C5" s="40"/>
      <c r="D5" s="40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0"/>
      <c r="T5" s="40"/>
      <c r="U5" s="201"/>
    </row>
    <row r="6" spans="2:21" ht="13.5" customHeight="1" x14ac:dyDescent="0.2">
      <c r="B6" s="201"/>
      <c r="C6" s="373" t="s">
        <v>517</v>
      </c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201"/>
    </row>
    <row r="7" spans="2:21" ht="13.5" customHeight="1" x14ac:dyDescent="0.2">
      <c r="B7" s="201"/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201"/>
    </row>
    <row r="8" spans="2:21" ht="13.5" customHeight="1" x14ac:dyDescent="0.2">
      <c r="B8" s="201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201"/>
    </row>
    <row r="9" spans="2:21" ht="13.5" customHeight="1" x14ac:dyDescent="0.2">
      <c r="B9" s="201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201"/>
    </row>
    <row r="10" spans="2:21" ht="13.5" customHeight="1" x14ac:dyDescent="0.5">
      <c r="B10" s="201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201"/>
    </row>
    <row r="11" spans="2:21" ht="13.5" customHeight="1" x14ac:dyDescent="0.5">
      <c r="B11" s="201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201"/>
    </row>
    <row r="12" spans="2:21" ht="13.5" customHeight="1" x14ac:dyDescent="0.2">
      <c r="B12" s="201"/>
      <c r="C12" s="40"/>
      <c r="D12" s="40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0"/>
      <c r="T12" s="40"/>
      <c r="U12" s="201"/>
    </row>
    <row r="13" spans="2:21" ht="13.5" customHeight="1" x14ac:dyDescent="0.2">
      <c r="B13" s="201"/>
      <c r="C13" s="40"/>
      <c r="D13" s="40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0"/>
      <c r="T13" s="40"/>
      <c r="U13" s="201"/>
    </row>
    <row r="14" spans="2:21" ht="13.5" customHeight="1" x14ac:dyDescent="0.2">
      <c r="B14" s="201"/>
      <c r="C14" s="40"/>
      <c r="D14" s="153"/>
      <c r="E14" s="154">
        <v>2014</v>
      </c>
      <c r="F14" s="154">
        <v>2015</v>
      </c>
      <c r="G14" s="154">
        <v>2016</v>
      </c>
      <c r="H14" s="154">
        <v>2017</v>
      </c>
      <c r="I14" s="154">
        <v>2018</v>
      </c>
      <c r="J14" s="154">
        <v>2019</v>
      </c>
      <c r="K14" s="154">
        <v>2020</v>
      </c>
      <c r="L14" s="154">
        <v>2021</v>
      </c>
      <c r="M14" s="154">
        <v>2022</v>
      </c>
      <c r="N14" s="154">
        <v>2023</v>
      </c>
      <c r="O14" s="43"/>
      <c r="P14" s="43"/>
      <c r="Q14" s="43"/>
      <c r="R14" s="43"/>
      <c r="S14" s="40"/>
      <c r="T14" s="40"/>
      <c r="U14" s="201"/>
    </row>
    <row r="15" spans="2:21" ht="13.5" customHeight="1" x14ac:dyDescent="0.2">
      <c r="B15" s="201"/>
      <c r="C15" s="40"/>
      <c r="D15" s="153"/>
      <c r="E15" s="153">
        <v>874</v>
      </c>
      <c r="F15" s="153">
        <v>965</v>
      </c>
      <c r="G15" s="153">
        <v>999</v>
      </c>
      <c r="H15" s="153">
        <v>1093</v>
      </c>
      <c r="I15" s="153">
        <v>932</v>
      </c>
      <c r="J15" s="153">
        <v>838</v>
      </c>
      <c r="K15" s="153">
        <v>784</v>
      </c>
      <c r="L15" s="40">
        <v>841</v>
      </c>
      <c r="M15" s="40">
        <v>918</v>
      </c>
      <c r="N15" s="40">
        <v>885</v>
      </c>
      <c r="O15" s="40"/>
      <c r="P15" s="40"/>
      <c r="Q15" s="40"/>
      <c r="R15" s="40"/>
      <c r="S15" s="40"/>
      <c r="T15" s="40"/>
      <c r="U15" s="201"/>
    </row>
    <row r="16" spans="2:21" ht="13.5" customHeight="1" x14ac:dyDescent="0.2">
      <c r="B16" s="201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201"/>
    </row>
    <row r="17" spans="2:21" ht="13.5" customHeight="1" x14ac:dyDescent="0.2">
      <c r="B17" s="201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201"/>
    </row>
    <row r="18" spans="2:21" ht="13.5" customHeight="1" x14ac:dyDescent="0.2">
      <c r="B18" s="201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201"/>
    </row>
    <row r="19" spans="2:21" ht="13.5" customHeight="1" x14ac:dyDescent="0.2">
      <c r="B19" s="201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201"/>
    </row>
    <row r="20" spans="2:21" ht="13.5" customHeight="1" x14ac:dyDescent="0.2">
      <c r="B20" s="201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201"/>
    </row>
    <row r="21" spans="2:21" ht="13.5" customHeight="1" x14ac:dyDescent="0.2">
      <c r="B21" s="20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201"/>
    </row>
    <row r="22" spans="2:21" ht="13.5" customHeight="1" x14ac:dyDescent="0.2">
      <c r="B22" s="201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201"/>
    </row>
    <row r="23" spans="2:21" ht="13.5" customHeight="1" x14ac:dyDescent="0.2">
      <c r="B23" s="201"/>
      <c r="C23" s="74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201"/>
    </row>
    <row r="24" spans="2:21" ht="13.5" customHeight="1" x14ac:dyDescent="0.2">
      <c r="B24" s="201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201"/>
    </row>
    <row r="25" spans="2:21" ht="13.5" customHeight="1" x14ac:dyDescent="0.2">
      <c r="B25" s="201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201"/>
    </row>
    <row r="26" spans="2:21" ht="13.5" customHeight="1" x14ac:dyDescent="0.2">
      <c r="B26" s="201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201"/>
    </row>
    <row r="27" spans="2:21" ht="13.5" customHeight="1" x14ac:dyDescent="0.2">
      <c r="B27" s="201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201"/>
    </row>
    <row r="28" spans="2:21" ht="13.5" customHeight="1" x14ac:dyDescent="0.2">
      <c r="B28" s="201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201"/>
    </row>
    <row r="29" spans="2:21" ht="13.5" customHeight="1" x14ac:dyDescent="0.2">
      <c r="B29" s="20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201"/>
    </row>
    <row r="30" spans="2:21" ht="13.5" customHeight="1" x14ac:dyDescent="0.2">
      <c r="B30" s="20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201"/>
    </row>
    <row r="31" spans="2:21" ht="13.5" customHeight="1" x14ac:dyDescent="0.2">
      <c r="B31" s="20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201"/>
    </row>
    <row r="32" spans="2:21" ht="13.5" customHeight="1" x14ac:dyDescent="0.2">
      <c r="B32" s="20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201"/>
    </row>
    <row r="33" spans="2:21" ht="13.5" customHeight="1" x14ac:dyDescent="0.2">
      <c r="B33" s="20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201"/>
    </row>
    <row r="34" spans="2:21" ht="13.5" customHeight="1" x14ac:dyDescent="0.2">
      <c r="B34" s="20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201"/>
    </row>
    <row r="35" spans="2:21" ht="13.5" customHeight="1" x14ac:dyDescent="0.2">
      <c r="B35" s="20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201"/>
    </row>
    <row r="36" spans="2:21" ht="13.5" customHeight="1" x14ac:dyDescent="0.2">
      <c r="B36" s="20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201"/>
    </row>
    <row r="37" spans="2:21" ht="13.5" customHeight="1" x14ac:dyDescent="0.2">
      <c r="B37" s="20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201"/>
    </row>
    <row r="38" spans="2:21" ht="13.5" customHeight="1" x14ac:dyDescent="0.2">
      <c r="B38" s="20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201"/>
    </row>
    <row r="39" spans="2:21" ht="13.5" customHeight="1" x14ac:dyDescent="0.2">
      <c r="B39" s="20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201"/>
    </row>
    <row r="40" spans="2:21" ht="13.5" customHeight="1" x14ac:dyDescent="0.2">
      <c r="B40" s="201"/>
      <c r="C40" s="40"/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0"/>
      <c r="T40" s="40"/>
      <c r="U40" s="201"/>
    </row>
    <row r="41" spans="2:21" ht="13.5" customHeight="1" x14ac:dyDescent="0.2">
      <c r="B41" s="201"/>
      <c r="C41" s="40"/>
      <c r="D41" s="40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0"/>
      <c r="T41" s="40"/>
      <c r="U41" s="201"/>
    </row>
    <row r="42" spans="2:21" ht="13.5" customHeight="1" x14ac:dyDescent="0.2">
      <c r="B42" s="201"/>
      <c r="C42" s="367" t="s">
        <v>77</v>
      </c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201"/>
    </row>
    <row r="43" spans="2:21" ht="13.5" customHeight="1" x14ac:dyDescent="0.2">
      <c r="B43" s="201"/>
      <c r="C43" s="49"/>
      <c r="D43" s="101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201"/>
    </row>
    <row r="44" spans="2:21" ht="13.5" customHeight="1" x14ac:dyDescent="0.2">
      <c r="B44" s="201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201"/>
    </row>
    <row r="45" spans="2:21" ht="12" customHeight="1" x14ac:dyDescent="0.2">
      <c r="B45" s="201"/>
      <c r="C45" s="201"/>
      <c r="D45" s="201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1"/>
      <c r="S45" s="201"/>
      <c r="T45" s="201"/>
      <c r="U45" s="201"/>
    </row>
  </sheetData>
  <mergeCells count="2">
    <mergeCell ref="C6:T9"/>
    <mergeCell ref="C42:T42"/>
  </mergeCells>
  <printOptions horizontalCentered="1" verticalCentered="1"/>
  <pageMargins left="0.39370078740157483" right="0.39370078740157483" top="1" bottom="1" header="0" footer="0"/>
  <pageSetup orientation="portrait" horizontalDpi="300" verticalDpi="300" r:id="rId1"/>
  <headerFooter alignWithMargins="0">
    <oddFooter>&amp;CElaborado:Oficina de Planeación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9"/>
  <dimension ref="B2:U52"/>
  <sheetViews>
    <sheetView zoomScale="70" zoomScaleNormal="70" workbookViewId="0"/>
  </sheetViews>
  <sheetFormatPr baseColWidth="10" defaultColWidth="11.42578125" defaultRowHeight="12.75" x14ac:dyDescent="0.2"/>
  <cols>
    <col min="1" max="1" width="5" style="14" customWidth="1"/>
    <col min="2" max="2" width="2.5703125" style="14" customWidth="1"/>
    <col min="3" max="18" width="11.42578125" style="14"/>
    <col min="19" max="19" width="11.42578125" style="14" customWidth="1"/>
    <col min="20" max="20" width="11.42578125" style="14"/>
    <col min="21" max="21" width="2.5703125" style="14" customWidth="1"/>
    <col min="22" max="16384" width="11.42578125" style="14"/>
  </cols>
  <sheetData>
    <row r="2" spans="2:21" ht="12" customHeight="1" x14ac:dyDescent="0.5">
      <c r="B2" s="201"/>
      <c r="C2" s="201"/>
      <c r="D2" s="201"/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1"/>
      <c r="S2" s="201"/>
      <c r="T2" s="201"/>
      <c r="U2" s="201"/>
    </row>
    <row r="3" spans="2:21" ht="13.5" customHeight="1" x14ac:dyDescent="0.2">
      <c r="B3" s="201"/>
      <c r="C3" s="40"/>
      <c r="D3" s="40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0"/>
      <c r="T3" s="40"/>
      <c r="U3" s="201"/>
    </row>
    <row r="4" spans="2:21" ht="13.5" customHeight="1" x14ac:dyDescent="0.2">
      <c r="B4" s="201"/>
      <c r="C4" s="40"/>
      <c r="D4" s="40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0"/>
      <c r="T4" s="40"/>
      <c r="U4" s="201"/>
    </row>
    <row r="5" spans="2:21" ht="13.5" customHeight="1" x14ac:dyDescent="0.2">
      <c r="B5" s="201"/>
      <c r="C5" s="40"/>
      <c r="D5" s="40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0"/>
      <c r="T5" s="40"/>
      <c r="U5" s="201"/>
    </row>
    <row r="6" spans="2:21" ht="13.5" customHeight="1" x14ac:dyDescent="0.2">
      <c r="B6" s="201"/>
      <c r="C6" s="374" t="s">
        <v>518</v>
      </c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201"/>
    </row>
    <row r="7" spans="2:21" ht="13.5" customHeight="1" x14ac:dyDescent="0.2">
      <c r="B7" s="201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201"/>
    </row>
    <row r="8" spans="2:21" ht="13.5" customHeight="1" x14ac:dyDescent="0.2">
      <c r="B8" s="201"/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201"/>
    </row>
    <row r="9" spans="2:21" ht="13.5" customHeight="1" x14ac:dyDescent="0.2">
      <c r="B9" s="201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201"/>
    </row>
    <row r="10" spans="2:21" ht="13.5" customHeight="1" x14ac:dyDescent="0.2">
      <c r="B10" s="201"/>
      <c r="C10" s="40"/>
      <c r="D10" s="40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0"/>
      <c r="T10" s="40"/>
      <c r="U10" s="201"/>
    </row>
    <row r="11" spans="2:21" ht="13.5" customHeight="1" x14ac:dyDescent="0.2">
      <c r="B11" s="201"/>
      <c r="C11" s="40"/>
      <c r="D11" s="40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0"/>
      <c r="T11" s="40"/>
      <c r="U11" s="201"/>
    </row>
    <row r="12" spans="2:21" ht="13.5" customHeight="1" x14ac:dyDescent="0.2">
      <c r="B12" s="201"/>
      <c r="C12" s="40"/>
      <c r="D12" s="40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0"/>
      <c r="T12" s="40"/>
      <c r="U12" s="201"/>
    </row>
    <row r="13" spans="2:21" ht="13.5" customHeight="1" x14ac:dyDescent="0.2">
      <c r="B13" s="201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201"/>
    </row>
    <row r="14" spans="2:21" ht="13.5" customHeight="1" x14ac:dyDescent="0.2">
      <c r="B14" s="201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201"/>
    </row>
    <row r="15" spans="2:21" ht="13.5" customHeight="1" x14ac:dyDescent="0.2">
      <c r="B15" s="201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201"/>
    </row>
    <row r="16" spans="2:21" ht="13.5" customHeight="1" x14ac:dyDescent="0.2">
      <c r="B16" s="201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201"/>
    </row>
    <row r="17" spans="2:21" ht="13.5" customHeight="1" x14ac:dyDescent="0.2">
      <c r="B17" s="201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201"/>
    </row>
    <row r="18" spans="2:21" ht="13.5" customHeight="1" x14ac:dyDescent="0.2">
      <c r="B18" s="201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201"/>
    </row>
    <row r="19" spans="2:21" ht="13.5" customHeight="1" x14ac:dyDescent="0.2">
      <c r="B19" s="201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201"/>
    </row>
    <row r="20" spans="2:21" ht="13.5" customHeight="1" x14ac:dyDescent="0.2">
      <c r="B20" s="201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201"/>
    </row>
    <row r="21" spans="2:21" ht="13.5" customHeight="1" x14ac:dyDescent="0.2">
      <c r="B21" s="201"/>
      <c r="C21" s="375"/>
      <c r="D21" s="376"/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376"/>
      <c r="S21" s="376"/>
      <c r="T21" s="376"/>
      <c r="U21" s="201"/>
    </row>
    <row r="22" spans="2:21" ht="13.5" customHeight="1" x14ac:dyDescent="0.2">
      <c r="B22" s="201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6"/>
      <c r="T22" s="376"/>
      <c r="U22" s="201"/>
    </row>
    <row r="23" spans="2:21" ht="13.5" customHeight="1" x14ac:dyDescent="0.2">
      <c r="B23" s="201"/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201"/>
    </row>
    <row r="24" spans="2:21" ht="13.5" customHeight="1" x14ac:dyDescent="0.2">
      <c r="B24" s="201"/>
      <c r="C24" s="376"/>
      <c r="D24" s="376"/>
      <c r="E24" s="376"/>
      <c r="F24" s="376"/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376"/>
      <c r="R24" s="376"/>
      <c r="S24" s="376"/>
      <c r="T24" s="376"/>
      <c r="U24" s="201"/>
    </row>
    <row r="25" spans="2:21" ht="13.5" customHeight="1" x14ac:dyDescent="0.2">
      <c r="B25" s="201"/>
      <c r="C25" s="376"/>
      <c r="D25" s="376"/>
      <c r="E25" s="376"/>
      <c r="F25" s="376"/>
      <c r="G25" s="376"/>
      <c r="H25" s="376"/>
      <c r="I25" s="376"/>
      <c r="J25" s="376"/>
      <c r="K25" s="376"/>
      <c r="L25" s="376"/>
      <c r="M25" s="376"/>
      <c r="N25" s="376"/>
      <c r="O25" s="376"/>
      <c r="P25" s="376"/>
      <c r="Q25" s="376"/>
      <c r="R25" s="376"/>
      <c r="S25" s="376"/>
      <c r="T25" s="376"/>
      <c r="U25" s="201"/>
    </row>
    <row r="26" spans="2:21" ht="13.5" customHeight="1" x14ac:dyDescent="0.2">
      <c r="B26" s="201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201"/>
    </row>
    <row r="27" spans="2:21" ht="13.5" customHeight="1" x14ac:dyDescent="0.2">
      <c r="B27" s="20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201"/>
    </row>
    <row r="28" spans="2:21" ht="13.5" customHeight="1" x14ac:dyDescent="0.2">
      <c r="B28" s="20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201"/>
    </row>
    <row r="29" spans="2:21" ht="13.5" customHeight="1" x14ac:dyDescent="0.2">
      <c r="B29" s="20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201"/>
    </row>
    <row r="30" spans="2:21" ht="13.5" customHeight="1" x14ac:dyDescent="0.2">
      <c r="B30" s="20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201"/>
    </row>
    <row r="31" spans="2:21" ht="13.5" customHeight="1" x14ac:dyDescent="0.2">
      <c r="B31" s="20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201"/>
    </row>
    <row r="32" spans="2:21" ht="13.5" customHeight="1" x14ac:dyDescent="0.2">
      <c r="B32" s="20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201"/>
    </row>
    <row r="33" spans="2:21" ht="13.5" customHeight="1" x14ac:dyDescent="0.2">
      <c r="B33" s="20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201"/>
    </row>
    <row r="34" spans="2:21" ht="13.5" customHeight="1" x14ac:dyDescent="0.2">
      <c r="B34" s="20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201"/>
    </row>
    <row r="35" spans="2:21" ht="13.5" customHeight="1" x14ac:dyDescent="0.2">
      <c r="B35" s="20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201"/>
    </row>
    <row r="36" spans="2:21" ht="13.5" customHeight="1" x14ac:dyDescent="0.2">
      <c r="B36" s="20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201"/>
    </row>
    <row r="37" spans="2:21" ht="13.5" customHeight="1" x14ac:dyDescent="0.2">
      <c r="B37" s="201"/>
      <c r="C37" s="40"/>
      <c r="D37" s="40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0"/>
      <c r="T37" s="40"/>
      <c r="U37" s="201"/>
    </row>
    <row r="38" spans="2:21" ht="13.5" customHeight="1" x14ac:dyDescent="0.2">
      <c r="B38" s="201"/>
      <c r="C38" s="40"/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0"/>
      <c r="S38" s="40"/>
      <c r="T38" s="40"/>
      <c r="U38" s="201"/>
    </row>
    <row r="39" spans="2:21" ht="13.5" customHeight="1" x14ac:dyDescent="0.2">
      <c r="B39" s="201"/>
      <c r="C39" s="40"/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0"/>
      <c r="T39" s="40"/>
      <c r="U39" s="201"/>
    </row>
    <row r="40" spans="2:21" ht="13.5" customHeight="1" x14ac:dyDescent="0.2">
      <c r="B40" s="201"/>
      <c r="C40" s="40"/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0"/>
      <c r="T40" s="40"/>
      <c r="U40" s="201"/>
    </row>
    <row r="41" spans="2:21" ht="13.5" customHeight="1" x14ac:dyDescent="0.2">
      <c r="B41" s="201"/>
      <c r="C41" s="40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201"/>
    </row>
    <row r="42" spans="2:21" ht="13.5" customHeight="1" x14ac:dyDescent="0.2">
      <c r="B42" s="201"/>
      <c r="C42" s="367"/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201"/>
    </row>
    <row r="43" spans="2:21" ht="13.5" customHeight="1" x14ac:dyDescent="0.2">
      <c r="B43" s="201"/>
      <c r="C43" s="367" t="s">
        <v>77</v>
      </c>
      <c r="D43" s="367"/>
      <c r="E43" s="367"/>
      <c r="F43" s="367"/>
      <c r="G43" s="367"/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201"/>
    </row>
    <row r="44" spans="2:21" ht="13.5" customHeight="1" x14ac:dyDescent="0.2">
      <c r="B44" s="201"/>
      <c r="C44" s="40"/>
      <c r="D44" s="40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0"/>
      <c r="S44" s="40"/>
      <c r="T44" s="40"/>
      <c r="U44" s="201"/>
    </row>
    <row r="45" spans="2:21" ht="12" customHeight="1" x14ac:dyDescent="0.2">
      <c r="B45" s="201"/>
      <c r="C45" s="201"/>
      <c r="D45" s="201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1"/>
      <c r="S45" s="201"/>
      <c r="T45" s="201"/>
      <c r="U45" s="201"/>
    </row>
    <row r="46" spans="2:21" x14ac:dyDescent="0.2">
      <c r="J46" s="146"/>
      <c r="K46" s="146"/>
      <c r="L46" s="146"/>
      <c r="M46" s="146"/>
    </row>
    <row r="47" spans="2:21" x14ac:dyDescent="0.2">
      <c r="J47" s="146"/>
      <c r="K47" s="16"/>
      <c r="L47" s="16"/>
      <c r="M47" s="16"/>
      <c r="N47" s="16"/>
      <c r="O47" s="16"/>
      <c r="P47" s="16"/>
    </row>
    <row r="48" spans="2:21" x14ac:dyDescent="0.2">
      <c r="J48" s="146"/>
      <c r="K48" s="16" t="s">
        <v>93</v>
      </c>
      <c r="L48" s="282">
        <v>0.51868629671574173</v>
      </c>
      <c r="M48" s="16"/>
      <c r="N48" s="16"/>
      <c r="O48" s="16"/>
      <c r="P48" s="16"/>
    </row>
    <row r="49" spans="10:16" x14ac:dyDescent="0.2">
      <c r="J49" s="146"/>
      <c r="K49" s="16" t="s">
        <v>94</v>
      </c>
      <c r="L49" s="282">
        <v>0.48131370328425821</v>
      </c>
      <c r="M49" s="16"/>
      <c r="N49" s="16"/>
      <c r="O49" s="16"/>
      <c r="P49" s="16"/>
    </row>
    <row r="50" spans="10:16" x14ac:dyDescent="0.2">
      <c r="J50" s="146"/>
      <c r="K50" s="146"/>
      <c r="L50" s="146"/>
      <c r="M50" s="16"/>
      <c r="N50" s="16"/>
      <c r="O50" s="16"/>
      <c r="P50" s="16"/>
    </row>
    <row r="51" spans="10:16" x14ac:dyDescent="0.2">
      <c r="J51" s="146"/>
      <c r="K51" s="146"/>
      <c r="L51" s="146"/>
      <c r="M51" s="16"/>
    </row>
    <row r="52" spans="10:16" x14ac:dyDescent="0.2">
      <c r="J52" s="146"/>
      <c r="K52" s="146"/>
      <c r="L52" s="146"/>
    </row>
  </sheetData>
  <mergeCells count="4">
    <mergeCell ref="C6:T9"/>
    <mergeCell ref="C21:T26"/>
    <mergeCell ref="C42:T42"/>
    <mergeCell ref="C43:T43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30"/>
  <dimension ref="B2:U85"/>
  <sheetViews>
    <sheetView topLeftCell="C1" zoomScale="70" zoomScaleNormal="70" workbookViewId="0">
      <selection activeCell="C10" sqref="C10"/>
    </sheetView>
  </sheetViews>
  <sheetFormatPr baseColWidth="10" defaultColWidth="11.42578125" defaultRowHeight="12.75" x14ac:dyDescent="0.2"/>
  <cols>
    <col min="1" max="1" width="3" style="14" customWidth="1"/>
    <col min="2" max="2" width="2.42578125" style="14" customWidth="1"/>
    <col min="3" max="19" width="11.42578125" style="14"/>
    <col min="20" max="20" width="11.42578125" style="14" customWidth="1"/>
    <col min="21" max="21" width="2.42578125" style="14" customWidth="1"/>
    <col min="22" max="16384" width="11.42578125" style="14"/>
  </cols>
  <sheetData>
    <row r="2" spans="2:21" ht="12" customHeight="1" x14ac:dyDescent="0.5">
      <c r="B2" s="201"/>
      <c r="C2" s="201"/>
      <c r="D2" s="201"/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1"/>
      <c r="S2" s="201"/>
      <c r="T2" s="201"/>
      <c r="U2" s="201"/>
    </row>
    <row r="3" spans="2:21" ht="12.75" customHeight="1" x14ac:dyDescent="0.2">
      <c r="B3" s="201"/>
      <c r="C3" s="40"/>
      <c r="D3" s="40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0"/>
      <c r="T3" s="40"/>
      <c r="U3" s="201"/>
    </row>
    <row r="4" spans="2:21" ht="12.75" customHeight="1" x14ac:dyDescent="0.2">
      <c r="B4" s="201"/>
      <c r="C4" s="40"/>
      <c r="D4" s="40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0"/>
      <c r="T4" s="40"/>
      <c r="U4" s="201"/>
    </row>
    <row r="5" spans="2:21" ht="12.75" customHeight="1" x14ac:dyDescent="0.2">
      <c r="B5" s="201"/>
      <c r="C5" s="40"/>
      <c r="D5" s="40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0"/>
      <c r="T5" s="40"/>
      <c r="U5" s="201"/>
    </row>
    <row r="6" spans="2:21" ht="12.75" customHeight="1" x14ac:dyDescent="0.2">
      <c r="B6" s="201"/>
      <c r="C6" s="374" t="s">
        <v>520</v>
      </c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201"/>
    </row>
    <row r="7" spans="2:21" ht="12.75" customHeight="1" x14ac:dyDescent="0.2">
      <c r="B7" s="201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201"/>
    </row>
    <row r="8" spans="2:21" ht="12.75" customHeight="1" x14ac:dyDescent="0.2">
      <c r="B8" s="201"/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201"/>
    </row>
    <row r="9" spans="2:21" ht="12.75" customHeight="1" x14ac:dyDescent="0.2">
      <c r="B9" s="201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201"/>
    </row>
    <row r="10" spans="2:21" ht="12.75" customHeight="1" x14ac:dyDescent="0.2">
      <c r="B10" s="201"/>
      <c r="C10" s="40"/>
      <c r="D10" s="40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0"/>
      <c r="T10" s="40"/>
      <c r="U10" s="201"/>
    </row>
    <row r="11" spans="2:21" ht="12.75" customHeight="1" x14ac:dyDescent="0.2">
      <c r="B11" s="201"/>
      <c r="C11" s="40"/>
      <c r="D11" s="40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0"/>
      <c r="T11" s="40"/>
      <c r="U11" s="201"/>
    </row>
    <row r="12" spans="2:21" ht="12.75" customHeight="1" x14ac:dyDescent="0.2">
      <c r="B12" s="201"/>
      <c r="C12" s="40"/>
      <c r="D12" s="40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0"/>
      <c r="T12" s="40"/>
      <c r="U12" s="201"/>
    </row>
    <row r="13" spans="2:21" ht="12.75" customHeight="1" x14ac:dyDescent="0.2">
      <c r="B13" s="201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201"/>
    </row>
    <row r="14" spans="2:21" ht="12.75" customHeight="1" x14ac:dyDescent="0.2">
      <c r="B14" s="201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201"/>
    </row>
    <row r="15" spans="2:21" ht="12.75" customHeight="1" x14ac:dyDescent="0.2">
      <c r="B15" s="201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201"/>
    </row>
    <row r="16" spans="2:21" ht="12.75" customHeight="1" x14ac:dyDescent="0.2">
      <c r="B16" s="201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201"/>
    </row>
    <row r="17" spans="2:21" ht="12.75" customHeight="1" x14ac:dyDescent="0.2">
      <c r="B17" s="201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201"/>
    </row>
    <row r="18" spans="2:21" ht="12.75" customHeight="1" x14ac:dyDescent="0.2">
      <c r="B18" s="201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201"/>
    </row>
    <row r="19" spans="2:21" ht="12.75" customHeight="1" x14ac:dyDescent="0.2">
      <c r="B19" s="201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201"/>
    </row>
    <row r="20" spans="2:21" ht="12.75" customHeight="1" x14ac:dyDescent="0.2">
      <c r="B20" s="201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201"/>
    </row>
    <row r="21" spans="2:21" ht="12.75" customHeight="1" x14ac:dyDescent="0.2">
      <c r="B21" s="201"/>
      <c r="C21" s="375"/>
      <c r="D21" s="376"/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376"/>
      <c r="S21" s="376"/>
      <c r="T21" s="376"/>
      <c r="U21" s="201"/>
    </row>
    <row r="22" spans="2:21" ht="12.75" customHeight="1" x14ac:dyDescent="0.2">
      <c r="B22" s="201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6"/>
      <c r="T22" s="376"/>
      <c r="U22" s="201"/>
    </row>
    <row r="23" spans="2:21" ht="12.75" customHeight="1" x14ac:dyDescent="0.2">
      <c r="B23" s="201"/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201"/>
    </row>
    <row r="24" spans="2:21" ht="12.75" customHeight="1" x14ac:dyDescent="0.2">
      <c r="B24" s="201"/>
      <c r="C24" s="376"/>
      <c r="D24" s="376"/>
      <c r="E24" s="376"/>
      <c r="F24" s="376"/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376"/>
      <c r="R24" s="376"/>
      <c r="S24" s="376"/>
      <c r="T24" s="376"/>
      <c r="U24" s="201"/>
    </row>
    <row r="25" spans="2:21" ht="12.75" customHeight="1" x14ac:dyDescent="0.2">
      <c r="B25" s="201"/>
      <c r="C25" s="376"/>
      <c r="D25" s="376"/>
      <c r="E25" s="376"/>
      <c r="F25" s="376"/>
      <c r="G25" s="376"/>
      <c r="H25" s="376"/>
      <c r="I25" s="376"/>
      <c r="J25" s="376"/>
      <c r="K25" s="376"/>
      <c r="L25" s="376"/>
      <c r="M25" s="376"/>
      <c r="N25" s="376"/>
      <c r="O25" s="376"/>
      <c r="P25" s="376"/>
      <c r="Q25" s="376"/>
      <c r="R25" s="376"/>
      <c r="S25" s="376"/>
      <c r="T25" s="376"/>
      <c r="U25" s="201"/>
    </row>
    <row r="26" spans="2:21" ht="12.75" customHeight="1" x14ac:dyDescent="0.2">
      <c r="B26" s="201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201"/>
    </row>
    <row r="27" spans="2:21" ht="12.75" customHeight="1" x14ac:dyDescent="0.2">
      <c r="B27" s="20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201"/>
    </row>
    <row r="28" spans="2:21" ht="12.75" customHeight="1" x14ac:dyDescent="0.2">
      <c r="B28" s="20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201"/>
    </row>
    <row r="29" spans="2:21" ht="12.75" customHeight="1" x14ac:dyDescent="0.2">
      <c r="B29" s="20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201"/>
    </row>
    <row r="30" spans="2:21" ht="12.75" customHeight="1" x14ac:dyDescent="0.2">
      <c r="B30" s="20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201"/>
    </row>
    <row r="31" spans="2:21" ht="12.75" customHeight="1" x14ac:dyDescent="0.2">
      <c r="B31" s="20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201"/>
    </row>
    <row r="32" spans="2:21" ht="12.75" customHeight="1" x14ac:dyDescent="0.2">
      <c r="B32" s="20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201"/>
    </row>
    <row r="33" spans="2:21" ht="12.75" customHeight="1" x14ac:dyDescent="0.2">
      <c r="B33" s="20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201"/>
    </row>
    <row r="34" spans="2:21" ht="12.75" customHeight="1" x14ac:dyDescent="0.2">
      <c r="B34" s="20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201"/>
    </row>
    <row r="35" spans="2:21" ht="12.75" customHeight="1" x14ac:dyDescent="0.2">
      <c r="B35" s="20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201"/>
    </row>
    <row r="36" spans="2:21" ht="12.75" customHeight="1" x14ac:dyDescent="0.2">
      <c r="B36" s="20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201"/>
    </row>
    <row r="37" spans="2:21" ht="12.75" customHeight="1" x14ac:dyDescent="0.2">
      <c r="B37" s="201"/>
      <c r="C37" s="40"/>
      <c r="D37" s="40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0"/>
      <c r="T37" s="40"/>
      <c r="U37" s="201"/>
    </row>
    <row r="38" spans="2:21" ht="12.75" customHeight="1" x14ac:dyDescent="0.2">
      <c r="B38" s="201"/>
      <c r="C38" s="40"/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0"/>
      <c r="S38" s="40"/>
      <c r="T38" s="40"/>
      <c r="U38" s="201"/>
    </row>
    <row r="39" spans="2:21" ht="12.75" customHeight="1" x14ac:dyDescent="0.2">
      <c r="B39" s="201"/>
      <c r="C39" s="40"/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0"/>
      <c r="T39" s="40"/>
      <c r="U39" s="201"/>
    </row>
    <row r="40" spans="2:21" ht="12.75" customHeight="1" x14ac:dyDescent="0.2">
      <c r="B40" s="201"/>
      <c r="C40" s="40"/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0"/>
      <c r="T40" s="40"/>
      <c r="U40" s="201"/>
    </row>
    <row r="41" spans="2:21" ht="12.75" customHeight="1" x14ac:dyDescent="0.2">
      <c r="B41" s="201"/>
      <c r="C41" s="40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201"/>
    </row>
    <row r="42" spans="2:21" ht="12.75" customHeight="1" x14ac:dyDescent="0.2">
      <c r="B42" s="201"/>
      <c r="C42" s="367" t="s">
        <v>77</v>
      </c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201"/>
    </row>
    <row r="43" spans="2:21" ht="12.75" customHeight="1" x14ac:dyDescent="0.2">
      <c r="B43" s="201"/>
      <c r="C43" s="367"/>
      <c r="D43" s="367"/>
      <c r="E43" s="367"/>
      <c r="F43" s="367"/>
      <c r="G43" s="367"/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201"/>
    </row>
    <row r="44" spans="2:21" ht="12.75" customHeight="1" x14ac:dyDescent="0.2">
      <c r="B44" s="201"/>
      <c r="C44" s="40"/>
      <c r="D44" s="40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0"/>
      <c r="S44" s="40"/>
      <c r="T44" s="40"/>
      <c r="U44" s="201"/>
    </row>
    <row r="45" spans="2:21" ht="12" customHeight="1" x14ac:dyDescent="0.2">
      <c r="B45" s="201"/>
      <c r="C45" s="201"/>
      <c r="D45" s="201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1"/>
      <c r="S45" s="201"/>
      <c r="T45" s="201"/>
      <c r="U45" s="201"/>
    </row>
    <row r="50" spans="9:13" x14ac:dyDescent="0.2">
      <c r="I50" s="16"/>
      <c r="J50" s="16"/>
      <c r="K50" s="16"/>
      <c r="L50" s="16"/>
      <c r="M50" s="16"/>
    </row>
    <row r="51" spans="9:13" x14ac:dyDescent="0.2">
      <c r="I51" s="16"/>
      <c r="J51" s="16" t="s">
        <v>183</v>
      </c>
      <c r="K51" s="16" t="s">
        <v>184</v>
      </c>
      <c r="L51" s="16"/>
      <c r="M51" s="16"/>
    </row>
    <row r="52" spans="9:13" x14ac:dyDescent="0.2">
      <c r="I52" s="16" t="s">
        <v>30</v>
      </c>
      <c r="J52" s="354">
        <v>0.4375</v>
      </c>
      <c r="K52" s="354">
        <v>0.5625</v>
      </c>
      <c r="L52" s="16"/>
      <c r="M52" s="16"/>
    </row>
    <row r="53" spans="9:13" x14ac:dyDescent="0.2">
      <c r="I53" s="16" t="s">
        <v>95</v>
      </c>
      <c r="J53" s="354">
        <v>0.56756756756756754</v>
      </c>
      <c r="K53" s="354">
        <v>0.43243243243243246</v>
      </c>
      <c r="L53" s="16"/>
      <c r="M53" s="16"/>
    </row>
    <row r="54" spans="9:13" x14ac:dyDescent="0.2">
      <c r="I54" s="16" t="s">
        <v>96</v>
      </c>
      <c r="J54" s="354">
        <v>0.62980769230769229</v>
      </c>
      <c r="K54" s="354">
        <v>0.37019230769230771</v>
      </c>
      <c r="L54" s="16"/>
      <c r="M54" s="16"/>
    </row>
    <row r="55" spans="9:13" x14ac:dyDescent="0.2">
      <c r="I55" s="16" t="s">
        <v>97</v>
      </c>
      <c r="J55" s="354">
        <v>0.22311827956989247</v>
      </c>
      <c r="K55" s="354">
        <v>0.7768817204301075</v>
      </c>
      <c r="L55" s="16"/>
      <c r="M55" s="16"/>
    </row>
    <row r="56" spans="9:13" x14ac:dyDescent="0.2">
      <c r="I56" s="16" t="s">
        <v>99</v>
      </c>
      <c r="J56" s="354">
        <v>0.67469879518072284</v>
      </c>
      <c r="K56" s="354">
        <v>0.3253012048192771</v>
      </c>
      <c r="L56" s="16"/>
      <c r="M56" s="16"/>
    </row>
    <row r="57" spans="9:13" x14ac:dyDescent="0.2">
      <c r="I57" s="16" t="s">
        <v>55</v>
      </c>
      <c r="J57" s="354">
        <v>0.93333333333333335</v>
      </c>
      <c r="K57" s="354">
        <v>6.6666666666666666E-2</v>
      </c>
      <c r="L57" s="16"/>
      <c r="M57" s="16"/>
    </row>
    <row r="58" spans="9:13" x14ac:dyDescent="0.2">
      <c r="I58" s="16" t="s">
        <v>63</v>
      </c>
      <c r="J58" s="354">
        <v>0.70338983050847459</v>
      </c>
      <c r="K58" s="354">
        <v>0.29661016949152541</v>
      </c>
      <c r="L58" s="16"/>
      <c r="M58" s="16"/>
    </row>
    <row r="59" spans="9:13" x14ac:dyDescent="0.2">
      <c r="I59" s="16" t="s">
        <v>101</v>
      </c>
      <c r="J59" s="354">
        <v>0.3</v>
      </c>
      <c r="K59" s="354">
        <v>0.7</v>
      </c>
      <c r="L59" s="16"/>
      <c r="M59" s="16"/>
    </row>
    <row r="60" spans="9:13" x14ac:dyDescent="0.2">
      <c r="I60" s="16" t="s">
        <v>68</v>
      </c>
      <c r="J60" s="354">
        <v>0.73529411764705888</v>
      </c>
      <c r="K60" s="354">
        <v>0.26470588235294118</v>
      </c>
      <c r="L60" s="16"/>
      <c r="M60" s="16"/>
    </row>
    <row r="61" spans="9:13" x14ac:dyDescent="0.2">
      <c r="I61" s="16" t="s">
        <v>67</v>
      </c>
      <c r="J61" s="354">
        <v>0.27777777777777779</v>
      </c>
      <c r="K61" s="354">
        <v>0.72222222222222221</v>
      </c>
      <c r="L61" s="16"/>
      <c r="M61" s="16"/>
    </row>
    <row r="62" spans="9:13" x14ac:dyDescent="0.2">
      <c r="I62" s="16"/>
      <c r="J62" s="16"/>
      <c r="K62" s="16"/>
      <c r="L62" s="16"/>
      <c r="M62" s="16"/>
    </row>
    <row r="63" spans="9:13" x14ac:dyDescent="0.2">
      <c r="I63" s="16"/>
      <c r="J63" s="16"/>
      <c r="K63" s="16"/>
      <c r="L63" s="16"/>
      <c r="M63" s="16"/>
    </row>
    <row r="64" spans="9:13" x14ac:dyDescent="0.2">
      <c r="I64" s="16"/>
      <c r="J64" s="16"/>
      <c r="K64" s="16"/>
      <c r="L64" s="16"/>
      <c r="M64" s="16"/>
    </row>
    <row r="65" spans="9:13" x14ac:dyDescent="0.2">
      <c r="I65" s="16"/>
      <c r="J65" s="16"/>
      <c r="K65" s="16"/>
      <c r="L65" s="16"/>
      <c r="M65" s="16"/>
    </row>
    <row r="66" spans="9:13" x14ac:dyDescent="0.2">
      <c r="I66" s="16"/>
      <c r="J66" s="16"/>
      <c r="K66" s="16"/>
      <c r="L66" s="16"/>
      <c r="M66" s="16"/>
    </row>
    <row r="67" spans="9:13" x14ac:dyDescent="0.2">
      <c r="I67" s="16"/>
      <c r="J67" s="16"/>
      <c r="K67" s="16"/>
      <c r="L67" s="16"/>
      <c r="M67" s="16"/>
    </row>
    <row r="68" spans="9:13" x14ac:dyDescent="0.2">
      <c r="I68" s="16"/>
      <c r="J68" s="16"/>
      <c r="K68" s="16"/>
      <c r="L68" s="16"/>
      <c r="M68" s="16"/>
    </row>
    <row r="69" spans="9:13" x14ac:dyDescent="0.2">
      <c r="I69" s="16"/>
      <c r="J69" s="16"/>
      <c r="K69" s="16"/>
      <c r="L69" s="16"/>
      <c r="M69" s="16"/>
    </row>
    <row r="70" spans="9:13" x14ac:dyDescent="0.2">
      <c r="I70" s="16"/>
      <c r="J70" s="16"/>
      <c r="K70" s="16"/>
      <c r="L70" s="16"/>
      <c r="M70" s="16"/>
    </row>
    <row r="71" spans="9:13" x14ac:dyDescent="0.2">
      <c r="I71" s="16"/>
      <c r="J71" s="16"/>
      <c r="K71" s="16"/>
      <c r="L71" s="16"/>
      <c r="M71" s="16"/>
    </row>
    <row r="72" spans="9:13" x14ac:dyDescent="0.2">
      <c r="I72" s="16"/>
      <c r="J72" s="16"/>
      <c r="K72" s="16"/>
      <c r="L72" s="16"/>
      <c r="M72" s="16"/>
    </row>
    <row r="73" spans="9:13" x14ac:dyDescent="0.2">
      <c r="I73" s="16"/>
      <c r="J73" s="16"/>
      <c r="K73" s="16"/>
      <c r="L73" s="16"/>
      <c r="M73" s="16"/>
    </row>
    <row r="74" spans="9:13" x14ac:dyDescent="0.2">
      <c r="I74" s="16"/>
      <c r="J74" s="16"/>
      <c r="K74" s="16"/>
      <c r="L74" s="16"/>
      <c r="M74" s="16"/>
    </row>
    <row r="75" spans="9:13" x14ac:dyDescent="0.2">
      <c r="I75" s="16"/>
      <c r="J75" s="16"/>
      <c r="K75" s="16"/>
      <c r="L75" s="16"/>
      <c r="M75" s="16"/>
    </row>
    <row r="76" spans="9:13" x14ac:dyDescent="0.2">
      <c r="I76" s="16"/>
      <c r="J76" s="16"/>
      <c r="K76" s="16"/>
      <c r="L76" s="16"/>
      <c r="M76" s="16"/>
    </row>
    <row r="77" spans="9:13" x14ac:dyDescent="0.2">
      <c r="I77" s="16"/>
      <c r="J77" s="16"/>
      <c r="K77" s="16"/>
      <c r="L77" s="16"/>
      <c r="M77" s="16"/>
    </row>
    <row r="78" spans="9:13" x14ac:dyDescent="0.2">
      <c r="I78" s="16"/>
      <c r="J78" s="16"/>
      <c r="K78" s="16"/>
      <c r="L78" s="16"/>
      <c r="M78" s="16"/>
    </row>
    <row r="79" spans="9:13" x14ac:dyDescent="0.2">
      <c r="I79" s="16"/>
      <c r="J79" s="16"/>
      <c r="K79" s="16"/>
      <c r="L79" s="16"/>
      <c r="M79" s="16"/>
    </row>
    <row r="80" spans="9:13" x14ac:dyDescent="0.2">
      <c r="I80" s="16"/>
      <c r="J80" s="16"/>
      <c r="K80" s="16"/>
      <c r="L80" s="16"/>
      <c r="M80" s="16"/>
    </row>
    <row r="81" spans="9:13" x14ac:dyDescent="0.2">
      <c r="I81" s="16"/>
      <c r="J81" s="16"/>
      <c r="K81" s="16"/>
      <c r="L81" s="16"/>
      <c r="M81" s="16"/>
    </row>
    <row r="82" spans="9:13" x14ac:dyDescent="0.2">
      <c r="I82" s="16"/>
      <c r="J82" s="16"/>
      <c r="K82" s="16"/>
      <c r="L82" s="16"/>
      <c r="M82" s="16"/>
    </row>
    <row r="83" spans="9:13" x14ac:dyDescent="0.2">
      <c r="I83" s="16"/>
      <c r="J83" s="16"/>
      <c r="K83" s="16"/>
      <c r="L83" s="16"/>
      <c r="M83" s="16"/>
    </row>
    <row r="84" spans="9:13" x14ac:dyDescent="0.2">
      <c r="I84" s="16"/>
      <c r="J84" s="16"/>
      <c r="K84" s="16"/>
      <c r="L84" s="16"/>
      <c r="M84" s="16"/>
    </row>
    <row r="85" spans="9:13" x14ac:dyDescent="0.2">
      <c r="I85" s="16"/>
      <c r="J85" s="16"/>
      <c r="K85" s="16"/>
      <c r="L85" s="16"/>
      <c r="M85" s="16"/>
    </row>
  </sheetData>
  <mergeCells count="4">
    <mergeCell ref="C6:T9"/>
    <mergeCell ref="C21:T26"/>
    <mergeCell ref="C43:T43"/>
    <mergeCell ref="C42:T42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11"/>
  <dimension ref="B2:O66"/>
  <sheetViews>
    <sheetView showGridLines="0" topLeftCell="B1" zoomScale="95" zoomScaleNormal="95" workbookViewId="0">
      <selection activeCell="B58" sqref="B58"/>
    </sheetView>
  </sheetViews>
  <sheetFormatPr baseColWidth="10" defaultColWidth="11.42578125" defaultRowHeight="14.25" x14ac:dyDescent="0.2"/>
  <cols>
    <col min="1" max="1" width="14.5703125" style="3" customWidth="1"/>
    <col min="2" max="2" width="2.5703125" style="3" customWidth="1"/>
    <col min="3" max="4" width="10.42578125" style="3" customWidth="1"/>
    <col min="5" max="5" width="51" style="3" customWidth="1"/>
    <col min="6" max="6" width="14.42578125" style="3" bestFit="1" customWidth="1"/>
    <col min="7" max="9" width="11.42578125" style="3"/>
    <col min="10" max="10" width="15.85546875" style="3" customWidth="1"/>
    <col min="11" max="12" width="10.42578125" style="3" customWidth="1"/>
    <col min="13" max="13" width="2.42578125" style="3" customWidth="1"/>
    <col min="14" max="14" width="13" style="3" customWidth="1"/>
    <col min="15" max="16384" width="11.42578125" style="3"/>
  </cols>
  <sheetData>
    <row r="2" spans="2:13" ht="12" customHeight="1" x14ac:dyDescent="0.2">
      <c r="B2" s="188"/>
      <c r="C2" s="188"/>
      <c r="D2" s="188"/>
      <c r="E2" s="188"/>
      <c r="F2" s="188"/>
      <c r="G2" s="188"/>
      <c r="H2" s="188"/>
      <c r="I2" s="188"/>
      <c r="J2" s="188"/>
      <c r="K2" s="262"/>
      <c r="L2" s="262"/>
      <c r="M2" s="262"/>
    </row>
    <row r="3" spans="2:13" ht="13.5" customHeight="1" x14ac:dyDescent="0.25">
      <c r="B3" s="188"/>
      <c r="C3" s="54"/>
      <c r="D3" s="54"/>
      <c r="E3" s="64"/>
      <c r="F3" s="64"/>
      <c r="G3" s="64"/>
      <c r="H3" s="64"/>
      <c r="I3" s="64"/>
      <c r="J3" s="64"/>
      <c r="K3" s="68"/>
      <c r="L3" s="68"/>
      <c r="M3" s="262"/>
    </row>
    <row r="4" spans="2:13" ht="13.5" customHeight="1" x14ac:dyDescent="0.25">
      <c r="B4" s="188"/>
      <c r="C4" s="54"/>
      <c r="D4" s="54"/>
      <c r="E4" s="64"/>
      <c r="F4" s="64"/>
      <c r="G4" s="64"/>
      <c r="H4" s="64"/>
      <c r="I4" s="64"/>
      <c r="J4" s="64"/>
      <c r="K4" s="68"/>
      <c r="L4" s="68"/>
      <c r="M4" s="262"/>
    </row>
    <row r="5" spans="2:13" ht="13.5" customHeight="1" x14ac:dyDescent="0.25">
      <c r="B5" s="188"/>
      <c r="C5" s="54"/>
      <c r="D5" s="54"/>
      <c r="E5" s="64"/>
      <c r="F5" s="64"/>
      <c r="G5" s="64"/>
      <c r="H5" s="64"/>
      <c r="I5" s="64"/>
      <c r="J5" s="64"/>
      <c r="K5" s="68"/>
      <c r="L5" s="68"/>
      <c r="M5" s="262"/>
    </row>
    <row r="6" spans="2:13" ht="13.5" customHeight="1" x14ac:dyDescent="0.2">
      <c r="B6" s="188"/>
      <c r="C6" s="382" t="s">
        <v>519</v>
      </c>
      <c r="D6" s="382"/>
      <c r="E6" s="382"/>
      <c r="F6" s="382"/>
      <c r="G6" s="382"/>
      <c r="H6" s="382"/>
      <c r="I6" s="382"/>
      <c r="J6" s="382"/>
      <c r="K6" s="382"/>
      <c r="L6" s="382"/>
      <c r="M6" s="262"/>
    </row>
    <row r="7" spans="2:13" ht="13.5" customHeight="1" x14ac:dyDescent="0.2">
      <c r="B7" s="188"/>
      <c r="C7" s="382"/>
      <c r="D7" s="382"/>
      <c r="E7" s="382"/>
      <c r="F7" s="382"/>
      <c r="G7" s="382"/>
      <c r="H7" s="382"/>
      <c r="I7" s="382"/>
      <c r="J7" s="382"/>
      <c r="K7" s="382"/>
      <c r="L7" s="382"/>
      <c r="M7" s="262"/>
    </row>
    <row r="8" spans="2:13" ht="13.5" customHeight="1" x14ac:dyDescent="0.2">
      <c r="B8" s="188"/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262"/>
    </row>
    <row r="9" spans="2:13" ht="13.5" customHeight="1" x14ac:dyDescent="0.2">
      <c r="B9" s="188"/>
      <c r="C9" s="382"/>
      <c r="D9" s="382"/>
      <c r="E9" s="382"/>
      <c r="F9" s="382"/>
      <c r="G9" s="382"/>
      <c r="H9" s="382"/>
      <c r="I9" s="382"/>
      <c r="J9" s="382"/>
      <c r="K9" s="382"/>
      <c r="L9" s="382"/>
      <c r="M9" s="262"/>
    </row>
    <row r="10" spans="2:13" ht="13.5" customHeight="1" x14ac:dyDescent="0.25">
      <c r="B10" s="188"/>
      <c r="C10" s="54"/>
      <c r="D10" s="54"/>
      <c r="E10" s="57"/>
      <c r="F10" s="57"/>
      <c r="G10" s="57"/>
      <c r="H10" s="57"/>
      <c r="I10" s="57"/>
      <c r="J10" s="57"/>
      <c r="K10" s="68"/>
      <c r="L10" s="68"/>
      <c r="M10" s="262"/>
    </row>
    <row r="11" spans="2:13" ht="13.5" customHeight="1" x14ac:dyDescent="0.25">
      <c r="B11" s="188"/>
      <c r="C11" s="54"/>
      <c r="D11" s="54"/>
      <c r="E11" s="57"/>
      <c r="F11" s="57"/>
      <c r="G11" s="57"/>
      <c r="H11" s="57"/>
      <c r="I11" s="57"/>
      <c r="J11" s="57"/>
      <c r="K11" s="68"/>
      <c r="L11" s="68"/>
      <c r="M11" s="262"/>
    </row>
    <row r="12" spans="2:13" ht="18" customHeight="1" x14ac:dyDescent="0.2">
      <c r="B12" s="188"/>
      <c r="C12" s="54"/>
      <c r="D12" s="54"/>
      <c r="E12" s="380" t="s">
        <v>186</v>
      </c>
      <c r="F12" s="380" t="s">
        <v>91</v>
      </c>
      <c r="G12" s="380"/>
      <c r="H12" s="383" t="s">
        <v>92</v>
      </c>
      <c r="I12" s="384"/>
      <c r="J12" s="380" t="s">
        <v>75</v>
      </c>
      <c r="K12" s="141"/>
      <c r="L12" s="141"/>
      <c r="M12" s="262"/>
    </row>
    <row r="13" spans="2:13" ht="18" customHeight="1" x14ac:dyDescent="0.2">
      <c r="B13" s="188"/>
      <c r="C13" s="54"/>
      <c r="D13" s="54"/>
      <c r="E13" s="381"/>
      <c r="F13" s="187" t="s">
        <v>183</v>
      </c>
      <c r="G13" s="187" t="s">
        <v>184</v>
      </c>
      <c r="H13" s="187" t="s">
        <v>183</v>
      </c>
      <c r="I13" s="187" t="s">
        <v>184</v>
      </c>
      <c r="J13" s="381" t="s">
        <v>75</v>
      </c>
      <c r="K13" s="171"/>
      <c r="L13" s="171"/>
      <c r="M13" s="262"/>
    </row>
    <row r="14" spans="2:13" ht="13.5" customHeight="1" x14ac:dyDescent="0.2">
      <c r="B14" s="188"/>
      <c r="C14" s="54"/>
      <c r="D14" s="54"/>
      <c r="E14" s="264" t="s">
        <v>30</v>
      </c>
      <c r="F14" s="265">
        <f>SUM(F15:F17)</f>
        <v>68</v>
      </c>
      <c r="G14" s="265">
        <f>SUM(G15:G17)</f>
        <v>89</v>
      </c>
      <c r="H14" s="317">
        <f>+F14/J14</f>
        <v>0.43312101910828027</v>
      </c>
      <c r="I14" s="317">
        <f>+G14/J14</f>
        <v>0.56687898089171973</v>
      </c>
      <c r="J14" s="265">
        <f>SUM(J15:J17)</f>
        <v>157</v>
      </c>
      <c r="K14" s="65">
        <f>+F14/J14</f>
        <v>0.43312101910828027</v>
      </c>
      <c r="L14" s="65">
        <f>+G14/J14</f>
        <v>0.56687898089171973</v>
      </c>
      <c r="M14" s="262"/>
    </row>
    <row r="15" spans="2:13" ht="13.5" customHeight="1" x14ac:dyDescent="0.2">
      <c r="B15" s="188"/>
      <c r="C15" s="54"/>
      <c r="D15" s="54"/>
      <c r="E15" s="58" t="s">
        <v>31</v>
      </c>
      <c r="F15" s="59">
        <v>19</v>
      </c>
      <c r="G15" s="59">
        <v>42</v>
      </c>
      <c r="H15" s="302">
        <f t="shared" ref="H15:H56" si="0">+F15/J15</f>
        <v>0.31147540983606559</v>
      </c>
      <c r="I15" s="302">
        <f t="shared" ref="I15:I56" si="1">+G15/J15</f>
        <v>0.68852459016393441</v>
      </c>
      <c r="J15" s="60">
        <f>+F15+G15</f>
        <v>61</v>
      </c>
      <c r="K15" s="65"/>
      <c r="L15" s="65"/>
      <c r="M15" s="262"/>
    </row>
    <row r="16" spans="2:13" ht="13.5" customHeight="1" x14ac:dyDescent="0.2">
      <c r="B16" s="188"/>
      <c r="C16" s="54"/>
      <c r="D16" s="54"/>
      <c r="E16" s="61" t="s">
        <v>33</v>
      </c>
      <c r="F16" s="59">
        <v>6</v>
      </c>
      <c r="G16" s="59">
        <v>6</v>
      </c>
      <c r="H16" s="303">
        <f t="shared" si="0"/>
        <v>0.5</v>
      </c>
      <c r="I16" s="303">
        <f t="shared" si="1"/>
        <v>0.5</v>
      </c>
      <c r="J16" s="63">
        <f>+F16+G16</f>
        <v>12</v>
      </c>
      <c r="K16" s="65"/>
      <c r="L16" s="65"/>
      <c r="M16" s="262"/>
    </row>
    <row r="17" spans="2:13" ht="13.5" customHeight="1" x14ac:dyDescent="0.2">
      <c r="B17" s="188"/>
      <c r="C17" s="54"/>
      <c r="D17" s="54"/>
      <c r="E17" s="58" t="s">
        <v>32</v>
      </c>
      <c r="F17" s="59">
        <v>43</v>
      </c>
      <c r="G17" s="59">
        <v>41</v>
      </c>
      <c r="H17" s="302">
        <f t="shared" si="0"/>
        <v>0.51190476190476186</v>
      </c>
      <c r="I17" s="302">
        <f t="shared" si="1"/>
        <v>0.48809523809523808</v>
      </c>
      <c r="J17" s="60">
        <f>+F17+G17</f>
        <v>84</v>
      </c>
      <c r="K17" s="65"/>
      <c r="L17" s="65"/>
      <c r="M17" s="262"/>
    </row>
    <row r="18" spans="2:13" ht="13.5" customHeight="1" x14ac:dyDescent="0.2">
      <c r="B18" s="188"/>
      <c r="C18" s="54"/>
      <c r="D18" s="54"/>
      <c r="E18" s="228" t="s">
        <v>95</v>
      </c>
      <c r="F18" s="226">
        <f>SUM(F19:F21)</f>
        <v>60</v>
      </c>
      <c r="G18" s="226">
        <f>SUM(G19:G21)</f>
        <v>34</v>
      </c>
      <c r="H18" s="301">
        <f t="shared" si="0"/>
        <v>0.63829787234042556</v>
      </c>
      <c r="I18" s="301">
        <f t="shared" si="1"/>
        <v>0.36170212765957449</v>
      </c>
      <c r="J18" s="226">
        <f>SUM(J19:J21)</f>
        <v>94</v>
      </c>
      <c r="K18" s="65">
        <f>+F18/J18</f>
        <v>0.63829787234042556</v>
      </c>
      <c r="L18" s="65">
        <f>+G18/J18</f>
        <v>0.36170212765957449</v>
      </c>
      <c r="M18" s="262"/>
    </row>
    <row r="19" spans="2:13" ht="13.5" customHeight="1" x14ac:dyDescent="0.2">
      <c r="B19" s="188"/>
      <c r="C19" s="54"/>
      <c r="D19" s="54"/>
      <c r="E19" s="58" t="s">
        <v>36</v>
      </c>
      <c r="F19" s="59">
        <v>8</v>
      </c>
      <c r="G19" s="59">
        <v>4</v>
      </c>
      <c r="H19" s="302">
        <f t="shared" si="0"/>
        <v>0.66666666666666663</v>
      </c>
      <c r="I19" s="302">
        <f t="shared" si="1"/>
        <v>0.33333333333333331</v>
      </c>
      <c r="J19" s="60">
        <f>SUM(F19:G19)</f>
        <v>12</v>
      </c>
      <c r="K19" s="65"/>
      <c r="L19" s="65"/>
      <c r="M19" s="262"/>
    </row>
    <row r="20" spans="2:13" ht="13.5" customHeight="1" x14ac:dyDescent="0.2">
      <c r="B20" s="188"/>
      <c r="C20" s="54"/>
      <c r="D20" s="54"/>
      <c r="E20" s="61" t="s">
        <v>35</v>
      </c>
      <c r="F20" s="59">
        <v>32</v>
      </c>
      <c r="G20" s="59">
        <v>25</v>
      </c>
      <c r="H20" s="303">
        <f t="shared" si="0"/>
        <v>0.56140350877192979</v>
      </c>
      <c r="I20" s="303">
        <f t="shared" si="1"/>
        <v>0.43859649122807015</v>
      </c>
      <c r="J20" s="63">
        <f>SUM(F20:G20)</f>
        <v>57</v>
      </c>
      <c r="K20" s="65"/>
      <c r="L20" s="65"/>
      <c r="M20" s="262"/>
    </row>
    <row r="21" spans="2:13" ht="13.5" customHeight="1" x14ac:dyDescent="0.2">
      <c r="B21" s="188"/>
      <c r="C21" s="54"/>
      <c r="D21" s="54"/>
      <c r="E21" s="58" t="s">
        <v>37</v>
      </c>
      <c r="F21" s="59">
        <v>20</v>
      </c>
      <c r="G21" s="59">
        <v>5</v>
      </c>
      <c r="H21" s="302">
        <f t="shared" si="0"/>
        <v>0.8</v>
      </c>
      <c r="I21" s="302">
        <f t="shared" si="1"/>
        <v>0.2</v>
      </c>
      <c r="J21" s="60">
        <f>SUM(F21:G21)</f>
        <v>25</v>
      </c>
      <c r="K21" s="65"/>
      <c r="L21" s="65"/>
      <c r="M21" s="262"/>
    </row>
    <row r="22" spans="2:13" ht="13.5" customHeight="1" x14ac:dyDescent="0.2">
      <c r="B22" s="188"/>
      <c r="C22" s="54"/>
      <c r="D22" s="54"/>
      <c r="E22" s="228" t="s">
        <v>96</v>
      </c>
      <c r="F22" s="226">
        <f>SUM(F23:F25)</f>
        <v>112</v>
      </c>
      <c r="G22" s="226">
        <f>SUM(G23:G25)</f>
        <v>69</v>
      </c>
      <c r="H22" s="301">
        <f t="shared" si="0"/>
        <v>0.61878453038674031</v>
      </c>
      <c r="I22" s="301">
        <f t="shared" si="1"/>
        <v>0.38121546961325969</v>
      </c>
      <c r="J22" s="226">
        <f>SUM(J23:J25)</f>
        <v>181</v>
      </c>
      <c r="K22" s="65">
        <f>+F22/J22</f>
        <v>0.61878453038674031</v>
      </c>
      <c r="L22" s="65">
        <f>+G22/J22</f>
        <v>0.38121546961325969</v>
      </c>
      <c r="M22" s="262"/>
    </row>
    <row r="23" spans="2:13" ht="13.5" customHeight="1" x14ac:dyDescent="0.2">
      <c r="B23" s="188"/>
      <c r="C23" s="54"/>
      <c r="D23" s="54"/>
      <c r="E23" s="58" t="s">
        <v>40</v>
      </c>
      <c r="F23" s="59">
        <v>22</v>
      </c>
      <c r="G23" s="59">
        <v>5</v>
      </c>
      <c r="H23" s="302">
        <f t="shared" si="0"/>
        <v>0.81481481481481477</v>
      </c>
      <c r="I23" s="302">
        <f t="shared" si="1"/>
        <v>0.18518518518518517</v>
      </c>
      <c r="J23" s="60">
        <f>+F23+G23</f>
        <v>27</v>
      </c>
      <c r="K23" s="65"/>
      <c r="L23" s="65"/>
      <c r="M23" s="262"/>
    </row>
    <row r="24" spans="2:13" ht="13.5" customHeight="1" x14ac:dyDescent="0.2">
      <c r="B24" s="188"/>
      <c r="C24" s="54"/>
      <c r="D24" s="54"/>
      <c r="E24" s="61" t="s">
        <v>39</v>
      </c>
      <c r="F24" s="59">
        <v>74</v>
      </c>
      <c r="G24" s="59">
        <v>55</v>
      </c>
      <c r="H24" s="303">
        <f t="shared" si="0"/>
        <v>0.5736434108527132</v>
      </c>
      <c r="I24" s="303">
        <f t="shared" si="1"/>
        <v>0.4263565891472868</v>
      </c>
      <c r="J24" s="63">
        <f>+F24+G24</f>
        <v>129</v>
      </c>
      <c r="K24" s="65"/>
      <c r="L24" s="65"/>
      <c r="M24" s="262"/>
    </row>
    <row r="25" spans="2:13" ht="13.5" customHeight="1" x14ac:dyDescent="0.2">
      <c r="B25" s="188"/>
      <c r="C25" s="54"/>
      <c r="D25" s="54"/>
      <c r="E25" s="58" t="s">
        <v>41</v>
      </c>
      <c r="F25" s="59">
        <v>16</v>
      </c>
      <c r="G25" s="59">
        <v>9</v>
      </c>
      <c r="H25" s="302">
        <f t="shared" si="0"/>
        <v>0.64</v>
      </c>
      <c r="I25" s="302">
        <f t="shared" si="1"/>
        <v>0.36</v>
      </c>
      <c r="J25" s="60">
        <f>+F25+G25</f>
        <v>25</v>
      </c>
      <c r="K25" s="65"/>
      <c r="L25" s="65"/>
      <c r="M25" s="262"/>
    </row>
    <row r="26" spans="2:13" ht="13.5" customHeight="1" x14ac:dyDescent="0.2">
      <c r="B26" s="188"/>
      <c r="C26" s="54"/>
      <c r="D26" s="54"/>
      <c r="E26" s="228" t="s">
        <v>97</v>
      </c>
      <c r="F26" s="226">
        <f>SUM(F27:F32)</f>
        <v>51</v>
      </c>
      <c r="G26" s="226">
        <f>SUM(G27:G32)</f>
        <v>136</v>
      </c>
      <c r="H26" s="301">
        <f t="shared" si="0"/>
        <v>0.27272727272727271</v>
      </c>
      <c r="I26" s="301">
        <f t="shared" si="1"/>
        <v>0.72727272727272729</v>
      </c>
      <c r="J26" s="226">
        <f>SUM(J27:J32)</f>
        <v>187</v>
      </c>
      <c r="K26" s="65">
        <f>+F26/J26</f>
        <v>0.27272727272727271</v>
      </c>
      <c r="L26" s="65">
        <f>+G26/J26</f>
        <v>0.72727272727272729</v>
      </c>
      <c r="M26" s="262"/>
    </row>
    <row r="27" spans="2:13" ht="13.5" customHeight="1" x14ac:dyDescent="0.2">
      <c r="B27" s="188"/>
      <c r="C27" s="54"/>
      <c r="D27" s="54"/>
      <c r="E27" s="58" t="s">
        <v>43</v>
      </c>
      <c r="F27" s="59">
        <v>8</v>
      </c>
      <c r="G27" s="59">
        <v>26</v>
      </c>
      <c r="H27" s="302">
        <f t="shared" si="0"/>
        <v>0.23529411764705882</v>
      </c>
      <c r="I27" s="302">
        <f t="shared" si="1"/>
        <v>0.76470588235294112</v>
      </c>
      <c r="J27" s="60">
        <f t="shared" ref="J27:J32" si="2">SUM(F27:G27)</f>
        <v>34</v>
      </c>
      <c r="K27" s="65"/>
      <c r="L27" s="65"/>
      <c r="M27" s="262"/>
    </row>
    <row r="28" spans="2:13" ht="13.5" customHeight="1" x14ac:dyDescent="0.2">
      <c r="B28" s="188"/>
      <c r="C28" s="54"/>
      <c r="D28" s="54"/>
      <c r="E28" s="61" t="s">
        <v>48</v>
      </c>
      <c r="F28" s="59">
        <v>20</v>
      </c>
      <c r="G28" s="59">
        <v>57</v>
      </c>
      <c r="H28" s="303">
        <f t="shared" si="0"/>
        <v>0.25974025974025972</v>
      </c>
      <c r="I28" s="303">
        <f t="shared" si="1"/>
        <v>0.74025974025974028</v>
      </c>
      <c r="J28" s="63">
        <f t="shared" si="2"/>
        <v>77</v>
      </c>
      <c r="K28" s="65"/>
      <c r="L28" s="65"/>
      <c r="M28" s="262"/>
    </row>
    <row r="29" spans="2:13" ht="13.5" customHeight="1" x14ac:dyDescent="0.2">
      <c r="B29" s="188"/>
      <c r="C29" s="54"/>
      <c r="D29" s="54"/>
      <c r="E29" s="58" t="s">
        <v>44</v>
      </c>
      <c r="F29" s="59">
        <v>1</v>
      </c>
      <c r="G29" s="59">
        <v>5</v>
      </c>
      <c r="H29" s="302">
        <f t="shared" si="0"/>
        <v>0.16666666666666666</v>
      </c>
      <c r="I29" s="302">
        <f t="shared" si="1"/>
        <v>0.83333333333333337</v>
      </c>
      <c r="J29" s="60">
        <f t="shared" si="2"/>
        <v>6</v>
      </c>
      <c r="K29" s="65"/>
      <c r="L29" s="65"/>
      <c r="M29" s="262"/>
    </row>
    <row r="30" spans="2:13" ht="13.5" customHeight="1" x14ac:dyDescent="0.2">
      <c r="B30" s="188"/>
      <c r="C30" s="54"/>
      <c r="D30" s="54"/>
      <c r="E30" s="61" t="s">
        <v>98</v>
      </c>
      <c r="F30" s="59">
        <v>0</v>
      </c>
      <c r="G30" s="59">
        <v>12</v>
      </c>
      <c r="H30" s="303">
        <f t="shared" si="0"/>
        <v>0</v>
      </c>
      <c r="I30" s="303">
        <f t="shared" si="1"/>
        <v>1</v>
      </c>
      <c r="J30" s="63">
        <f t="shared" si="2"/>
        <v>12</v>
      </c>
      <c r="K30" s="65"/>
      <c r="L30" s="65"/>
      <c r="M30" s="262"/>
    </row>
    <row r="31" spans="2:13" ht="13.5" customHeight="1" x14ac:dyDescent="0.2">
      <c r="B31" s="188"/>
      <c r="C31" s="54"/>
      <c r="D31" s="54"/>
      <c r="E31" s="58" t="s">
        <v>46</v>
      </c>
      <c r="F31" s="59">
        <v>20</v>
      </c>
      <c r="G31" s="59">
        <v>21</v>
      </c>
      <c r="H31" s="302">
        <f t="shared" si="0"/>
        <v>0.48780487804878048</v>
      </c>
      <c r="I31" s="302">
        <f t="shared" si="1"/>
        <v>0.51219512195121952</v>
      </c>
      <c r="J31" s="60">
        <f t="shared" si="2"/>
        <v>41</v>
      </c>
      <c r="K31" s="65"/>
      <c r="L31" s="65"/>
      <c r="M31" s="262"/>
    </row>
    <row r="32" spans="2:13" ht="13.5" customHeight="1" x14ac:dyDescent="0.2">
      <c r="B32" s="188"/>
      <c r="C32" s="54"/>
      <c r="D32" s="54"/>
      <c r="E32" s="61" t="s">
        <v>47</v>
      </c>
      <c r="F32" s="59">
        <v>2</v>
      </c>
      <c r="G32" s="59">
        <v>15</v>
      </c>
      <c r="H32" s="303">
        <f t="shared" si="0"/>
        <v>0.11764705882352941</v>
      </c>
      <c r="I32" s="303">
        <f t="shared" si="1"/>
        <v>0.88235294117647056</v>
      </c>
      <c r="J32" s="63">
        <f t="shared" si="2"/>
        <v>17</v>
      </c>
      <c r="K32" s="65"/>
      <c r="L32" s="65"/>
      <c r="M32" s="262"/>
    </row>
    <row r="33" spans="2:13" ht="13.5" customHeight="1" x14ac:dyDescent="0.2">
      <c r="B33" s="188"/>
      <c r="C33" s="54"/>
      <c r="D33" s="54"/>
      <c r="E33" s="228" t="s">
        <v>99</v>
      </c>
      <c r="F33" s="226">
        <f>+SUM(F34:F37)</f>
        <v>71</v>
      </c>
      <c r="G33" s="226">
        <f>+SUM(G34:G37)</f>
        <v>36</v>
      </c>
      <c r="H33" s="301">
        <f t="shared" si="0"/>
        <v>0.66355140186915884</v>
      </c>
      <c r="I33" s="301">
        <f t="shared" si="1"/>
        <v>0.3364485981308411</v>
      </c>
      <c r="J33" s="226">
        <f>+SUM(J34:J37)</f>
        <v>107</v>
      </c>
      <c r="K33" s="65">
        <f>+F33/J33</f>
        <v>0.66355140186915884</v>
      </c>
      <c r="L33" s="65">
        <f>+G33/J33</f>
        <v>0.3364485981308411</v>
      </c>
      <c r="M33" s="262"/>
    </row>
    <row r="34" spans="2:13" ht="13.5" customHeight="1" x14ac:dyDescent="0.2">
      <c r="B34" s="188"/>
      <c r="C34" s="54"/>
      <c r="D34" s="54"/>
      <c r="E34" s="58" t="s">
        <v>116</v>
      </c>
      <c r="F34" s="59">
        <v>24</v>
      </c>
      <c r="G34" s="59">
        <v>13</v>
      </c>
      <c r="H34" s="302">
        <f t="shared" si="0"/>
        <v>0.64864864864864868</v>
      </c>
      <c r="I34" s="302">
        <f t="shared" si="1"/>
        <v>0.35135135135135137</v>
      </c>
      <c r="J34" s="60">
        <f>+F34+G34</f>
        <v>37</v>
      </c>
      <c r="K34" s="65"/>
      <c r="L34" s="65"/>
      <c r="M34" s="262"/>
    </row>
    <row r="35" spans="2:13" ht="13.5" customHeight="1" x14ac:dyDescent="0.2">
      <c r="B35" s="188"/>
      <c r="C35" s="54"/>
      <c r="D35" s="54"/>
      <c r="E35" s="61" t="s">
        <v>54</v>
      </c>
      <c r="F35" s="59">
        <v>7</v>
      </c>
      <c r="G35" s="59">
        <v>14</v>
      </c>
      <c r="H35" s="303">
        <f t="shared" si="0"/>
        <v>0.33333333333333331</v>
      </c>
      <c r="I35" s="303">
        <f t="shared" si="1"/>
        <v>0.66666666666666663</v>
      </c>
      <c r="J35" s="63">
        <f>+F35+G35</f>
        <v>21</v>
      </c>
      <c r="K35" s="65"/>
      <c r="L35" s="65"/>
      <c r="M35" s="262"/>
    </row>
    <row r="36" spans="2:13" ht="13.5" customHeight="1" x14ac:dyDescent="0.2">
      <c r="B36" s="188"/>
      <c r="C36" s="54"/>
      <c r="D36" s="54"/>
      <c r="E36" s="58" t="s">
        <v>52</v>
      </c>
      <c r="F36" s="59">
        <v>1</v>
      </c>
      <c r="G36" s="59">
        <v>3</v>
      </c>
      <c r="H36" s="303">
        <f t="shared" si="0"/>
        <v>0.25</v>
      </c>
      <c r="I36" s="303">
        <f t="shared" si="1"/>
        <v>0.75</v>
      </c>
      <c r="J36" s="63">
        <f>+F36+G36</f>
        <v>4</v>
      </c>
      <c r="K36" s="65"/>
      <c r="L36" s="65"/>
      <c r="M36" s="262"/>
    </row>
    <row r="37" spans="2:13" ht="13.5" customHeight="1" x14ac:dyDescent="0.2">
      <c r="B37" s="188"/>
      <c r="C37" s="54"/>
      <c r="D37" s="54"/>
      <c r="E37" s="61" t="s">
        <v>50</v>
      </c>
      <c r="F37" s="59">
        <v>39</v>
      </c>
      <c r="G37" s="59">
        <v>6</v>
      </c>
      <c r="H37" s="303">
        <f t="shared" si="0"/>
        <v>0.8666666666666667</v>
      </c>
      <c r="I37" s="303">
        <f t="shared" si="1"/>
        <v>0.13333333333333333</v>
      </c>
      <c r="J37" s="63">
        <f>+F37+G37</f>
        <v>45</v>
      </c>
      <c r="K37" s="65"/>
      <c r="L37" s="65"/>
      <c r="M37" s="262"/>
    </row>
    <row r="38" spans="2:13" ht="13.5" customHeight="1" x14ac:dyDescent="0.2">
      <c r="B38" s="188"/>
      <c r="C38" s="54"/>
      <c r="D38" s="54"/>
      <c r="E38" s="228" t="s">
        <v>55</v>
      </c>
      <c r="F38" s="226">
        <f>+SUM(F39:F39)</f>
        <v>8</v>
      </c>
      <c r="G38" s="226">
        <f>+SUM(G39:G39)</f>
        <v>0</v>
      </c>
      <c r="H38" s="301">
        <f t="shared" si="0"/>
        <v>1</v>
      </c>
      <c r="I38" s="301">
        <f t="shared" si="1"/>
        <v>0</v>
      </c>
      <c r="J38" s="226">
        <f>+SUM(J39:J39)</f>
        <v>8</v>
      </c>
      <c r="K38" s="65">
        <f>+F38/J38</f>
        <v>1</v>
      </c>
      <c r="L38" s="65">
        <f>+G38/J38</f>
        <v>0</v>
      </c>
      <c r="M38" s="262"/>
    </row>
    <row r="39" spans="2:13" ht="13.5" customHeight="1" x14ac:dyDescent="0.2">
      <c r="B39" s="188"/>
      <c r="C39" s="54"/>
      <c r="D39" s="54"/>
      <c r="E39" s="58" t="s">
        <v>56</v>
      </c>
      <c r="F39" s="59">
        <v>8</v>
      </c>
      <c r="G39" s="59"/>
      <c r="H39" s="302">
        <f t="shared" si="0"/>
        <v>1</v>
      </c>
      <c r="I39" s="302">
        <f t="shared" si="1"/>
        <v>0</v>
      </c>
      <c r="J39" s="60">
        <f>SUM(F39:G39)</f>
        <v>8</v>
      </c>
      <c r="K39" s="65"/>
      <c r="L39" s="65"/>
      <c r="M39" s="262"/>
    </row>
    <row r="40" spans="2:13" ht="13.5" customHeight="1" x14ac:dyDescent="0.2">
      <c r="B40" s="188"/>
      <c r="C40" s="54"/>
      <c r="D40" s="54"/>
      <c r="E40" s="228" t="s">
        <v>63</v>
      </c>
      <c r="F40" s="226">
        <f>+SUM(F41:F43)</f>
        <v>55</v>
      </c>
      <c r="G40" s="226">
        <f>+SUM(G41:G43)</f>
        <v>32</v>
      </c>
      <c r="H40" s="301">
        <f t="shared" si="0"/>
        <v>0.63218390804597702</v>
      </c>
      <c r="I40" s="301">
        <f t="shared" si="1"/>
        <v>0.36781609195402298</v>
      </c>
      <c r="J40" s="226">
        <f>+SUM(J41:J43)</f>
        <v>87</v>
      </c>
      <c r="K40" s="65">
        <f>+F40/J40</f>
        <v>0.63218390804597702</v>
      </c>
      <c r="L40" s="65">
        <f>+G40/J40</f>
        <v>0.36781609195402298</v>
      </c>
      <c r="M40" s="262"/>
    </row>
    <row r="41" spans="2:13" ht="13.5" customHeight="1" x14ac:dyDescent="0.2">
      <c r="B41" s="188"/>
      <c r="C41" s="54"/>
      <c r="D41" s="54"/>
      <c r="E41" s="58" t="s">
        <v>64</v>
      </c>
      <c r="F41" s="59">
        <v>23</v>
      </c>
      <c r="G41" s="59">
        <v>14</v>
      </c>
      <c r="H41" s="302">
        <f t="shared" si="0"/>
        <v>0.6216216216216216</v>
      </c>
      <c r="I41" s="302">
        <f t="shared" si="1"/>
        <v>0.3783783783783784</v>
      </c>
      <c r="J41" s="60">
        <f>SUM(F41:G41)</f>
        <v>37</v>
      </c>
      <c r="K41" s="65"/>
      <c r="L41" s="65"/>
      <c r="M41" s="262"/>
    </row>
    <row r="42" spans="2:13" ht="13.5" customHeight="1" x14ac:dyDescent="0.2">
      <c r="B42" s="188"/>
      <c r="C42" s="54"/>
      <c r="D42" s="54"/>
      <c r="E42" s="61" t="s">
        <v>65</v>
      </c>
      <c r="F42" s="59">
        <v>24</v>
      </c>
      <c r="G42" s="59">
        <v>14</v>
      </c>
      <c r="H42" s="303">
        <f t="shared" si="0"/>
        <v>0.63157894736842102</v>
      </c>
      <c r="I42" s="303">
        <f t="shared" si="1"/>
        <v>0.36842105263157893</v>
      </c>
      <c r="J42" s="63">
        <f>SUM(F42:G42)</f>
        <v>38</v>
      </c>
      <c r="K42" s="65"/>
      <c r="L42" s="65"/>
      <c r="M42" s="262"/>
    </row>
    <row r="43" spans="2:13" ht="13.5" customHeight="1" x14ac:dyDescent="0.2">
      <c r="B43" s="188"/>
      <c r="C43" s="54"/>
      <c r="D43" s="54"/>
      <c r="E43" s="58" t="s">
        <v>100</v>
      </c>
      <c r="F43" s="59">
        <v>8</v>
      </c>
      <c r="G43" s="59">
        <v>4</v>
      </c>
      <c r="H43" s="302">
        <f t="shared" si="0"/>
        <v>0.66666666666666663</v>
      </c>
      <c r="I43" s="302">
        <f t="shared" si="1"/>
        <v>0.33333333333333331</v>
      </c>
      <c r="J43" s="60">
        <f>SUM(F43:G43)</f>
        <v>12</v>
      </c>
      <c r="K43" s="65"/>
      <c r="L43" s="65"/>
      <c r="M43" s="262"/>
    </row>
    <row r="44" spans="2:13" ht="13.5" customHeight="1" x14ac:dyDescent="0.2">
      <c r="B44" s="188"/>
      <c r="C44" s="54"/>
      <c r="D44" s="54"/>
      <c r="E44" s="228" t="s">
        <v>101</v>
      </c>
      <c r="F44" s="226">
        <f>+SUM(F45:F47)</f>
        <v>11</v>
      </c>
      <c r="G44" s="226">
        <f>+SUM(G45:G47)</f>
        <v>15</v>
      </c>
      <c r="H44" s="301">
        <f t="shared" si="0"/>
        <v>0.42307692307692307</v>
      </c>
      <c r="I44" s="301">
        <f t="shared" si="1"/>
        <v>0.57692307692307687</v>
      </c>
      <c r="J44" s="226">
        <f>+SUM(J45:J47)</f>
        <v>26</v>
      </c>
      <c r="K44" s="65">
        <f>+F44/J44</f>
        <v>0.42307692307692307</v>
      </c>
      <c r="L44" s="65">
        <f>+G44/J44</f>
        <v>0.57692307692307687</v>
      </c>
      <c r="M44" s="262"/>
    </row>
    <row r="45" spans="2:13" ht="13.5" customHeight="1" x14ac:dyDescent="0.2">
      <c r="B45" s="188"/>
      <c r="C45" s="54"/>
      <c r="D45" s="54"/>
      <c r="E45" s="58" t="s">
        <v>185</v>
      </c>
      <c r="F45" s="59">
        <v>8</v>
      </c>
      <c r="G45" s="59">
        <v>12</v>
      </c>
      <c r="H45" s="302">
        <f t="shared" si="0"/>
        <v>0.4</v>
      </c>
      <c r="I45" s="302">
        <f t="shared" si="1"/>
        <v>0.6</v>
      </c>
      <c r="J45" s="60">
        <f>SUM(F45:G45)</f>
        <v>20</v>
      </c>
      <c r="K45" s="65"/>
      <c r="L45" s="65"/>
      <c r="M45" s="262"/>
    </row>
    <row r="46" spans="2:13" ht="13.5" customHeight="1" x14ac:dyDescent="0.2">
      <c r="B46" s="188"/>
      <c r="C46" s="54"/>
      <c r="D46" s="54"/>
      <c r="E46" s="61" t="s">
        <v>61</v>
      </c>
      <c r="F46" s="59">
        <v>3</v>
      </c>
      <c r="G46" s="59">
        <v>0</v>
      </c>
      <c r="H46" s="303">
        <f t="shared" si="0"/>
        <v>1</v>
      </c>
      <c r="I46" s="303">
        <f t="shared" si="1"/>
        <v>0</v>
      </c>
      <c r="J46" s="63">
        <f>SUM(F46:G46)</f>
        <v>3</v>
      </c>
      <c r="K46" s="65"/>
      <c r="L46" s="65"/>
      <c r="M46" s="262"/>
    </row>
    <row r="47" spans="2:13" ht="13.5" customHeight="1" x14ac:dyDescent="0.2">
      <c r="B47" s="188"/>
      <c r="C47" s="54"/>
      <c r="D47" s="54"/>
      <c r="E47" s="58" t="s">
        <v>60</v>
      </c>
      <c r="F47" s="59">
        <v>0</v>
      </c>
      <c r="G47" s="59">
        <v>3</v>
      </c>
      <c r="H47" s="302">
        <f t="shared" si="0"/>
        <v>0</v>
      </c>
      <c r="I47" s="302">
        <f t="shared" si="1"/>
        <v>1</v>
      </c>
      <c r="J47" s="63">
        <f>SUM(F47:G47)</f>
        <v>3</v>
      </c>
      <c r="K47" s="65"/>
      <c r="L47" s="65"/>
      <c r="M47" s="262"/>
    </row>
    <row r="48" spans="2:13" ht="13.5" customHeight="1" x14ac:dyDescent="0.2">
      <c r="B48" s="188"/>
      <c r="C48" s="54"/>
      <c r="D48" s="54"/>
      <c r="E48" s="228" t="s">
        <v>68</v>
      </c>
      <c r="F48" s="226">
        <f>+SUM(F49)</f>
        <v>20</v>
      </c>
      <c r="G48" s="226">
        <f>+SUM(G49)</f>
        <v>9</v>
      </c>
      <c r="H48" s="301">
        <f t="shared" si="0"/>
        <v>0.68965517241379315</v>
      </c>
      <c r="I48" s="301">
        <f t="shared" si="1"/>
        <v>0.31034482758620691</v>
      </c>
      <c r="J48" s="226">
        <f>+SUM(J49)</f>
        <v>29</v>
      </c>
      <c r="K48" s="65">
        <f>+F48/J48</f>
        <v>0.68965517241379315</v>
      </c>
      <c r="L48" s="65">
        <f>+G48/J48</f>
        <v>0.31034482758620691</v>
      </c>
      <c r="M48" s="262"/>
    </row>
    <row r="49" spans="2:15" ht="13.5" customHeight="1" x14ac:dyDescent="0.2">
      <c r="B49" s="188"/>
      <c r="C49" s="54"/>
      <c r="D49" s="54"/>
      <c r="E49" s="58" t="s">
        <v>69</v>
      </c>
      <c r="F49" s="59">
        <v>20</v>
      </c>
      <c r="G49" s="59">
        <v>9</v>
      </c>
      <c r="H49" s="302">
        <f t="shared" si="0"/>
        <v>0.68965517241379315</v>
      </c>
      <c r="I49" s="302">
        <f t="shared" si="1"/>
        <v>0.31034482758620691</v>
      </c>
      <c r="J49" s="60">
        <f>+F49+G49</f>
        <v>29</v>
      </c>
      <c r="K49" s="65"/>
      <c r="L49" s="65"/>
      <c r="M49" s="262"/>
    </row>
    <row r="50" spans="2:15" ht="13.5" customHeight="1" x14ac:dyDescent="0.2">
      <c r="B50" s="188"/>
      <c r="C50" s="54"/>
      <c r="D50" s="54"/>
      <c r="E50" s="228" t="s">
        <v>67</v>
      </c>
      <c r="F50" s="226">
        <f>+SUM(F51)</f>
        <v>2</v>
      </c>
      <c r="G50" s="226">
        <f>+SUM(G51)</f>
        <v>4</v>
      </c>
      <c r="H50" s="301">
        <f t="shared" si="0"/>
        <v>0.33333333333333331</v>
      </c>
      <c r="I50" s="301">
        <f t="shared" si="1"/>
        <v>0.66666666666666663</v>
      </c>
      <c r="J50" s="226">
        <f>+SUM(J51)</f>
        <v>6</v>
      </c>
      <c r="K50" s="65">
        <f>+F50/J50</f>
        <v>0.33333333333333331</v>
      </c>
      <c r="L50" s="65">
        <f>+G50/J50</f>
        <v>0.66666666666666663</v>
      </c>
      <c r="M50" s="262"/>
    </row>
    <row r="51" spans="2:15" ht="13.5" customHeight="1" x14ac:dyDescent="0.2">
      <c r="B51" s="188"/>
      <c r="C51" s="54"/>
      <c r="D51" s="54"/>
      <c r="E51" s="58" t="s">
        <v>67</v>
      </c>
      <c r="F51" s="59">
        <v>2</v>
      </c>
      <c r="G51" s="59">
        <v>4</v>
      </c>
      <c r="H51" s="302">
        <f t="shared" si="0"/>
        <v>0.33333333333333331</v>
      </c>
      <c r="I51" s="302">
        <f t="shared" si="1"/>
        <v>0.66666666666666663</v>
      </c>
      <c r="J51" s="60">
        <f>+F51+G51</f>
        <v>6</v>
      </c>
      <c r="K51" s="65"/>
      <c r="L51" s="65"/>
      <c r="M51" s="262"/>
    </row>
    <row r="52" spans="2:15" ht="13.5" customHeight="1" x14ac:dyDescent="0.2">
      <c r="B52" s="188"/>
      <c r="C52" s="54"/>
      <c r="D52" s="54"/>
      <c r="E52" s="187" t="s">
        <v>70</v>
      </c>
      <c r="F52" s="196">
        <f>+F50+F48+F44+F40+F38+F33+F26+F22+F18+F14</f>
        <v>458</v>
      </c>
      <c r="G52" s="196">
        <f>+G50+G48+G44+G40+G38+G33+G26+G22+G18+G14</f>
        <v>424</v>
      </c>
      <c r="H52" s="304">
        <f t="shared" si="0"/>
        <v>0.51927437641723351</v>
      </c>
      <c r="I52" s="304">
        <f t="shared" si="1"/>
        <v>0.48072562358276644</v>
      </c>
      <c r="J52" s="196">
        <f>+J50+J48+J44+J40+J38+J33+J26+J22+J18+J14</f>
        <v>882</v>
      </c>
      <c r="K52" s="65">
        <f>+F52/J52</f>
        <v>0.51927437641723351</v>
      </c>
      <c r="L52" s="65">
        <f>+G52/J52</f>
        <v>0.48072562358276644</v>
      </c>
      <c r="M52" s="262"/>
    </row>
    <row r="53" spans="2:15" ht="13.5" customHeight="1" x14ac:dyDescent="0.2">
      <c r="B53" s="188"/>
      <c r="C53" s="54"/>
      <c r="D53" s="54"/>
      <c r="E53" s="58" t="s">
        <v>119</v>
      </c>
      <c r="F53" s="59"/>
      <c r="G53" s="59"/>
      <c r="H53" s="302" t="e">
        <f t="shared" si="0"/>
        <v>#DIV/0!</v>
      </c>
      <c r="I53" s="302" t="e">
        <f t="shared" si="1"/>
        <v>#DIV/0!</v>
      </c>
      <c r="J53" s="60">
        <f>+SUM(F53:G53)</f>
        <v>0</v>
      </c>
      <c r="K53" s="65" t="e">
        <f>+F53/J53</f>
        <v>#DIV/0!</v>
      </c>
      <c r="L53" s="65" t="e">
        <f>+G53/J53</f>
        <v>#DIV/0!</v>
      </c>
      <c r="M53" s="262"/>
    </row>
    <row r="54" spans="2:15" ht="13.5" customHeight="1" x14ac:dyDescent="0.2">
      <c r="B54" s="188"/>
      <c r="C54" s="54"/>
      <c r="D54" s="54"/>
      <c r="E54" s="58" t="s">
        <v>71</v>
      </c>
      <c r="F54" s="59"/>
      <c r="G54" s="59"/>
      <c r="H54" s="302" t="e">
        <f t="shared" si="0"/>
        <v>#DIV/0!</v>
      </c>
      <c r="I54" s="302" t="e">
        <f t="shared" si="1"/>
        <v>#DIV/0!</v>
      </c>
      <c r="J54" s="60">
        <f>+SUM(F54:G54)</f>
        <v>0</v>
      </c>
      <c r="K54" s="65" t="e">
        <f>+F54/J54</f>
        <v>#DIV/0!</v>
      </c>
      <c r="L54" s="65" t="e">
        <f>+G54/J54</f>
        <v>#DIV/0!</v>
      </c>
      <c r="M54" s="262"/>
    </row>
    <row r="55" spans="2:15" ht="13.5" customHeight="1" x14ac:dyDescent="0.2">
      <c r="B55" s="188"/>
      <c r="C55" s="54"/>
      <c r="D55" s="54"/>
      <c r="E55" s="58" t="s">
        <v>120</v>
      </c>
      <c r="F55" s="59"/>
      <c r="G55" s="59">
        <v>3</v>
      </c>
      <c r="H55" s="59" t="s">
        <v>53</v>
      </c>
      <c r="I55" s="59" t="s">
        <v>53</v>
      </c>
      <c r="J55" s="60">
        <f>+SUM(F55:G55)</f>
        <v>3</v>
      </c>
      <c r="K55" s="65">
        <f>+F55/J55</f>
        <v>0</v>
      </c>
      <c r="L55" s="65">
        <f>+G55/J55</f>
        <v>1</v>
      </c>
      <c r="M55" s="262"/>
    </row>
    <row r="56" spans="2:15" ht="24" customHeight="1" x14ac:dyDescent="0.2">
      <c r="B56" s="188"/>
      <c r="C56" s="54"/>
      <c r="D56" s="54"/>
      <c r="E56" s="198" t="s">
        <v>102</v>
      </c>
      <c r="F56" s="199">
        <f>SUM(F52:F55)</f>
        <v>458</v>
      </c>
      <c r="G56" s="199">
        <f>SUM(G52:G55)</f>
        <v>427</v>
      </c>
      <c r="H56" s="261">
        <f t="shared" si="0"/>
        <v>0.51751412429378529</v>
      </c>
      <c r="I56" s="261">
        <f t="shared" si="1"/>
        <v>0.48248587570621471</v>
      </c>
      <c r="J56" s="199">
        <f>SUM(J52:J55)</f>
        <v>885</v>
      </c>
      <c r="K56" s="65"/>
      <c r="L56" s="65"/>
      <c r="M56" s="263"/>
    </row>
    <row r="57" spans="2:15" ht="13.5" customHeight="1" x14ac:dyDescent="0.2">
      <c r="B57" s="188"/>
      <c r="C57" s="54"/>
      <c r="D57" s="54"/>
      <c r="E57" s="54"/>
      <c r="F57" s="247">
        <f>+F56/J56</f>
        <v>0.51751412429378529</v>
      </c>
      <c r="G57" s="247">
        <f>+G56/J56</f>
        <v>0.48248587570621471</v>
      </c>
      <c r="H57" s="247"/>
      <c r="I57" s="247"/>
      <c r="J57" s="171"/>
      <c r="K57" s="65"/>
      <c r="L57" s="65"/>
      <c r="M57" s="263"/>
    </row>
    <row r="58" spans="2:15" ht="13.5" customHeight="1" x14ac:dyDescent="0.35">
      <c r="B58" s="188"/>
      <c r="C58" s="392"/>
      <c r="D58" s="392"/>
      <c r="E58" s="392"/>
      <c r="F58" s="392"/>
      <c r="G58" s="392"/>
      <c r="H58" s="392"/>
      <c r="I58" s="392"/>
      <c r="J58" s="392"/>
      <c r="K58" s="392"/>
      <c r="L58" s="392"/>
      <c r="M58" s="263"/>
    </row>
    <row r="59" spans="2:15" x14ac:dyDescent="0.2">
      <c r="B59" s="188"/>
      <c r="C59" s="54"/>
      <c r="D59" s="54"/>
      <c r="E59" s="54"/>
      <c r="F59" s="54"/>
      <c r="G59" s="54"/>
      <c r="H59" s="54"/>
      <c r="I59" s="54"/>
      <c r="J59" s="54"/>
      <c r="K59" s="92"/>
      <c r="L59" s="92"/>
      <c r="M59" s="263"/>
    </row>
    <row r="60" spans="2:15" x14ac:dyDescent="0.2">
      <c r="B60" s="188"/>
      <c r="C60" s="188"/>
      <c r="D60" s="188"/>
      <c r="E60" s="191"/>
      <c r="F60" s="192"/>
      <c r="G60" s="190"/>
      <c r="H60" s="190"/>
      <c r="I60" s="190"/>
      <c r="J60" s="190"/>
      <c r="K60" s="262"/>
      <c r="L60" s="262"/>
      <c r="M60" s="262"/>
    </row>
    <row r="61" spans="2:15" x14ac:dyDescent="0.2">
      <c r="K61" s="173"/>
      <c r="L61" s="173"/>
      <c r="M61" s="173"/>
    </row>
    <row r="62" spans="2:15" x14ac:dyDescent="0.2">
      <c r="K62" s="182"/>
      <c r="L62" s="182"/>
      <c r="M62" s="182"/>
      <c r="N62" s="182"/>
      <c r="O62" s="173"/>
    </row>
    <row r="63" spans="2:15" x14ac:dyDescent="0.2">
      <c r="F63" s="283"/>
      <c r="G63" s="283"/>
      <c r="H63" s="283"/>
      <c r="I63" s="283"/>
      <c r="K63" s="182"/>
      <c r="L63" s="90" t="s">
        <v>93</v>
      </c>
      <c r="M63" s="89" t="s">
        <v>94</v>
      </c>
      <c r="N63" s="183"/>
      <c r="O63" s="173"/>
    </row>
    <row r="64" spans="2:15" ht="19.5" x14ac:dyDescent="0.35">
      <c r="F64" s="283"/>
      <c r="G64" s="283"/>
      <c r="H64" s="283"/>
      <c r="I64" s="283"/>
      <c r="K64" s="182"/>
      <c r="L64" s="93">
        <f>+F56/J56</f>
        <v>0.51751412429378529</v>
      </c>
      <c r="M64" s="313">
        <f>+G56/J56</f>
        <v>0.48248587570621471</v>
      </c>
      <c r="N64" s="93"/>
      <c r="O64" s="173"/>
    </row>
    <row r="65" spans="11:15" x14ac:dyDescent="0.2">
      <c r="K65" s="173"/>
      <c r="L65" s="173"/>
      <c r="M65" s="173"/>
      <c r="N65" s="173"/>
      <c r="O65" s="173"/>
    </row>
    <row r="66" spans="11:15" x14ac:dyDescent="0.2">
      <c r="K66" s="173"/>
      <c r="L66" s="173"/>
      <c r="M66" s="173"/>
      <c r="N66" s="173"/>
      <c r="O66" s="173"/>
    </row>
  </sheetData>
  <mergeCells count="6">
    <mergeCell ref="C58:L58"/>
    <mergeCell ref="C6:L9"/>
    <mergeCell ref="F12:G12"/>
    <mergeCell ref="E12:E13"/>
    <mergeCell ref="J12:J13"/>
    <mergeCell ref="H12:I12"/>
  </mergeCells>
  <phoneticPr fontId="5" type="noConversion"/>
  <pageMargins left="0.75" right="0.75" top="1" bottom="1" header="0" footer="0"/>
  <pageSetup paperSize="119" orientation="portrait" r:id="rId1"/>
  <headerFooter alignWithMargins="0"/>
  <ignoredErrors>
    <ignoredError sqref="J45 J18:J19 J39 J27 J41" formula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AA45"/>
  <sheetViews>
    <sheetView zoomScale="70" zoomScaleNormal="70" workbookViewId="0">
      <selection activeCell="AB17" sqref="AB17"/>
    </sheetView>
  </sheetViews>
  <sheetFormatPr baseColWidth="10" defaultColWidth="11.42578125" defaultRowHeight="12.75" x14ac:dyDescent="0.2"/>
  <cols>
    <col min="1" max="1" width="5.28515625" style="4" customWidth="1"/>
    <col min="2" max="2" width="2.42578125" style="4" customWidth="1"/>
    <col min="3" max="4" width="11.42578125" style="4" customWidth="1"/>
    <col min="5" max="10" width="12.85546875" style="4" bestFit="1" customWidth="1"/>
    <col min="11" max="26" width="11.42578125" style="4" customWidth="1"/>
    <col min="27" max="27" width="2.42578125" style="4" customWidth="1"/>
    <col min="28" max="28" width="14" style="4" bestFit="1" customWidth="1"/>
    <col min="29" max="16384" width="11.42578125" style="4"/>
  </cols>
  <sheetData>
    <row r="2" spans="2:27" ht="12" customHeight="1" x14ac:dyDescent="0.5">
      <c r="B2" s="201"/>
      <c r="C2" s="201"/>
      <c r="D2" s="201"/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1"/>
      <c r="Y2" s="201"/>
      <c r="Z2" s="201"/>
      <c r="AA2" s="201"/>
    </row>
    <row r="3" spans="2:27" ht="13.5" customHeight="1" x14ac:dyDescent="0.2">
      <c r="B3" s="201"/>
      <c r="C3" s="40"/>
      <c r="D3" s="40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0"/>
      <c r="Z3" s="40"/>
      <c r="AA3" s="201"/>
    </row>
    <row r="4" spans="2:27" ht="13.5" customHeight="1" x14ac:dyDescent="0.4">
      <c r="B4" s="201"/>
      <c r="C4" s="40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40"/>
      <c r="AA4" s="201"/>
    </row>
    <row r="5" spans="2:27" ht="13.5" customHeight="1" x14ac:dyDescent="0.2">
      <c r="B5" s="201"/>
      <c r="C5" s="40"/>
      <c r="D5" s="40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0"/>
      <c r="Z5" s="40"/>
      <c r="AA5" s="201"/>
    </row>
    <row r="6" spans="2:27" ht="13.5" customHeight="1" x14ac:dyDescent="0.2">
      <c r="B6" s="201"/>
      <c r="C6" s="373" t="s">
        <v>521</v>
      </c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201"/>
    </row>
    <row r="7" spans="2:27" ht="13.5" customHeight="1" x14ac:dyDescent="0.2">
      <c r="B7" s="201"/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201"/>
    </row>
    <row r="8" spans="2:27" ht="13.5" customHeight="1" x14ac:dyDescent="0.2">
      <c r="B8" s="201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201"/>
    </row>
    <row r="9" spans="2:27" ht="13.5" customHeight="1" x14ac:dyDescent="0.2">
      <c r="B9" s="201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201"/>
    </row>
    <row r="10" spans="2:27" ht="13.5" customHeight="1" x14ac:dyDescent="0.5">
      <c r="B10" s="201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201"/>
    </row>
    <row r="11" spans="2:27" ht="13.5" customHeight="1" x14ac:dyDescent="0.5">
      <c r="B11" s="201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201"/>
    </row>
    <row r="12" spans="2:27" ht="13.5" customHeight="1" x14ac:dyDescent="0.2">
      <c r="B12" s="201"/>
      <c r="C12" s="40"/>
      <c r="D12" s="40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0"/>
      <c r="Z12" s="40"/>
      <c r="AA12" s="201"/>
    </row>
    <row r="13" spans="2:27" ht="13.5" customHeight="1" x14ac:dyDescent="0.2">
      <c r="B13" s="201"/>
      <c r="C13" s="40"/>
      <c r="D13" s="40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0"/>
      <c r="Z13" s="40"/>
      <c r="AA13" s="201"/>
    </row>
    <row r="14" spans="2:27" ht="13.5" customHeight="1" x14ac:dyDescent="0.2">
      <c r="B14" s="201"/>
      <c r="C14" s="40"/>
      <c r="D14" s="40"/>
      <c r="E14" s="172">
        <v>1</v>
      </c>
      <c r="F14" s="172">
        <v>2</v>
      </c>
      <c r="G14" s="172">
        <v>3</v>
      </c>
      <c r="H14" s="172">
        <v>4</v>
      </c>
      <c r="I14" s="172">
        <v>5</v>
      </c>
      <c r="J14" s="172">
        <v>6</v>
      </c>
      <c r="K14" s="172"/>
      <c r="L14" s="172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0"/>
      <c r="Z14" s="40"/>
      <c r="AA14" s="201"/>
    </row>
    <row r="15" spans="2:27" ht="13.5" customHeight="1" x14ac:dyDescent="0.2">
      <c r="B15" s="201"/>
      <c r="C15" s="40"/>
      <c r="D15" s="40"/>
      <c r="E15">
        <v>118</v>
      </c>
      <c r="F15">
        <v>149</v>
      </c>
      <c r="G15">
        <v>147</v>
      </c>
      <c r="H15">
        <v>189</v>
      </c>
      <c r="I15">
        <v>135</v>
      </c>
      <c r="J15">
        <v>147</v>
      </c>
      <c r="K15">
        <f>+SUM(E15:J15)</f>
        <v>885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201"/>
    </row>
    <row r="16" spans="2:27" ht="13.5" customHeight="1" x14ac:dyDescent="0.2">
      <c r="B16" s="201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201"/>
    </row>
    <row r="17" spans="2:27" ht="13.5" customHeight="1" x14ac:dyDescent="0.2">
      <c r="B17" s="201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201"/>
    </row>
    <row r="18" spans="2:27" ht="13.5" customHeight="1" x14ac:dyDescent="0.2">
      <c r="B18" s="201"/>
      <c r="C18" s="40"/>
      <c r="D18" s="40"/>
      <c r="E18" s="77" t="s">
        <v>110</v>
      </c>
      <c r="F18" s="77" t="s">
        <v>111</v>
      </c>
      <c r="G18" s="77" t="s">
        <v>112</v>
      </c>
      <c r="H18" s="77" t="s">
        <v>113</v>
      </c>
      <c r="I18" s="77" t="s">
        <v>114</v>
      </c>
      <c r="J18" s="77" t="s">
        <v>115</v>
      </c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201"/>
    </row>
    <row r="19" spans="2:27" ht="13.5" customHeight="1" x14ac:dyDescent="0.2">
      <c r="B19" s="201"/>
      <c r="C19" s="40"/>
      <c r="D19" s="40"/>
      <c r="E19" s="296">
        <f>+E15/$K$15</f>
        <v>0.13333333333333333</v>
      </c>
      <c r="F19" s="296">
        <f t="shared" ref="F19:J19" si="0">+F15/$K$15</f>
        <v>0.16836158192090395</v>
      </c>
      <c r="G19" s="296">
        <f t="shared" si="0"/>
        <v>0.16610169491525423</v>
      </c>
      <c r="H19" s="296">
        <f t="shared" si="0"/>
        <v>0.2135593220338983</v>
      </c>
      <c r="I19" s="296">
        <f t="shared" si="0"/>
        <v>0.15254237288135594</v>
      </c>
      <c r="J19" s="296">
        <f t="shared" si="0"/>
        <v>0.16610169491525423</v>
      </c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201"/>
    </row>
    <row r="20" spans="2:27" ht="13.5" customHeight="1" x14ac:dyDescent="0.2">
      <c r="B20" s="201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201"/>
    </row>
    <row r="21" spans="2:27" ht="13.5" customHeight="1" x14ac:dyDescent="0.2">
      <c r="B21" s="20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201"/>
    </row>
    <row r="22" spans="2:27" ht="13.5" customHeight="1" x14ac:dyDescent="0.2">
      <c r="B22" s="201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201"/>
    </row>
    <row r="23" spans="2:27" ht="13.5" customHeight="1" x14ac:dyDescent="0.2">
      <c r="B23" s="201"/>
      <c r="C23" s="74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201"/>
    </row>
    <row r="24" spans="2:27" ht="13.5" customHeight="1" x14ac:dyDescent="0.2">
      <c r="B24" s="201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201"/>
    </row>
    <row r="25" spans="2:27" ht="13.5" customHeight="1" x14ac:dyDescent="0.2">
      <c r="B25" s="201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201"/>
    </row>
    <row r="26" spans="2:27" ht="13.5" customHeight="1" x14ac:dyDescent="0.2">
      <c r="B26" s="201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201"/>
    </row>
    <row r="27" spans="2:27" ht="13.5" customHeight="1" x14ac:dyDescent="0.2">
      <c r="B27" s="201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201"/>
    </row>
    <row r="28" spans="2:27" ht="13.5" customHeight="1" x14ac:dyDescent="0.2">
      <c r="B28" s="201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201"/>
    </row>
    <row r="29" spans="2:27" ht="13.5" customHeight="1" x14ac:dyDescent="0.2">
      <c r="B29" s="20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201"/>
    </row>
    <row r="30" spans="2:27" ht="13.5" customHeight="1" x14ac:dyDescent="0.2">
      <c r="B30" s="20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201"/>
    </row>
    <row r="31" spans="2:27" ht="13.5" customHeight="1" x14ac:dyDescent="0.2">
      <c r="B31" s="20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201"/>
    </row>
    <row r="32" spans="2:27" ht="13.5" customHeight="1" x14ac:dyDescent="0.2">
      <c r="B32" s="20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201"/>
    </row>
    <row r="33" spans="2:27" ht="13.5" customHeight="1" x14ac:dyDescent="0.2">
      <c r="B33" s="20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201"/>
    </row>
    <row r="34" spans="2:27" ht="13.5" customHeight="1" x14ac:dyDescent="0.2">
      <c r="B34" s="20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201"/>
    </row>
    <row r="35" spans="2:27" ht="13.5" customHeight="1" x14ac:dyDescent="0.2">
      <c r="B35" s="20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201"/>
    </row>
    <row r="36" spans="2:27" ht="13.5" customHeight="1" x14ac:dyDescent="0.2">
      <c r="B36" s="20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201"/>
    </row>
    <row r="37" spans="2:27" ht="13.5" customHeight="1" x14ac:dyDescent="0.2">
      <c r="B37" s="20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201"/>
    </row>
    <row r="38" spans="2:27" ht="13.5" customHeight="1" x14ac:dyDescent="0.2">
      <c r="B38" s="20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201"/>
    </row>
    <row r="39" spans="2:27" ht="13.5" customHeight="1" x14ac:dyDescent="0.2">
      <c r="B39" s="20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201"/>
    </row>
    <row r="40" spans="2:27" ht="13.5" customHeight="1" x14ac:dyDescent="0.2">
      <c r="B40" s="201"/>
      <c r="C40" s="40"/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0"/>
      <c r="Z40" s="40"/>
      <c r="AA40" s="201"/>
    </row>
    <row r="41" spans="2:27" ht="13.5" customHeight="1" x14ac:dyDescent="0.2">
      <c r="B41" s="201"/>
      <c r="C41" s="40"/>
      <c r="D41" s="40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0"/>
      <c r="Z41" s="40"/>
      <c r="AA41" s="201"/>
    </row>
    <row r="42" spans="2:27" ht="13.5" customHeight="1" x14ac:dyDescent="0.2">
      <c r="B42" s="201"/>
      <c r="C42" s="367" t="s">
        <v>77</v>
      </c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201"/>
    </row>
    <row r="43" spans="2:27" ht="13.5" customHeight="1" x14ac:dyDescent="0.2">
      <c r="B43" s="201"/>
      <c r="C43" s="49"/>
      <c r="D43" s="101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201"/>
    </row>
    <row r="44" spans="2:27" ht="13.5" customHeight="1" x14ac:dyDescent="0.2">
      <c r="B44" s="201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201"/>
    </row>
    <row r="45" spans="2:27" ht="12" customHeight="1" x14ac:dyDescent="0.2">
      <c r="B45" s="201"/>
      <c r="C45" s="201"/>
      <c r="D45" s="201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1"/>
      <c r="Y45" s="201"/>
      <c r="Z45" s="201"/>
      <c r="AA45" s="201"/>
    </row>
  </sheetData>
  <mergeCells count="2">
    <mergeCell ref="C6:Z9"/>
    <mergeCell ref="C42:Z42"/>
  </mergeCells>
  <printOptions horizontalCentered="1" verticalCentered="1"/>
  <pageMargins left="0.39370078740157483" right="0.39370078740157483" top="1" bottom="1" header="0" footer="0"/>
  <pageSetup orientation="portrait" horizontalDpi="300" verticalDpi="300" r:id="rId1"/>
  <headerFooter alignWithMargins="0">
    <oddFooter>&amp;CElaborado:Oficina de Planeación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P107"/>
  <sheetViews>
    <sheetView showGridLines="0" zoomScale="90" zoomScaleNormal="90" workbookViewId="0">
      <selection activeCell="A11" sqref="A11"/>
    </sheetView>
  </sheetViews>
  <sheetFormatPr baseColWidth="10" defaultColWidth="11.42578125" defaultRowHeight="12.75" x14ac:dyDescent="0.2"/>
  <cols>
    <col min="1" max="1" width="22.28515625" style="11" customWidth="1"/>
    <col min="2" max="2" width="2.42578125" style="11" customWidth="1"/>
    <col min="3" max="4" width="11.42578125" style="11"/>
    <col min="5" max="5" width="49.5703125" style="11" customWidth="1"/>
    <col min="6" max="8" width="12.28515625" style="11" customWidth="1"/>
    <col min="9" max="11" width="11.42578125" style="11"/>
    <col min="12" max="12" width="13.28515625" style="295" bestFit="1" customWidth="1"/>
    <col min="13" max="14" width="2.42578125" style="11" customWidth="1"/>
    <col min="15" max="15" width="11.42578125" style="11"/>
    <col min="16" max="16" width="2.42578125" style="11" customWidth="1"/>
    <col min="17" max="16384" width="11.42578125" style="11"/>
  </cols>
  <sheetData>
    <row r="2" spans="2:16" x14ac:dyDescent="0.2"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289"/>
      <c r="M2" s="189"/>
      <c r="N2" s="189"/>
      <c r="O2" s="189"/>
      <c r="P2" s="189"/>
    </row>
    <row r="3" spans="2:16" ht="14.25" customHeight="1" x14ac:dyDescent="0.25">
      <c r="B3" s="188"/>
      <c r="C3" s="54"/>
      <c r="D3" s="54"/>
      <c r="E3" s="68"/>
      <c r="F3" s="64"/>
      <c r="G3" s="64"/>
      <c r="H3" s="64"/>
      <c r="I3" s="64"/>
      <c r="J3" s="64"/>
      <c r="K3" s="64"/>
      <c r="L3" s="290"/>
      <c r="M3" s="55"/>
      <c r="N3" s="55"/>
      <c r="O3" s="55"/>
      <c r="P3" s="189"/>
    </row>
    <row r="4" spans="2:16" ht="14.25" customHeight="1" x14ac:dyDescent="0.2">
      <c r="B4" s="188"/>
      <c r="C4" s="385" t="s">
        <v>522</v>
      </c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189"/>
    </row>
    <row r="5" spans="2:16" ht="14.25" customHeight="1" x14ac:dyDescent="0.2">
      <c r="B5" s="188"/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189"/>
    </row>
    <row r="6" spans="2:16" ht="33.75" customHeight="1" x14ac:dyDescent="0.2">
      <c r="B6" s="188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189"/>
    </row>
    <row r="7" spans="2:16" ht="14.25" customHeight="1" x14ac:dyDescent="0.2">
      <c r="B7" s="188"/>
      <c r="C7" s="67"/>
      <c r="D7" s="67"/>
      <c r="E7" s="67"/>
      <c r="F7" s="67"/>
      <c r="G7" s="67"/>
      <c r="H7" s="67"/>
      <c r="I7" s="67"/>
      <c r="J7" s="67"/>
      <c r="K7" s="67"/>
      <c r="L7" s="291"/>
      <c r="M7" s="67"/>
      <c r="N7" s="67"/>
      <c r="O7" s="67"/>
      <c r="P7" s="189"/>
    </row>
    <row r="8" spans="2:16" ht="15.75" customHeight="1" x14ac:dyDescent="0.2">
      <c r="B8" s="188"/>
      <c r="C8" s="67"/>
      <c r="D8" s="67"/>
      <c r="E8" s="380" t="s">
        <v>90</v>
      </c>
      <c r="F8" s="388" t="s">
        <v>110</v>
      </c>
      <c r="G8" s="388" t="s">
        <v>111</v>
      </c>
      <c r="H8" s="388" t="s">
        <v>112</v>
      </c>
      <c r="I8" s="388" t="s">
        <v>113</v>
      </c>
      <c r="J8" s="388" t="s">
        <v>114</v>
      </c>
      <c r="K8" s="388" t="s">
        <v>115</v>
      </c>
      <c r="L8" s="393" t="s">
        <v>70</v>
      </c>
      <c r="M8" s="67"/>
      <c r="N8" s="67"/>
      <c r="O8" s="67"/>
      <c r="P8" s="189"/>
    </row>
    <row r="9" spans="2:16" ht="15.75" customHeight="1" x14ac:dyDescent="0.2">
      <c r="B9" s="188"/>
      <c r="C9" s="67"/>
      <c r="D9" s="67"/>
      <c r="E9" s="381"/>
      <c r="F9" s="389"/>
      <c r="G9" s="389"/>
      <c r="H9" s="389"/>
      <c r="I9" s="389"/>
      <c r="J9" s="389"/>
      <c r="K9" s="389"/>
      <c r="L9" s="394"/>
      <c r="M9" s="67"/>
      <c r="N9" s="67"/>
      <c r="O9" s="67"/>
      <c r="P9" s="189"/>
    </row>
    <row r="10" spans="2:16" ht="13.5" customHeight="1" x14ac:dyDescent="0.2">
      <c r="B10" s="188"/>
      <c r="C10" s="67"/>
      <c r="D10" s="67"/>
      <c r="E10" s="225" t="s">
        <v>30</v>
      </c>
      <c r="F10" s="226">
        <f>+SUM(F11:F13)</f>
        <v>14</v>
      </c>
      <c r="G10" s="226">
        <f t="shared" ref="G10:L10" si="0">+SUM(G11:G13)</f>
        <v>21</v>
      </c>
      <c r="H10" s="226">
        <f t="shared" si="0"/>
        <v>24</v>
      </c>
      <c r="I10" s="226">
        <f t="shared" si="0"/>
        <v>44</v>
      </c>
      <c r="J10" s="226">
        <f t="shared" si="0"/>
        <v>25</v>
      </c>
      <c r="K10" s="226">
        <f t="shared" si="0"/>
        <v>29</v>
      </c>
      <c r="L10" s="226">
        <f t="shared" si="0"/>
        <v>157</v>
      </c>
      <c r="M10" s="67"/>
      <c r="N10" s="67"/>
      <c r="O10" s="67"/>
      <c r="P10" s="189"/>
    </row>
    <row r="11" spans="2:16" ht="14.25" x14ac:dyDescent="0.2">
      <c r="B11" s="188"/>
      <c r="C11" s="54"/>
      <c r="D11" s="54"/>
      <c r="E11" s="58" t="s">
        <v>31</v>
      </c>
      <c r="F11" s="59">
        <v>5</v>
      </c>
      <c r="G11" s="59">
        <v>4</v>
      </c>
      <c r="H11" s="59">
        <v>6</v>
      </c>
      <c r="I11" s="59">
        <v>15</v>
      </c>
      <c r="J11" s="59">
        <v>12</v>
      </c>
      <c r="K11" s="59">
        <v>19</v>
      </c>
      <c r="L11" s="60">
        <f t="shared" ref="L11:L13" si="1">+SUM(F11:K11)</f>
        <v>61</v>
      </c>
      <c r="M11" s="55"/>
      <c r="N11" s="55"/>
      <c r="O11" s="55"/>
      <c r="P11" s="189"/>
    </row>
    <row r="12" spans="2:16" ht="14.25" x14ac:dyDescent="0.2">
      <c r="B12" s="188"/>
      <c r="C12" s="54"/>
      <c r="D12" s="54"/>
      <c r="E12" s="61" t="s">
        <v>33</v>
      </c>
      <c r="F12" s="59">
        <v>3</v>
      </c>
      <c r="G12" s="59">
        <v>3</v>
      </c>
      <c r="H12" s="59">
        <v>3</v>
      </c>
      <c r="I12" s="59">
        <v>2</v>
      </c>
      <c r="J12" s="59">
        <v>0</v>
      </c>
      <c r="K12" s="59">
        <v>1</v>
      </c>
      <c r="L12" s="60">
        <f t="shared" si="1"/>
        <v>12</v>
      </c>
      <c r="M12" s="55"/>
      <c r="N12" s="55"/>
      <c r="O12" s="55"/>
      <c r="P12" s="189"/>
    </row>
    <row r="13" spans="2:16" ht="14.25" customHeight="1" x14ac:dyDescent="0.2">
      <c r="B13" s="188"/>
      <c r="C13" s="54"/>
      <c r="D13" s="54"/>
      <c r="E13" s="58" t="s">
        <v>32</v>
      </c>
      <c r="F13" s="59">
        <v>6</v>
      </c>
      <c r="G13" s="59">
        <v>14</v>
      </c>
      <c r="H13" s="59">
        <v>15</v>
      </c>
      <c r="I13" s="59">
        <v>27</v>
      </c>
      <c r="J13" s="59">
        <v>13</v>
      </c>
      <c r="K13" s="59">
        <v>9</v>
      </c>
      <c r="L13" s="60">
        <f t="shared" si="1"/>
        <v>84</v>
      </c>
      <c r="M13" s="55"/>
      <c r="N13" s="55"/>
      <c r="O13" s="55"/>
      <c r="P13" s="189"/>
    </row>
    <row r="14" spans="2:16" ht="15" x14ac:dyDescent="0.2">
      <c r="B14" s="188"/>
      <c r="C14" s="54"/>
      <c r="D14" s="54"/>
      <c r="E14" s="228" t="s">
        <v>95</v>
      </c>
      <c r="F14" s="226">
        <f>+SUM(F15:F17)</f>
        <v>18</v>
      </c>
      <c r="G14" s="226">
        <f t="shared" ref="G14:L14" si="2">+SUM(G15:G17)</f>
        <v>16</v>
      </c>
      <c r="H14" s="226">
        <f t="shared" si="2"/>
        <v>15</v>
      </c>
      <c r="I14" s="226">
        <f t="shared" si="2"/>
        <v>13</v>
      </c>
      <c r="J14" s="226">
        <f t="shared" si="2"/>
        <v>17</v>
      </c>
      <c r="K14" s="226">
        <f t="shared" si="2"/>
        <v>15</v>
      </c>
      <c r="L14" s="292">
        <f t="shared" si="2"/>
        <v>94</v>
      </c>
      <c r="M14" s="55"/>
      <c r="N14" s="55"/>
      <c r="O14" s="55"/>
      <c r="P14" s="189"/>
    </row>
    <row r="15" spans="2:16" ht="14.25" x14ac:dyDescent="0.2">
      <c r="B15" s="188"/>
      <c r="C15" s="54"/>
      <c r="D15" s="54"/>
      <c r="E15" s="58" t="s">
        <v>36</v>
      </c>
      <c r="F15" s="59">
        <v>1</v>
      </c>
      <c r="G15" s="59">
        <v>2</v>
      </c>
      <c r="H15" s="59">
        <v>4</v>
      </c>
      <c r="I15" s="59">
        <v>0</v>
      </c>
      <c r="J15" s="59">
        <v>2</v>
      </c>
      <c r="K15" s="59">
        <v>3</v>
      </c>
      <c r="L15" s="60">
        <f>+SUM(F15:K15)</f>
        <v>12</v>
      </c>
      <c r="M15" s="65"/>
      <c r="N15" s="65"/>
      <c r="O15" s="65"/>
      <c r="P15" s="189"/>
    </row>
    <row r="16" spans="2:16" ht="14.25" x14ac:dyDescent="0.2">
      <c r="B16" s="188"/>
      <c r="C16" s="54"/>
      <c r="D16" s="54"/>
      <c r="E16" s="61" t="s">
        <v>35</v>
      </c>
      <c r="F16" s="59">
        <v>9</v>
      </c>
      <c r="G16" s="59">
        <v>11</v>
      </c>
      <c r="H16" s="59">
        <v>7</v>
      </c>
      <c r="I16" s="59">
        <v>8</v>
      </c>
      <c r="J16" s="59">
        <v>12</v>
      </c>
      <c r="K16" s="59">
        <v>10</v>
      </c>
      <c r="L16" s="63">
        <f>+SUM(F16:K16)</f>
        <v>57</v>
      </c>
      <c r="M16" s="65"/>
      <c r="N16" s="65"/>
      <c r="O16" s="65"/>
      <c r="P16" s="189"/>
    </row>
    <row r="17" spans="2:16" ht="14.25" x14ac:dyDescent="0.2">
      <c r="B17" s="188"/>
      <c r="C17" s="54"/>
      <c r="D17" s="54"/>
      <c r="E17" s="58" t="s">
        <v>37</v>
      </c>
      <c r="F17" s="59">
        <v>8</v>
      </c>
      <c r="G17" s="59">
        <v>3</v>
      </c>
      <c r="H17" s="59">
        <v>4</v>
      </c>
      <c r="I17" s="59">
        <v>5</v>
      </c>
      <c r="J17" s="59">
        <v>3</v>
      </c>
      <c r="K17" s="59">
        <v>2</v>
      </c>
      <c r="L17" s="60">
        <f>+SUM(F17:K17)</f>
        <v>25</v>
      </c>
      <c r="M17" s="65"/>
      <c r="N17" s="65"/>
      <c r="O17" s="65"/>
      <c r="P17" s="189"/>
    </row>
    <row r="18" spans="2:16" ht="15" x14ac:dyDescent="0.2">
      <c r="B18" s="188"/>
      <c r="C18" s="54"/>
      <c r="D18" s="54"/>
      <c r="E18" s="228" t="s">
        <v>96</v>
      </c>
      <c r="F18" s="226">
        <f>+SUM(F19:F21)</f>
        <v>30</v>
      </c>
      <c r="G18" s="226">
        <f t="shared" ref="G18:L18" si="3">+SUM(G19:G21)</f>
        <v>37</v>
      </c>
      <c r="H18" s="226">
        <f t="shared" si="3"/>
        <v>36</v>
      </c>
      <c r="I18" s="226">
        <f t="shared" si="3"/>
        <v>33</v>
      </c>
      <c r="J18" s="226">
        <f t="shared" si="3"/>
        <v>18</v>
      </c>
      <c r="K18" s="226">
        <f t="shared" si="3"/>
        <v>27</v>
      </c>
      <c r="L18" s="292">
        <f t="shared" si="3"/>
        <v>181</v>
      </c>
      <c r="M18" s="65"/>
      <c r="N18" s="65"/>
      <c r="O18" s="65"/>
      <c r="P18" s="189"/>
    </row>
    <row r="19" spans="2:16" ht="14.25" x14ac:dyDescent="0.2">
      <c r="B19" s="188"/>
      <c r="C19" s="54"/>
      <c r="D19" s="54"/>
      <c r="E19" s="58" t="s">
        <v>40</v>
      </c>
      <c r="F19" s="59">
        <v>8</v>
      </c>
      <c r="G19" s="59">
        <v>10</v>
      </c>
      <c r="H19" s="59">
        <v>9</v>
      </c>
      <c r="I19" s="59">
        <v>0</v>
      </c>
      <c r="J19" s="59">
        <v>0</v>
      </c>
      <c r="K19" s="59">
        <v>0</v>
      </c>
      <c r="L19" s="60">
        <f>+SUM(F19:K19)</f>
        <v>27</v>
      </c>
      <c r="M19" s="65"/>
      <c r="N19" s="65"/>
      <c r="O19" s="65"/>
      <c r="P19" s="189"/>
    </row>
    <row r="20" spans="2:16" ht="14.25" x14ac:dyDescent="0.2">
      <c r="B20" s="188"/>
      <c r="C20" s="54"/>
      <c r="D20" s="54"/>
      <c r="E20" s="61" t="s">
        <v>39</v>
      </c>
      <c r="F20" s="59">
        <v>17</v>
      </c>
      <c r="G20" s="59">
        <v>22</v>
      </c>
      <c r="H20" s="59">
        <v>25</v>
      </c>
      <c r="I20" s="59">
        <v>30</v>
      </c>
      <c r="J20" s="59">
        <v>13</v>
      </c>
      <c r="K20" s="59">
        <v>22</v>
      </c>
      <c r="L20" s="63">
        <f>+SUM(F20:K20)</f>
        <v>129</v>
      </c>
      <c r="M20" s="65"/>
      <c r="N20" s="65"/>
      <c r="O20" s="65"/>
      <c r="P20" s="189"/>
    </row>
    <row r="21" spans="2:16" ht="14.25" x14ac:dyDescent="0.2">
      <c r="B21" s="188"/>
      <c r="C21" s="54"/>
      <c r="D21" s="54"/>
      <c r="E21" s="58" t="s">
        <v>41</v>
      </c>
      <c r="F21" s="59">
        <v>5</v>
      </c>
      <c r="G21" s="59">
        <v>5</v>
      </c>
      <c r="H21" s="59">
        <v>2</v>
      </c>
      <c r="I21" s="59">
        <v>3</v>
      </c>
      <c r="J21" s="59">
        <v>5</v>
      </c>
      <c r="K21" s="59">
        <v>5</v>
      </c>
      <c r="L21" s="60">
        <f>+SUM(F21:K21)</f>
        <v>25</v>
      </c>
      <c r="M21" s="65"/>
      <c r="N21" s="65"/>
      <c r="O21" s="65"/>
      <c r="P21" s="189"/>
    </row>
    <row r="22" spans="2:16" ht="15" x14ac:dyDescent="0.2">
      <c r="B22" s="188"/>
      <c r="C22" s="54"/>
      <c r="D22" s="54"/>
      <c r="E22" s="228" t="s">
        <v>97</v>
      </c>
      <c r="F22" s="226">
        <f>+SUM(F23:F28)</f>
        <v>27</v>
      </c>
      <c r="G22" s="226">
        <f t="shared" ref="G22:L22" si="4">+SUM(G23:G28)</f>
        <v>34</v>
      </c>
      <c r="H22" s="226">
        <f t="shared" si="4"/>
        <v>31</v>
      </c>
      <c r="I22" s="226">
        <f t="shared" si="4"/>
        <v>34</v>
      </c>
      <c r="J22" s="226">
        <f t="shared" si="4"/>
        <v>29</v>
      </c>
      <c r="K22" s="226">
        <f t="shared" si="4"/>
        <v>32</v>
      </c>
      <c r="L22" s="226">
        <f t="shared" si="4"/>
        <v>187</v>
      </c>
      <c r="M22" s="65"/>
      <c r="N22" s="65"/>
      <c r="O22" s="65"/>
      <c r="P22" s="189"/>
    </row>
    <row r="23" spans="2:16" ht="14.25" x14ac:dyDescent="0.2">
      <c r="B23" s="188"/>
      <c r="C23" s="54"/>
      <c r="D23" s="54"/>
      <c r="E23" s="58" t="s">
        <v>43</v>
      </c>
      <c r="F23" s="59">
        <v>8</v>
      </c>
      <c r="G23" s="59">
        <v>3</v>
      </c>
      <c r="H23" s="59">
        <v>4</v>
      </c>
      <c r="I23" s="59">
        <v>4</v>
      </c>
      <c r="J23" s="59">
        <v>9</v>
      </c>
      <c r="K23" s="59">
        <v>6</v>
      </c>
      <c r="L23" s="60">
        <f t="shared" ref="L23:L28" si="5">+SUM(F23:K23)</f>
        <v>34</v>
      </c>
      <c r="M23" s="65"/>
      <c r="N23" s="65"/>
      <c r="O23" s="65"/>
      <c r="P23" s="189"/>
    </row>
    <row r="24" spans="2:16" ht="14.25" x14ac:dyDescent="0.2">
      <c r="B24" s="188"/>
      <c r="C24" s="54"/>
      <c r="D24" s="54"/>
      <c r="E24" s="61" t="s">
        <v>48</v>
      </c>
      <c r="F24" s="59">
        <v>12</v>
      </c>
      <c r="G24" s="59">
        <v>18</v>
      </c>
      <c r="H24" s="59">
        <v>14</v>
      </c>
      <c r="I24" s="59">
        <v>17</v>
      </c>
      <c r="J24" s="59">
        <v>6</v>
      </c>
      <c r="K24" s="59">
        <v>10</v>
      </c>
      <c r="L24" s="63">
        <f t="shared" si="5"/>
        <v>77</v>
      </c>
      <c r="M24" s="65"/>
      <c r="N24" s="65"/>
      <c r="O24" s="65"/>
      <c r="P24" s="189"/>
    </row>
    <row r="25" spans="2:16" ht="14.25" x14ac:dyDescent="0.2">
      <c r="B25" s="188"/>
      <c r="C25" s="54"/>
      <c r="D25" s="54"/>
      <c r="E25" s="58" t="s">
        <v>44</v>
      </c>
      <c r="F25" s="59">
        <v>2</v>
      </c>
      <c r="G25" s="59">
        <v>1</v>
      </c>
      <c r="H25" s="59">
        <v>2</v>
      </c>
      <c r="I25" s="59">
        <v>1</v>
      </c>
      <c r="J25" s="59">
        <v>0</v>
      </c>
      <c r="K25" s="59">
        <v>0</v>
      </c>
      <c r="L25" s="60">
        <f t="shared" si="5"/>
        <v>6</v>
      </c>
      <c r="M25" s="65"/>
      <c r="N25" s="65"/>
      <c r="O25" s="65"/>
      <c r="P25" s="189"/>
    </row>
    <row r="26" spans="2:16" ht="14.25" x14ac:dyDescent="0.2">
      <c r="B26" s="188"/>
      <c r="C26" s="54"/>
      <c r="D26" s="54"/>
      <c r="E26" s="61" t="s">
        <v>98</v>
      </c>
      <c r="F26" s="59">
        <v>1</v>
      </c>
      <c r="G26" s="59">
        <v>3</v>
      </c>
      <c r="H26" s="59">
        <v>4</v>
      </c>
      <c r="I26" s="59">
        <v>1</v>
      </c>
      <c r="J26" s="59">
        <v>2</v>
      </c>
      <c r="K26" s="59">
        <v>1</v>
      </c>
      <c r="L26" s="63">
        <f t="shared" si="5"/>
        <v>12</v>
      </c>
      <c r="M26" s="65"/>
      <c r="N26" s="65"/>
      <c r="O26" s="65"/>
      <c r="P26" s="189"/>
    </row>
    <row r="27" spans="2:16" ht="14.25" x14ac:dyDescent="0.2">
      <c r="B27" s="188"/>
      <c r="C27" s="54"/>
      <c r="D27" s="54"/>
      <c r="E27" s="58" t="s">
        <v>46</v>
      </c>
      <c r="F27" s="59">
        <v>3</v>
      </c>
      <c r="G27" s="59">
        <v>7</v>
      </c>
      <c r="H27" s="59">
        <v>6</v>
      </c>
      <c r="I27" s="59">
        <v>8</v>
      </c>
      <c r="J27" s="59">
        <v>8</v>
      </c>
      <c r="K27" s="59">
        <v>9</v>
      </c>
      <c r="L27" s="60">
        <f t="shared" si="5"/>
        <v>41</v>
      </c>
      <c r="M27" s="65"/>
      <c r="N27" s="65"/>
      <c r="O27" s="65"/>
      <c r="P27" s="189"/>
    </row>
    <row r="28" spans="2:16" ht="14.25" x14ac:dyDescent="0.2">
      <c r="B28" s="188"/>
      <c r="C28" s="54"/>
      <c r="D28" s="54"/>
      <c r="E28" s="61" t="s">
        <v>47</v>
      </c>
      <c r="F28" s="59">
        <v>1</v>
      </c>
      <c r="G28" s="59">
        <v>2</v>
      </c>
      <c r="H28" s="59">
        <v>1</v>
      </c>
      <c r="I28" s="59">
        <v>3</v>
      </c>
      <c r="J28" s="59">
        <v>4</v>
      </c>
      <c r="K28" s="59">
        <v>6</v>
      </c>
      <c r="L28" s="63">
        <f t="shared" si="5"/>
        <v>17</v>
      </c>
      <c r="M28" s="65"/>
      <c r="N28" s="65"/>
      <c r="O28" s="65"/>
      <c r="P28" s="189"/>
    </row>
    <row r="29" spans="2:16" ht="15" x14ac:dyDescent="0.2">
      <c r="B29" s="188"/>
      <c r="C29" s="54"/>
      <c r="D29" s="54"/>
      <c r="E29" s="228" t="s">
        <v>99</v>
      </c>
      <c r="F29" s="226">
        <f>+SUM(F30:F33)</f>
        <v>11</v>
      </c>
      <c r="G29" s="226">
        <f t="shared" ref="G29:L29" si="6">+SUM(G30:G33)</f>
        <v>10</v>
      </c>
      <c r="H29" s="226">
        <f t="shared" si="6"/>
        <v>17</v>
      </c>
      <c r="I29" s="226">
        <f t="shared" si="6"/>
        <v>26</v>
      </c>
      <c r="J29" s="226">
        <f t="shared" si="6"/>
        <v>24</v>
      </c>
      <c r="K29" s="226">
        <f t="shared" si="6"/>
        <v>19</v>
      </c>
      <c r="L29" s="226">
        <f t="shared" si="6"/>
        <v>107</v>
      </c>
      <c r="M29" s="65"/>
      <c r="N29" s="65"/>
      <c r="O29" s="65"/>
      <c r="P29" s="189"/>
    </row>
    <row r="30" spans="2:16" ht="14.25" x14ac:dyDescent="0.2">
      <c r="B30" s="188"/>
      <c r="C30" s="54"/>
      <c r="D30" s="54"/>
      <c r="E30" s="58" t="s">
        <v>116</v>
      </c>
      <c r="F30" s="59">
        <v>2</v>
      </c>
      <c r="G30" s="59">
        <v>4</v>
      </c>
      <c r="H30" s="59">
        <v>5</v>
      </c>
      <c r="I30" s="59">
        <v>11</v>
      </c>
      <c r="J30" s="59">
        <v>8</v>
      </c>
      <c r="K30" s="59">
        <v>7</v>
      </c>
      <c r="L30" s="60">
        <f>+SUM(F30:K30)</f>
        <v>37</v>
      </c>
      <c r="M30" s="65"/>
      <c r="N30" s="65"/>
      <c r="O30" s="65"/>
      <c r="P30" s="189"/>
    </row>
    <row r="31" spans="2:16" ht="14.25" x14ac:dyDescent="0.2">
      <c r="B31" s="188"/>
      <c r="C31" s="54"/>
      <c r="D31" s="54"/>
      <c r="E31" s="61" t="s">
        <v>54</v>
      </c>
      <c r="F31" s="59">
        <v>6</v>
      </c>
      <c r="G31" s="59">
        <v>2</v>
      </c>
      <c r="H31" s="59">
        <v>3</v>
      </c>
      <c r="I31" s="59">
        <v>3</v>
      </c>
      <c r="J31" s="59">
        <v>3</v>
      </c>
      <c r="K31" s="59">
        <v>4</v>
      </c>
      <c r="L31" s="63">
        <f>+SUM(F31:K31)</f>
        <v>21</v>
      </c>
      <c r="M31" s="65"/>
      <c r="N31" s="65"/>
      <c r="O31" s="65"/>
      <c r="P31" s="189"/>
    </row>
    <row r="32" spans="2:16" ht="14.25" x14ac:dyDescent="0.2">
      <c r="B32" s="188"/>
      <c r="C32" s="54"/>
      <c r="D32" s="54"/>
      <c r="E32" s="58" t="s">
        <v>52</v>
      </c>
      <c r="F32" s="59">
        <v>0</v>
      </c>
      <c r="G32" s="59">
        <v>2</v>
      </c>
      <c r="H32" s="59">
        <v>0</v>
      </c>
      <c r="I32" s="59">
        <v>2</v>
      </c>
      <c r="J32" s="59">
        <v>0</v>
      </c>
      <c r="K32" s="59">
        <v>0</v>
      </c>
      <c r="L32" s="63">
        <f>+SUM(F32:K32)</f>
        <v>4</v>
      </c>
      <c r="M32" s="65"/>
      <c r="N32" s="65"/>
      <c r="O32" s="65"/>
      <c r="P32" s="189"/>
    </row>
    <row r="33" spans="2:16" ht="14.25" x14ac:dyDescent="0.2">
      <c r="B33" s="188"/>
      <c r="C33" s="54"/>
      <c r="D33" s="54"/>
      <c r="E33" s="61" t="s">
        <v>50</v>
      </c>
      <c r="F33" s="59">
        <v>3</v>
      </c>
      <c r="G33" s="59">
        <v>2</v>
      </c>
      <c r="H33" s="59">
        <v>9</v>
      </c>
      <c r="I33" s="59">
        <v>10</v>
      </c>
      <c r="J33" s="59">
        <v>13</v>
      </c>
      <c r="K33" s="59">
        <v>8</v>
      </c>
      <c r="L33" s="63">
        <f>+SUM(F33:K33)</f>
        <v>45</v>
      </c>
      <c r="M33" s="65"/>
      <c r="N33" s="65"/>
      <c r="O33" s="65"/>
      <c r="P33" s="189"/>
    </row>
    <row r="34" spans="2:16" ht="15" x14ac:dyDescent="0.2">
      <c r="B34" s="188"/>
      <c r="C34" s="54"/>
      <c r="D34" s="54"/>
      <c r="E34" s="228" t="s">
        <v>55</v>
      </c>
      <c r="F34" s="226">
        <f t="shared" ref="F34:L34" si="7">+SUM(F35:F35)</f>
        <v>1</v>
      </c>
      <c r="G34" s="226">
        <f t="shared" si="7"/>
        <v>1</v>
      </c>
      <c r="H34" s="226">
        <f t="shared" si="7"/>
        <v>1</v>
      </c>
      <c r="I34" s="226">
        <f t="shared" si="7"/>
        <v>3</v>
      </c>
      <c r="J34" s="226">
        <f t="shared" si="7"/>
        <v>1</v>
      </c>
      <c r="K34" s="226">
        <f t="shared" si="7"/>
        <v>1</v>
      </c>
      <c r="L34" s="226">
        <f t="shared" si="7"/>
        <v>8</v>
      </c>
      <c r="M34" s="65"/>
      <c r="N34" s="65"/>
      <c r="O34" s="65"/>
      <c r="P34" s="189"/>
    </row>
    <row r="35" spans="2:16" ht="14.25" x14ac:dyDescent="0.2">
      <c r="B35" s="188"/>
      <c r="C35" s="54"/>
      <c r="D35" s="54"/>
      <c r="E35" s="58" t="s">
        <v>56</v>
      </c>
      <c r="F35" s="59">
        <v>1</v>
      </c>
      <c r="G35" s="59">
        <v>1</v>
      </c>
      <c r="H35" s="59">
        <v>1</v>
      </c>
      <c r="I35" s="59">
        <v>3</v>
      </c>
      <c r="J35" s="59">
        <v>1</v>
      </c>
      <c r="K35" s="59">
        <v>1</v>
      </c>
      <c r="L35" s="60">
        <f>+SUM(F35:K35)</f>
        <v>8</v>
      </c>
      <c r="M35" s="65"/>
      <c r="N35" s="65"/>
      <c r="O35" s="65"/>
      <c r="P35" s="189"/>
    </row>
    <row r="36" spans="2:16" ht="15" x14ac:dyDescent="0.2">
      <c r="B36" s="188"/>
      <c r="C36" s="54"/>
      <c r="D36" s="54"/>
      <c r="E36" s="228" t="s">
        <v>63</v>
      </c>
      <c r="F36" s="226">
        <f>+SUM(F37:F39)</f>
        <v>7</v>
      </c>
      <c r="G36" s="226">
        <f t="shared" ref="G36:L36" si="8">+SUM(G37:G39)</f>
        <v>7</v>
      </c>
      <c r="H36" s="226">
        <f t="shared" si="8"/>
        <v>15</v>
      </c>
      <c r="I36" s="226">
        <f t="shared" si="8"/>
        <v>26</v>
      </c>
      <c r="J36" s="226">
        <f t="shared" si="8"/>
        <v>15</v>
      </c>
      <c r="K36" s="226">
        <f t="shared" si="8"/>
        <v>17</v>
      </c>
      <c r="L36" s="226">
        <f t="shared" si="8"/>
        <v>87</v>
      </c>
      <c r="M36" s="65"/>
      <c r="N36" s="65"/>
      <c r="O36" s="65"/>
      <c r="P36" s="189"/>
    </row>
    <row r="37" spans="2:16" ht="14.25" x14ac:dyDescent="0.2">
      <c r="B37" s="188"/>
      <c r="C37" s="54"/>
      <c r="D37" s="54"/>
      <c r="E37" s="58" t="s">
        <v>64</v>
      </c>
      <c r="F37" s="59">
        <v>3</v>
      </c>
      <c r="G37" s="59">
        <v>4</v>
      </c>
      <c r="H37" s="59">
        <v>6</v>
      </c>
      <c r="I37" s="59">
        <v>7</v>
      </c>
      <c r="J37" s="59">
        <v>9</v>
      </c>
      <c r="K37" s="59">
        <v>8</v>
      </c>
      <c r="L37" s="60">
        <f>+SUM(F37:K37)</f>
        <v>37</v>
      </c>
      <c r="M37" s="65"/>
      <c r="N37" s="65"/>
      <c r="O37" s="65"/>
      <c r="P37" s="189"/>
    </row>
    <row r="38" spans="2:16" ht="14.25" x14ac:dyDescent="0.2">
      <c r="B38" s="188"/>
      <c r="C38" s="54"/>
      <c r="D38" s="54"/>
      <c r="E38" s="61" t="s">
        <v>65</v>
      </c>
      <c r="F38" s="59">
        <v>4</v>
      </c>
      <c r="G38" s="59">
        <v>3</v>
      </c>
      <c r="H38" s="59">
        <v>7</v>
      </c>
      <c r="I38" s="59">
        <v>15</v>
      </c>
      <c r="J38" s="59">
        <v>5</v>
      </c>
      <c r="K38" s="59">
        <v>4</v>
      </c>
      <c r="L38" s="63">
        <f>+SUM(F38:K38)</f>
        <v>38</v>
      </c>
      <c r="M38" s="65"/>
      <c r="N38" s="65"/>
      <c r="O38" s="65"/>
      <c r="P38" s="189"/>
    </row>
    <row r="39" spans="2:16" ht="14.25" x14ac:dyDescent="0.2">
      <c r="B39" s="188"/>
      <c r="C39" s="54"/>
      <c r="D39" s="54"/>
      <c r="E39" s="58" t="s">
        <v>100</v>
      </c>
      <c r="F39" s="59">
        <v>0</v>
      </c>
      <c r="G39" s="59">
        <v>0</v>
      </c>
      <c r="H39" s="59">
        <v>2</v>
      </c>
      <c r="I39" s="59">
        <v>4</v>
      </c>
      <c r="J39" s="59">
        <v>1</v>
      </c>
      <c r="K39" s="59">
        <v>5</v>
      </c>
      <c r="L39" s="60">
        <f>+SUM(F39:K39)</f>
        <v>12</v>
      </c>
      <c r="M39" s="65"/>
      <c r="N39" s="65"/>
      <c r="O39" s="65"/>
      <c r="P39" s="189"/>
    </row>
    <row r="40" spans="2:16" ht="15" x14ac:dyDescent="0.2">
      <c r="B40" s="188"/>
      <c r="C40" s="54"/>
      <c r="D40" s="54"/>
      <c r="E40" s="228" t="s">
        <v>101</v>
      </c>
      <c r="F40" s="226">
        <f>+SUM(F41:F43)</f>
        <v>4</v>
      </c>
      <c r="G40" s="226">
        <f t="shared" ref="G40:K40" si="9">+SUM(G41:G43)</f>
        <v>11</v>
      </c>
      <c r="H40" s="226">
        <f t="shared" si="9"/>
        <v>2</v>
      </c>
      <c r="I40" s="226">
        <f t="shared" si="9"/>
        <v>5</v>
      </c>
      <c r="J40" s="226">
        <f t="shared" si="9"/>
        <v>3</v>
      </c>
      <c r="K40" s="226">
        <f t="shared" si="9"/>
        <v>1</v>
      </c>
      <c r="L40" s="226">
        <f>+SUM(L41:L43)</f>
        <v>26</v>
      </c>
      <c r="M40" s="65"/>
      <c r="N40" s="65"/>
      <c r="O40" s="65"/>
      <c r="P40" s="189"/>
    </row>
    <row r="41" spans="2:16" ht="14.25" x14ac:dyDescent="0.2">
      <c r="B41" s="188"/>
      <c r="C41" s="54"/>
      <c r="D41" s="54"/>
      <c r="E41" s="58" t="s">
        <v>117</v>
      </c>
      <c r="F41" s="59">
        <v>4</v>
      </c>
      <c r="G41" s="59">
        <v>8</v>
      </c>
      <c r="H41" s="59">
        <v>2</v>
      </c>
      <c r="I41" s="59">
        <v>2</v>
      </c>
      <c r="J41" s="59">
        <v>3</v>
      </c>
      <c r="K41" s="59">
        <v>1</v>
      </c>
      <c r="L41" s="60">
        <f>+SUM(F41:K41)</f>
        <v>20</v>
      </c>
      <c r="M41" s="65"/>
      <c r="N41" s="65"/>
      <c r="O41" s="65"/>
      <c r="P41" s="189"/>
    </row>
    <row r="42" spans="2:16" ht="14.25" x14ac:dyDescent="0.2">
      <c r="B42" s="188"/>
      <c r="C42" s="54"/>
      <c r="D42" s="54"/>
      <c r="E42" s="61" t="s">
        <v>61</v>
      </c>
      <c r="F42" s="59">
        <v>0</v>
      </c>
      <c r="G42" s="59">
        <v>2</v>
      </c>
      <c r="H42" s="59">
        <v>0</v>
      </c>
      <c r="I42" s="59">
        <v>1</v>
      </c>
      <c r="J42" s="59">
        <v>0</v>
      </c>
      <c r="K42" s="59">
        <v>0</v>
      </c>
      <c r="L42" s="63">
        <f>+SUM(F42:K42)</f>
        <v>3</v>
      </c>
      <c r="M42" s="65"/>
      <c r="N42" s="65"/>
      <c r="O42" s="65"/>
      <c r="P42" s="189"/>
    </row>
    <row r="43" spans="2:16" ht="14.25" x14ac:dyDescent="0.2">
      <c r="B43" s="188"/>
      <c r="C43" s="54"/>
      <c r="D43" s="54"/>
      <c r="E43" s="58" t="s">
        <v>60</v>
      </c>
      <c r="F43" s="59">
        <v>0</v>
      </c>
      <c r="G43" s="59">
        <v>1</v>
      </c>
      <c r="H43" s="59">
        <v>0</v>
      </c>
      <c r="I43" s="59">
        <v>2</v>
      </c>
      <c r="J43" s="59">
        <v>0</v>
      </c>
      <c r="K43" s="59">
        <v>0</v>
      </c>
      <c r="L43" s="63">
        <f>+SUM(F43:K43)</f>
        <v>3</v>
      </c>
      <c r="M43" s="65"/>
      <c r="N43" s="65"/>
      <c r="O43" s="65"/>
      <c r="P43" s="189"/>
    </row>
    <row r="44" spans="2:16" ht="15" x14ac:dyDescent="0.2">
      <c r="B44" s="188"/>
      <c r="C44" s="54"/>
      <c r="D44" s="54"/>
      <c r="E44" s="228" t="s">
        <v>68</v>
      </c>
      <c r="F44" s="226">
        <f>+SUM(F45)</f>
        <v>6</v>
      </c>
      <c r="G44" s="226">
        <f t="shared" ref="G44:L44" si="10">+SUM(G45)</f>
        <v>12</v>
      </c>
      <c r="H44" s="226">
        <f t="shared" si="10"/>
        <v>4</v>
      </c>
      <c r="I44" s="226">
        <f t="shared" si="10"/>
        <v>5</v>
      </c>
      <c r="J44" s="226">
        <f t="shared" si="10"/>
        <v>2</v>
      </c>
      <c r="K44" s="226">
        <f t="shared" si="10"/>
        <v>0</v>
      </c>
      <c r="L44" s="292">
        <f t="shared" si="10"/>
        <v>29</v>
      </c>
      <c r="M44" s="65"/>
      <c r="N44" s="65"/>
      <c r="O44" s="65"/>
      <c r="P44" s="189"/>
    </row>
    <row r="45" spans="2:16" ht="14.25" x14ac:dyDescent="0.2">
      <c r="B45" s="188"/>
      <c r="C45" s="54"/>
      <c r="D45" s="54"/>
      <c r="E45" s="58" t="s">
        <v>118</v>
      </c>
      <c r="F45" s="59">
        <v>6</v>
      </c>
      <c r="G45" s="59">
        <v>12</v>
      </c>
      <c r="H45" s="59">
        <v>4</v>
      </c>
      <c r="I45" s="59">
        <v>5</v>
      </c>
      <c r="J45" s="59">
        <v>2</v>
      </c>
      <c r="K45" s="59">
        <v>0</v>
      </c>
      <c r="L45" s="60">
        <f>+SUM(F45:K45)</f>
        <v>29</v>
      </c>
      <c r="M45" s="65"/>
      <c r="N45" s="65"/>
      <c r="O45" s="65"/>
      <c r="P45" s="189"/>
    </row>
    <row r="46" spans="2:16" ht="15" x14ac:dyDescent="0.2">
      <c r="B46" s="188"/>
      <c r="C46" s="54"/>
      <c r="D46" s="54"/>
      <c r="E46" s="228" t="s">
        <v>67</v>
      </c>
      <c r="F46" s="226">
        <f>+SUM(F47)</f>
        <v>0</v>
      </c>
      <c r="G46" s="226">
        <f t="shared" ref="G46:L46" si="11">+SUM(G47)</f>
        <v>0</v>
      </c>
      <c r="H46" s="226">
        <f t="shared" si="11"/>
        <v>2</v>
      </c>
      <c r="I46" s="226">
        <f t="shared" si="11"/>
        <v>0</v>
      </c>
      <c r="J46" s="226">
        <f t="shared" si="11"/>
        <v>0</v>
      </c>
      <c r="K46" s="226">
        <f t="shared" si="11"/>
        <v>4</v>
      </c>
      <c r="L46" s="292">
        <f t="shared" si="11"/>
        <v>6</v>
      </c>
      <c r="M46" s="65"/>
      <c r="N46" s="65"/>
      <c r="O46" s="65"/>
      <c r="P46" s="189"/>
    </row>
    <row r="47" spans="2:16" ht="14.25" x14ac:dyDescent="0.2">
      <c r="B47" s="188"/>
      <c r="C47" s="54"/>
      <c r="D47" s="54"/>
      <c r="E47" s="58" t="s">
        <v>67</v>
      </c>
      <c r="F47" s="59">
        <v>0</v>
      </c>
      <c r="G47" s="59">
        <v>0</v>
      </c>
      <c r="H47" s="59">
        <v>2</v>
      </c>
      <c r="I47" s="59">
        <v>0</v>
      </c>
      <c r="J47" s="59">
        <v>0</v>
      </c>
      <c r="K47" s="59">
        <v>4</v>
      </c>
      <c r="L47" s="60">
        <f>+SUM(F47:K47)</f>
        <v>6</v>
      </c>
      <c r="M47" s="65"/>
      <c r="N47" s="65"/>
      <c r="O47" s="65"/>
      <c r="P47" s="189"/>
    </row>
    <row r="48" spans="2:16" ht="15" x14ac:dyDescent="0.2">
      <c r="B48" s="188"/>
      <c r="C48" s="54"/>
      <c r="D48" s="54"/>
      <c r="E48" s="187" t="s">
        <v>70</v>
      </c>
      <c r="F48" s="196">
        <f t="shared" ref="F48:L48" si="12">+F46+F44+F40+F36+F34+F29+F22+F18+F10+F14</f>
        <v>118</v>
      </c>
      <c r="G48" s="196">
        <f t="shared" si="12"/>
        <v>149</v>
      </c>
      <c r="H48" s="196">
        <f t="shared" si="12"/>
        <v>147</v>
      </c>
      <c r="I48" s="196">
        <f t="shared" si="12"/>
        <v>189</v>
      </c>
      <c r="J48" s="196">
        <f t="shared" si="12"/>
        <v>134</v>
      </c>
      <c r="K48" s="196">
        <f t="shared" si="12"/>
        <v>145</v>
      </c>
      <c r="L48" s="196">
        <f t="shared" si="12"/>
        <v>882</v>
      </c>
      <c r="M48" s="65"/>
      <c r="N48" s="65"/>
      <c r="O48" s="65"/>
      <c r="P48" s="189"/>
    </row>
    <row r="49" spans="2:16" ht="14.25" x14ac:dyDescent="0.2">
      <c r="B49" s="188"/>
      <c r="C49" s="54"/>
      <c r="D49" s="54"/>
      <c r="E49" s="58" t="s">
        <v>119</v>
      </c>
      <c r="F49" s="59"/>
      <c r="G49" s="59"/>
      <c r="H49" s="59"/>
      <c r="I49" s="59"/>
      <c r="J49" s="59"/>
      <c r="K49" s="59"/>
      <c r="L49" s="60">
        <f>+SUM(F49:K49)</f>
        <v>0</v>
      </c>
      <c r="M49" s="65"/>
      <c r="N49" s="65"/>
      <c r="O49" s="65"/>
      <c r="P49" s="189"/>
    </row>
    <row r="50" spans="2:16" ht="14.25" x14ac:dyDescent="0.2">
      <c r="B50" s="188"/>
      <c r="C50" s="54"/>
      <c r="D50" s="54"/>
      <c r="E50" s="58" t="s">
        <v>71</v>
      </c>
      <c r="F50" s="59"/>
      <c r="G50" s="59"/>
      <c r="H50" s="59"/>
      <c r="I50" s="59"/>
      <c r="J50" s="59"/>
      <c r="K50" s="59"/>
      <c r="L50" s="60">
        <f>+SUM(F50:K50)</f>
        <v>0</v>
      </c>
      <c r="M50" s="65"/>
      <c r="N50" s="65"/>
      <c r="O50" s="65"/>
      <c r="P50" s="189"/>
    </row>
    <row r="51" spans="2:16" ht="14.25" x14ac:dyDescent="0.2">
      <c r="B51" s="188"/>
      <c r="C51" s="54"/>
      <c r="D51" s="54"/>
      <c r="E51" s="58" t="s">
        <v>120</v>
      </c>
      <c r="F51" s="59"/>
      <c r="G51" s="59"/>
      <c r="H51" s="59"/>
      <c r="I51" s="59"/>
      <c r="J51" s="59">
        <v>1</v>
      </c>
      <c r="K51" s="59">
        <v>2</v>
      </c>
      <c r="L51" s="60">
        <f>+SUM(F51:K51)</f>
        <v>3</v>
      </c>
      <c r="M51" s="65"/>
      <c r="N51" s="65"/>
      <c r="O51" s="65"/>
      <c r="P51" s="189"/>
    </row>
    <row r="52" spans="2:16" ht="18" x14ac:dyDescent="0.2">
      <c r="B52" s="188"/>
      <c r="C52" s="54"/>
      <c r="D52" s="54"/>
      <c r="E52" s="198" t="s">
        <v>102</v>
      </c>
      <c r="F52" s="199">
        <f>+SUM(F48:F51)</f>
        <v>118</v>
      </c>
      <c r="G52" s="199">
        <f t="shared" ref="G52:L52" si="13">+SUM(G48:G51)</f>
        <v>149</v>
      </c>
      <c r="H52" s="199">
        <f t="shared" si="13"/>
        <v>147</v>
      </c>
      <c r="I52" s="199">
        <f t="shared" si="13"/>
        <v>189</v>
      </c>
      <c r="J52" s="199">
        <f t="shared" si="13"/>
        <v>135</v>
      </c>
      <c r="K52" s="199">
        <f t="shared" si="13"/>
        <v>147</v>
      </c>
      <c r="L52" s="199">
        <f t="shared" si="13"/>
        <v>885</v>
      </c>
      <c r="M52" s="65"/>
      <c r="N52" s="65"/>
      <c r="O52" s="65"/>
      <c r="P52" s="189"/>
    </row>
    <row r="53" spans="2:16" x14ac:dyDescent="0.2">
      <c r="B53" s="188"/>
      <c r="C53" s="54"/>
      <c r="D53" s="54"/>
      <c r="E53" s="54"/>
      <c r="F53" s="54"/>
      <c r="G53" s="54"/>
      <c r="H53" s="54"/>
      <c r="I53" s="54"/>
      <c r="J53" s="54"/>
      <c r="K53" s="54"/>
      <c r="L53" s="293"/>
      <c r="M53" s="56"/>
      <c r="N53" s="56"/>
      <c r="O53" s="56"/>
      <c r="P53" s="189"/>
    </row>
    <row r="54" spans="2:16" ht="66.75" customHeight="1" x14ac:dyDescent="0.5">
      <c r="B54" s="188"/>
      <c r="C54" s="284"/>
      <c r="D54" s="284"/>
      <c r="E54" s="395" t="s">
        <v>523</v>
      </c>
      <c r="F54" s="395"/>
      <c r="G54" s="395"/>
      <c r="H54" s="395"/>
      <c r="I54" s="395"/>
      <c r="J54" s="395"/>
      <c r="K54" s="395"/>
      <c r="L54" s="395"/>
      <c r="M54" s="284"/>
      <c r="N54" s="284"/>
      <c r="O54" s="284"/>
      <c r="P54" s="189"/>
    </row>
    <row r="55" spans="2:16" ht="16.5" x14ac:dyDescent="0.3">
      <c r="B55" s="188"/>
      <c r="C55" s="284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189"/>
    </row>
    <row r="56" spans="2:16" ht="16.5" x14ac:dyDescent="0.3">
      <c r="B56" s="188"/>
      <c r="C56" s="284"/>
      <c r="D56" s="284"/>
      <c r="E56" s="380" t="s">
        <v>90</v>
      </c>
      <c r="F56" s="388" t="s">
        <v>110</v>
      </c>
      <c r="G56" s="388" t="s">
        <v>111</v>
      </c>
      <c r="H56" s="388" t="s">
        <v>112</v>
      </c>
      <c r="I56" s="388" t="s">
        <v>113</v>
      </c>
      <c r="J56" s="388" t="s">
        <v>114</v>
      </c>
      <c r="K56" s="388" t="s">
        <v>115</v>
      </c>
      <c r="L56" s="393" t="s">
        <v>70</v>
      </c>
      <c r="M56" s="284"/>
      <c r="N56" s="284"/>
      <c r="O56" s="284"/>
      <c r="P56" s="189"/>
    </row>
    <row r="57" spans="2:16" ht="16.5" x14ac:dyDescent="0.3">
      <c r="B57" s="188"/>
      <c r="C57" s="284"/>
      <c r="D57" s="284"/>
      <c r="E57" s="381"/>
      <c r="F57" s="389"/>
      <c r="G57" s="389"/>
      <c r="H57" s="389"/>
      <c r="I57" s="389"/>
      <c r="J57" s="389"/>
      <c r="K57" s="389"/>
      <c r="L57" s="394"/>
      <c r="M57" s="284"/>
      <c r="N57" s="284"/>
      <c r="O57" s="284"/>
      <c r="P57" s="189"/>
    </row>
    <row r="58" spans="2:16" ht="16.5" x14ac:dyDescent="0.3">
      <c r="B58" s="188"/>
      <c r="C58" s="284"/>
      <c r="D58" s="284"/>
      <c r="E58" s="225" t="s">
        <v>30</v>
      </c>
      <c r="F58" s="301">
        <f>+F10/$L10</f>
        <v>8.9171974522292988E-2</v>
      </c>
      <c r="G58" s="301">
        <f t="shared" ref="G58:L58" si="14">+G10/$L10</f>
        <v>0.13375796178343949</v>
      </c>
      <c r="H58" s="301">
        <f t="shared" si="14"/>
        <v>0.15286624203821655</v>
      </c>
      <c r="I58" s="301">
        <f t="shared" si="14"/>
        <v>0.28025477707006369</v>
      </c>
      <c r="J58" s="301">
        <f t="shared" si="14"/>
        <v>0.15923566878980891</v>
      </c>
      <c r="K58" s="301">
        <f t="shared" si="14"/>
        <v>0.18471337579617833</v>
      </c>
      <c r="L58" s="301">
        <f t="shared" si="14"/>
        <v>1</v>
      </c>
      <c r="M58" s="284"/>
      <c r="N58" s="284"/>
      <c r="O58" s="284"/>
      <c r="P58" s="189"/>
    </row>
    <row r="59" spans="2:16" ht="16.5" x14ac:dyDescent="0.3">
      <c r="B59" s="188"/>
      <c r="C59" s="284"/>
      <c r="D59" s="284"/>
      <c r="E59" s="58" t="s">
        <v>31</v>
      </c>
      <c r="F59" s="302">
        <f t="shared" ref="F59:L59" si="15">+F11/$L11</f>
        <v>8.1967213114754092E-2</v>
      </c>
      <c r="G59" s="302">
        <f t="shared" si="15"/>
        <v>6.5573770491803282E-2</v>
      </c>
      <c r="H59" s="302">
        <f t="shared" si="15"/>
        <v>9.8360655737704916E-2</v>
      </c>
      <c r="I59" s="302">
        <f t="shared" si="15"/>
        <v>0.24590163934426229</v>
      </c>
      <c r="J59" s="302">
        <f t="shared" si="15"/>
        <v>0.19672131147540983</v>
      </c>
      <c r="K59" s="302">
        <f t="shared" si="15"/>
        <v>0.31147540983606559</v>
      </c>
      <c r="L59" s="302">
        <f t="shared" si="15"/>
        <v>1</v>
      </c>
      <c r="M59" s="284"/>
      <c r="N59" s="284"/>
      <c r="O59" s="284"/>
      <c r="P59" s="189"/>
    </row>
    <row r="60" spans="2:16" ht="16.5" x14ac:dyDescent="0.3">
      <c r="B60" s="188"/>
      <c r="C60" s="284"/>
      <c r="D60" s="284"/>
      <c r="E60" s="61" t="s">
        <v>33</v>
      </c>
      <c r="F60" s="303">
        <f t="shared" ref="F60:L60" si="16">+F12/$L12</f>
        <v>0.25</v>
      </c>
      <c r="G60" s="303">
        <f t="shared" si="16"/>
        <v>0.25</v>
      </c>
      <c r="H60" s="303">
        <f t="shared" si="16"/>
        <v>0.25</v>
      </c>
      <c r="I60" s="303">
        <f t="shared" si="16"/>
        <v>0.16666666666666666</v>
      </c>
      <c r="J60" s="303">
        <f t="shared" si="16"/>
        <v>0</v>
      </c>
      <c r="K60" s="303">
        <f t="shared" si="16"/>
        <v>8.3333333333333329E-2</v>
      </c>
      <c r="L60" s="302">
        <f t="shared" si="16"/>
        <v>1</v>
      </c>
      <c r="M60" s="284"/>
      <c r="N60" s="284"/>
      <c r="O60" s="284"/>
      <c r="P60" s="189"/>
    </row>
    <row r="61" spans="2:16" ht="16.5" x14ac:dyDescent="0.3">
      <c r="B61" s="188"/>
      <c r="C61" s="284"/>
      <c r="D61" s="284"/>
      <c r="E61" s="58" t="s">
        <v>32</v>
      </c>
      <c r="F61" s="302">
        <f t="shared" ref="F61:L61" si="17">+F13/$L13</f>
        <v>7.1428571428571425E-2</v>
      </c>
      <c r="G61" s="302">
        <f t="shared" si="17"/>
        <v>0.16666666666666666</v>
      </c>
      <c r="H61" s="302">
        <f t="shared" si="17"/>
        <v>0.17857142857142858</v>
      </c>
      <c r="I61" s="302">
        <f t="shared" si="17"/>
        <v>0.32142857142857145</v>
      </c>
      <c r="J61" s="302">
        <f t="shared" si="17"/>
        <v>0.15476190476190477</v>
      </c>
      <c r="K61" s="302">
        <f t="shared" si="17"/>
        <v>0.10714285714285714</v>
      </c>
      <c r="L61" s="302">
        <f t="shared" si="17"/>
        <v>1</v>
      </c>
      <c r="M61" s="284"/>
      <c r="N61" s="284"/>
      <c r="O61" s="284"/>
      <c r="P61" s="189"/>
    </row>
    <row r="62" spans="2:16" ht="16.5" x14ac:dyDescent="0.3">
      <c r="B62" s="188"/>
      <c r="C62" s="284"/>
      <c r="D62" s="284"/>
      <c r="E62" s="228" t="s">
        <v>95</v>
      </c>
      <c r="F62" s="301">
        <f t="shared" ref="F62:L62" si="18">+F14/$L14</f>
        <v>0.19148936170212766</v>
      </c>
      <c r="G62" s="301">
        <f t="shared" si="18"/>
        <v>0.1702127659574468</v>
      </c>
      <c r="H62" s="301">
        <f t="shared" si="18"/>
        <v>0.15957446808510639</v>
      </c>
      <c r="I62" s="301">
        <f t="shared" si="18"/>
        <v>0.13829787234042554</v>
      </c>
      <c r="J62" s="301">
        <f t="shared" si="18"/>
        <v>0.18085106382978725</v>
      </c>
      <c r="K62" s="301">
        <f t="shared" si="18"/>
        <v>0.15957446808510639</v>
      </c>
      <c r="L62" s="301">
        <f t="shared" si="18"/>
        <v>1</v>
      </c>
      <c r="M62" s="284"/>
      <c r="N62" s="284"/>
      <c r="O62" s="284"/>
      <c r="P62" s="189"/>
    </row>
    <row r="63" spans="2:16" ht="16.5" x14ac:dyDescent="0.3">
      <c r="B63" s="188"/>
      <c r="C63" s="284"/>
      <c r="D63" s="284"/>
      <c r="E63" s="58" t="s">
        <v>36</v>
      </c>
      <c r="F63" s="302">
        <f t="shared" ref="F63:L63" si="19">+F15/$L15</f>
        <v>8.3333333333333329E-2</v>
      </c>
      <c r="G63" s="302">
        <f t="shared" si="19"/>
        <v>0.16666666666666666</v>
      </c>
      <c r="H63" s="302">
        <f t="shared" si="19"/>
        <v>0.33333333333333331</v>
      </c>
      <c r="I63" s="302">
        <f t="shared" si="19"/>
        <v>0</v>
      </c>
      <c r="J63" s="302">
        <f t="shared" si="19"/>
        <v>0.16666666666666666</v>
      </c>
      <c r="K63" s="302">
        <f t="shared" si="19"/>
        <v>0.25</v>
      </c>
      <c r="L63" s="302">
        <f t="shared" si="19"/>
        <v>1</v>
      </c>
      <c r="M63" s="284"/>
      <c r="N63" s="284"/>
      <c r="O63" s="284"/>
      <c r="P63" s="189"/>
    </row>
    <row r="64" spans="2:16" ht="16.5" x14ac:dyDescent="0.3">
      <c r="B64" s="188"/>
      <c r="C64" s="284"/>
      <c r="D64" s="284"/>
      <c r="E64" s="61" t="s">
        <v>35</v>
      </c>
      <c r="F64" s="303">
        <f t="shared" ref="F64:L64" si="20">+F16/$L16</f>
        <v>0.15789473684210525</v>
      </c>
      <c r="G64" s="303">
        <f t="shared" si="20"/>
        <v>0.19298245614035087</v>
      </c>
      <c r="H64" s="303">
        <f t="shared" si="20"/>
        <v>0.12280701754385964</v>
      </c>
      <c r="I64" s="303">
        <f t="shared" si="20"/>
        <v>0.14035087719298245</v>
      </c>
      <c r="J64" s="303">
        <f t="shared" si="20"/>
        <v>0.21052631578947367</v>
      </c>
      <c r="K64" s="303">
        <f t="shared" si="20"/>
        <v>0.17543859649122806</v>
      </c>
      <c r="L64" s="303">
        <f t="shared" si="20"/>
        <v>1</v>
      </c>
      <c r="M64" s="284"/>
      <c r="N64" s="284"/>
      <c r="O64" s="284"/>
      <c r="P64" s="189"/>
    </row>
    <row r="65" spans="2:16" ht="16.5" x14ac:dyDescent="0.3">
      <c r="B65" s="188"/>
      <c r="C65" s="284"/>
      <c r="D65" s="284"/>
      <c r="E65" s="58" t="s">
        <v>37</v>
      </c>
      <c r="F65" s="302">
        <f t="shared" ref="F65:L65" si="21">+F17/$L17</f>
        <v>0.32</v>
      </c>
      <c r="G65" s="302">
        <f t="shared" si="21"/>
        <v>0.12</v>
      </c>
      <c r="H65" s="302">
        <f t="shared" si="21"/>
        <v>0.16</v>
      </c>
      <c r="I65" s="302">
        <f t="shared" si="21"/>
        <v>0.2</v>
      </c>
      <c r="J65" s="302">
        <f t="shared" si="21"/>
        <v>0.12</v>
      </c>
      <c r="K65" s="302">
        <f t="shared" si="21"/>
        <v>0.08</v>
      </c>
      <c r="L65" s="302">
        <f t="shared" si="21"/>
        <v>1</v>
      </c>
      <c r="M65" s="284"/>
      <c r="N65" s="284"/>
      <c r="O65" s="284"/>
      <c r="P65" s="189"/>
    </row>
    <row r="66" spans="2:16" ht="16.5" x14ac:dyDescent="0.3">
      <c r="B66" s="188"/>
      <c r="C66" s="284"/>
      <c r="D66" s="284"/>
      <c r="E66" s="228" t="s">
        <v>96</v>
      </c>
      <c r="F66" s="301">
        <f t="shared" ref="F66:L66" si="22">+F18/$L18</f>
        <v>0.16574585635359115</v>
      </c>
      <c r="G66" s="301">
        <f t="shared" si="22"/>
        <v>0.20441988950276244</v>
      </c>
      <c r="H66" s="301">
        <f t="shared" si="22"/>
        <v>0.19889502762430938</v>
      </c>
      <c r="I66" s="301">
        <f t="shared" si="22"/>
        <v>0.18232044198895028</v>
      </c>
      <c r="J66" s="301">
        <f t="shared" si="22"/>
        <v>9.9447513812154692E-2</v>
      </c>
      <c r="K66" s="301">
        <f t="shared" si="22"/>
        <v>0.14917127071823205</v>
      </c>
      <c r="L66" s="301">
        <f t="shared" si="22"/>
        <v>1</v>
      </c>
      <c r="M66" s="284"/>
      <c r="N66" s="284"/>
      <c r="O66" s="284"/>
      <c r="P66" s="189"/>
    </row>
    <row r="67" spans="2:16" ht="16.5" x14ac:dyDescent="0.3">
      <c r="B67" s="188"/>
      <c r="C67" s="284"/>
      <c r="D67" s="284"/>
      <c r="E67" s="58" t="s">
        <v>40</v>
      </c>
      <c r="F67" s="302">
        <f t="shared" ref="F67:L67" si="23">+F19/$L19</f>
        <v>0.29629629629629628</v>
      </c>
      <c r="G67" s="302">
        <f t="shared" si="23"/>
        <v>0.37037037037037035</v>
      </c>
      <c r="H67" s="302">
        <f t="shared" si="23"/>
        <v>0.33333333333333331</v>
      </c>
      <c r="I67" s="302">
        <f t="shared" si="23"/>
        <v>0</v>
      </c>
      <c r="J67" s="302">
        <f t="shared" si="23"/>
        <v>0</v>
      </c>
      <c r="K67" s="302">
        <f t="shared" si="23"/>
        <v>0</v>
      </c>
      <c r="L67" s="302">
        <f t="shared" si="23"/>
        <v>1</v>
      </c>
      <c r="M67" s="284"/>
      <c r="N67" s="284"/>
      <c r="O67" s="284"/>
      <c r="P67" s="189"/>
    </row>
    <row r="68" spans="2:16" ht="16.5" x14ac:dyDescent="0.3">
      <c r="B68" s="188"/>
      <c r="C68" s="284"/>
      <c r="D68" s="284"/>
      <c r="E68" s="61" t="s">
        <v>39</v>
      </c>
      <c r="F68" s="303">
        <f t="shared" ref="F68:L68" si="24">+F20/$L20</f>
        <v>0.13178294573643412</v>
      </c>
      <c r="G68" s="303">
        <f t="shared" si="24"/>
        <v>0.17054263565891473</v>
      </c>
      <c r="H68" s="303">
        <f t="shared" si="24"/>
        <v>0.19379844961240311</v>
      </c>
      <c r="I68" s="303">
        <f t="shared" si="24"/>
        <v>0.23255813953488372</v>
      </c>
      <c r="J68" s="303">
        <f t="shared" si="24"/>
        <v>0.10077519379844961</v>
      </c>
      <c r="K68" s="303">
        <f t="shared" si="24"/>
        <v>0.17054263565891473</v>
      </c>
      <c r="L68" s="303">
        <f t="shared" si="24"/>
        <v>1</v>
      </c>
      <c r="M68" s="284"/>
      <c r="N68" s="284"/>
      <c r="O68" s="284"/>
      <c r="P68" s="189"/>
    </row>
    <row r="69" spans="2:16" ht="16.5" x14ac:dyDescent="0.3">
      <c r="B69" s="188"/>
      <c r="C69" s="284"/>
      <c r="D69" s="284"/>
      <c r="E69" s="58" t="s">
        <v>41</v>
      </c>
      <c r="F69" s="302">
        <f t="shared" ref="F69:L69" si="25">+F21/$L21</f>
        <v>0.2</v>
      </c>
      <c r="G69" s="302">
        <f t="shared" si="25"/>
        <v>0.2</v>
      </c>
      <c r="H69" s="302">
        <f t="shared" si="25"/>
        <v>0.08</v>
      </c>
      <c r="I69" s="302">
        <f t="shared" si="25"/>
        <v>0.12</v>
      </c>
      <c r="J69" s="302">
        <f t="shared" si="25"/>
        <v>0.2</v>
      </c>
      <c r="K69" s="302">
        <f t="shared" si="25"/>
        <v>0.2</v>
      </c>
      <c r="L69" s="302">
        <f t="shared" si="25"/>
        <v>1</v>
      </c>
      <c r="M69" s="284"/>
      <c r="N69" s="284"/>
      <c r="O69" s="284"/>
      <c r="P69" s="189"/>
    </row>
    <row r="70" spans="2:16" ht="16.5" x14ac:dyDescent="0.3">
      <c r="B70" s="188"/>
      <c r="C70" s="284"/>
      <c r="D70" s="284"/>
      <c r="E70" s="228" t="s">
        <v>97</v>
      </c>
      <c r="F70" s="301">
        <f t="shared" ref="F70:L70" si="26">+F22/$L22</f>
        <v>0.14438502673796791</v>
      </c>
      <c r="G70" s="301">
        <f t="shared" si="26"/>
        <v>0.18181818181818182</v>
      </c>
      <c r="H70" s="301">
        <f t="shared" si="26"/>
        <v>0.16577540106951871</v>
      </c>
      <c r="I70" s="301">
        <f t="shared" si="26"/>
        <v>0.18181818181818182</v>
      </c>
      <c r="J70" s="301">
        <f t="shared" si="26"/>
        <v>0.15508021390374332</v>
      </c>
      <c r="K70" s="301">
        <f t="shared" si="26"/>
        <v>0.17112299465240641</v>
      </c>
      <c r="L70" s="301">
        <f t="shared" si="26"/>
        <v>1</v>
      </c>
      <c r="M70" s="284"/>
      <c r="N70" s="284"/>
      <c r="O70" s="284"/>
      <c r="P70" s="189"/>
    </row>
    <row r="71" spans="2:16" ht="16.5" x14ac:dyDescent="0.3">
      <c r="B71" s="188"/>
      <c r="C71" s="284"/>
      <c r="D71" s="284"/>
      <c r="E71" s="58" t="s">
        <v>43</v>
      </c>
      <c r="F71" s="302">
        <f t="shared" ref="F71:L71" si="27">+F23/$L23</f>
        <v>0.23529411764705882</v>
      </c>
      <c r="G71" s="302">
        <f t="shared" si="27"/>
        <v>8.8235294117647065E-2</v>
      </c>
      <c r="H71" s="302">
        <f t="shared" si="27"/>
        <v>0.11764705882352941</v>
      </c>
      <c r="I71" s="302">
        <f t="shared" si="27"/>
        <v>0.11764705882352941</v>
      </c>
      <c r="J71" s="302">
        <f t="shared" si="27"/>
        <v>0.26470588235294118</v>
      </c>
      <c r="K71" s="302">
        <f t="shared" si="27"/>
        <v>0.17647058823529413</v>
      </c>
      <c r="L71" s="302">
        <f t="shared" si="27"/>
        <v>1</v>
      </c>
      <c r="M71" s="284"/>
      <c r="N71" s="284"/>
      <c r="O71" s="284"/>
      <c r="P71" s="189"/>
    </row>
    <row r="72" spans="2:16" ht="16.5" x14ac:dyDescent="0.3">
      <c r="B72" s="188"/>
      <c r="C72" s="284"/>
      <c r="D72" s="284"/>
      <c r="E72" s="61" t="s">
        <v>48</v>
      </c>
      <c r="F72" s="303">
        <f t="shared" ref="F72:L72" si="28">+F24/$L24</f>
        <v>0.15584415584415584</v>
      </c>
      <c r="G72" s="303">
        <f t="shared" si="28"/>
        <v>0.23376623376623376</v>
      </c>
      <c r="H72" s="303">
        <f t="shared" si="28"/>
        <v>0.18181818181818182</v>
      </c>
      <c r="I72" s="303">
        <f t="shared" si="28"/>
        <v>0.22077922077922077</v>
      </c>
      <c r="J72" s="303">
        <f t="shared" si="28"/>
        <v>7.792207792207792E-2</v>
      </c>
      <c r="K72" s="303">
        <f t="shared" si="28"/>
        <v>0.12987012987012986</v>
      </c>
      <c r="L72" s="303">
        <f t="shared" si="28"/>
        <v>1</v>
      </c>
      <c r="M72" s="284"/>
      <c r="N72" s="284"/>
      <c r="O72" s="284"/>
      <c r="P72" s="189"/>
    </row>
    <row r="73" spans="2:16" ht="16.5" x14ac:dyDescent="0.3">
      <c r="B73" s="188"/>
      <c r="C73" s="284"/>
      <c r="D73" s="284"/>
      <c r="E73" s="58" t="s">
        <v>44</v>
      </c>
      <c r="F73" s="302">
        <f t="shared" ref="F73:L73" si="29">+F25/$L25</f>
        <v>0.33333333333333331</v>
      </c>
      <c r="G73" s="302">
        <f t="shared" si="29"/>
        <v>0.16666666666666666</v>
      </c>
      <c r="H73" s="302">
        <f t="shared" si="29"/>
        <v>0.33333333333333331</v>
      </c>
      <c r="I73" s="302">
        <f t="shared" si="29"/>
        <v>0.16666666666666666</v>
      </c>
      <c r="J73" s="302">
        <f t="shared" si="29"/>
        <v>0</v>
      </c>
      <c r="K73" s="302">
        <f t="shared" si="29"/>
        <v>0</v>
      </c>
      <c r="L73" s="302">
        <f t="shared" si="29"/>
        <v>1</v>
      </c>
      <c r="M73" s="284"/>
      <c r="N73" s="284"/>
      <c r="O73" s="284"/>
      <c r="P73" s="189"/>
    </row>
    <row r="74" spans="2:16" ht="16.5" x14ac:dyDescent="0.3">
      <c r="B74" s="188"/>
      <c r="C74" s="284"/>
      <c r="D74" s="284"/>
      <c r="E74" s="61" t="s">
        <v>98</v>
      </c>
      <c r="F74" s="303">
        <f t="shared" ref="F74:L74" si="30">+F26/$L26</f>
        <v>8.3333333333333329E-2</v>
      </c>
      <c r="G74" s="303">
        <f t="shared" si="30"/>
        <v>0.25</v>
      </c>
      <c r="H74" s="303">
        <f t="shared" si="30"/>
        <v>0.33333333333333331</v>
      </c>
      <c r="I74" s="303">
        <f t="shared" si="30"/>
        <v>8.3333333333333329E-2</v>
      </c>
      <c r="J74" s="303">
        <f t="shared" si="30"/>
        <v>0.16666666666666666</v>
      </c>
      <c r="K74" s="303">
        <f t="shared" si="30"/>
        <v>8.3333333333333329E-2</v>
      </c>
      <c r="L74" s="303">
        <f t="shared" si="30"/>
        <v>1</v>
      </c>
      <c r="M74" s="284"/>
      <c r="N74" s="284"/>
      <c r="O74" s="284"/>
      <c r="P74" s="189"/>
    </row>
    <row r="75" spans="2:16" ht="16.5" x14ac:dyDescent="0.3">
      <c r="B75" s="188"/>
      <c r="C75" s="284"/>
      <c r="D75" s="284"/>
      <c r="E75" s="58" t="s">
        <v>46</v>
      </c>
      <c r="F75" s="302">
        <f t="shared" ref="F75:L75" si="31">+F27/$L27</f>
        <v>7.3170731707317069E-2</v>
      </c>
      <c r="G75" s="302">
        <f t="shared" si="31"/>
        <v>0.17073170731707318</v>
      </c>
      <c r="H75" s="302">
        <f t="shared" si="31"/>
        <v>0.14634146341463414</v>
      </c>
      <c r="I75" s="302">
        <f t="shared" si="31"/>
        <v>0.1951219512195122</v>
      </c>
      <c r="J75" s="302">
        <f t="shared" si="31"/>
        <v>0.1951219512195122</v>
      </c>
      <c r="K75" s="302">
        <f t="shared" si="31"/>
        <v>0.21951219512195122</v>
      </c>
      <c r="L75" s="302">
        <f t="shared" si="31"/>
        <v>1</v>
      </c>
      <c r="M75" s="284"/>
      <c r="N75" s="284"/>
      <c r="O75" s="284"/>
      <c r="P75" s="189"/>
    </row>
    <row r="76" spans="2:16" ht="16.5" x14ac:dyDescent="0.3">
      <c r="B76" s="188"/>
      <c r="C76" s="284"/>
      <c r="D76" s="284"/>
      <c r="E76" s="61" t="s">
        <v>47</v>
      </c>
      <c r="F76" s="303">
        <f t="shared" ref="F76:L76" si="32">+F28/$L28</f>
        <v>5.8823529411764705E-2</v>
      </c>
      <c r="G76" s="303">
        <f t="shared" si="32"/>
        <v>0.11764705882352941</v>
      </c>
      <c r="H76" s="303">
        <f t="shared" si="32"/>
        <v>5.8823529411764705E-2</v>
      </c>
      <c r="I76" s="303">
        <f t="shared" si="32"/>
        <v>0.17647058823529413</v>
      </c>
      <c r="J76" s="303">
        <f t="shared" si="32"/>
        <v>0.23529411764705882</v>
      </c>
      <c r="K76" s="303">
        <f t="shared" si="32"/>
        <v>0.35294117647058826</v>
      </c>
      <c r="L76" s="303">
        <f t="shared" si="32"/>
        <v>1</v>
      </c>
      <c r="M76" s="284"/>
      <c r="N76" s="284"/>
      <c r="O76" s="284"/>
      <c r="P76" s="189"/>
    </row>
    <row r="77" spans="2:16" ht="16.5" x14ac:dyDescent="0.3">
      <c r="B77" s="188"/>
      <c r="C77" s="284"/>
      <c r="D77" s="284"/>
      <c r="E77" s="228" t="s">
        <v>99</v>
      </c>
      <c r="F77" s="301">
        <f t="shared" ref="F77:L77" si="33">+F29/$L29</f>
        <v>0.10280373831775701</v>
      </c>
      <c r="G77" s="301">
        <f t="shared" si="33"/>
        <v>9.3457943925233641E-2</v>
      </c>
      <c r="H77" s="301">
        <f t="shared" si="33"/>
        <v>0.15887850467289719</v>
      </c>
      <c r="I77" s="301">
        <f t="shared" si="33"/>
        <v>0.24299065420560748</v>
      </c>
      <c r="J77" s="301">
        <f t="shared" si="33"/>
        <v>0.22429906542056074</v>
      </c>
      <c r="K77" s="301">
        <f t="shared" si="33"/>
        <v>0.17757009345794392</v>
      </c>
      <c r="L77" s="301">
        <f t="shared" si="33"/>
        <v>1</v>
      </c>
      <c r="M77" s="284"/>
      <c r="N77" s="284"/>
      <c r="O77" s="284"/>
      <c r="P77" s="189"/>
    </row>
    <row r="78" spans="2:16" ht="16.5" x14ac:dyDescent="0.3">
      <c r="B78" s="188"/>
      <c r="C78" s="284"/>
      <c r="D78" s="284"/>
      <c r="E78" s="58" t="s">
        <v>116</v>
      </c>
      <c r="F78" s="302">
        <f t="shared" ref="F78:L78" si="34">+F30/$L30</f>
        <v>5.4054054054054057E-2</v>
      </c>
      <c r="G78" s="302">
        <f t="shared" si="34"/>
        <v>0.10810810810810811</v>
      </c>
      <c r="H78" s="302">
        <f t="shared" si="34"/>
        <v>0.13513513513513514</v>
      </c>
      <c r="I78" s="302">
        <f t="shared" si="34"/>
        <v>0.29729729729729731</v>
      </c>
      <c r="J78" s="302">
        <f t="shared" si="34"/>
        <v>0.21621621621621623</v>
      </c>
      <c r="K78" s="302">
        <f t="shared" si="34"/>
        <v>0.1891891891891892</v>
      </c>
      <c r="L78" s="302">
        <f t="shared" si="34"/>
        <v>1</v>
      </c>
      <c r="M78" s="284"/>
      <c r="N78" s="284"/>
      <c r="O78" s="284"/>
      <c r="P78" s="189"/>
    </row>
    <row r="79" spans="2:16" ht="16.5" x14ac:dyDescent="0.3">
      <c r="B79" s="188"/>
      <c r="C79" s="284"/>
      <c r="D79" s="284"/>
      <c r="E79" s="61" t="s">
        <v>54</v>
      </c>
      <c r="F79" s="303">
        <f t="shared" ref="F79:L79" si="35">+F31/$L31</f>
        <v>0.2857142857142857</v>
      </c>
      <c r="G79" s="303">
        <f t="shared" si="35"/>
        <v>9.5238095238095233E-2</v>
      </c>
      <c r="H79" s="303">
        <f t="shared" si="35"/>
        <v>0.14285714285714285</v>
      </c>
      <c r="I79" s="303">
        <f t="shared" si="35"/>
        <v>0.14285714285714285</v>
      </c>
      <c r="J79" s="303">
        <f t="shared" si="35"/>
        <v>0.14285714285714285</v>
      </c>
      <c r="K79" s="303">
        <f t="shared" si="35"/>
        <v>0.19047619047619047</v>
      </c>
      <c r="L79" s="303">
        <f t="shared" si="35"/>
        <v>1</v>
      </c>
      <c r="M79" s="284"/>
      <c r="N79" s="284"/>
      <c r="O79" s="284"/>
      <c r="P79" s="189"/>
    </row>
    <row r="80" spans="2:16" ht="16.5" x14ac:dyDescent="0.3">
      <c r="B80" s="188"/>
      <c r="C80" s="284"/>
      <c r="D80" s="284"/>
      <c r="E80" s="58" t="s">
        <v>52</v>
      </c>
      <c r="F80" s="302">
        <f t="shared" ref="F80:L80" si="36">+F32/$L32</f>
        <v>0</v>
      </c>
      <c r="G80" s="302">
        <f t="shared" si="36"/>
        <v>0.5</v>
      </c>
      <c r="H80" s="302">
        <f t="shared" si="36"/>
        <v>0</v>
      </c>
      <c r="I80" s="303">
        <f t="shared" si="36"/>
        <v>0.5</v>
      </c>
      <c r="J80" s="303">
        <f t="shared" si="36"/>
        <v>0</v>
      </c>
      <c r="K80" s="303">
        <f t="shared" si="36"/>
        <v>0</v>
      </c>
      <c r="L80" s="303">
        <f t="shared" si="36"/>
        <v>1</v>
      </c>
      <c r="M80" s="284"/>
      <c r="N80" s="284"/>
      <c r="O80" s="284"/>
      <c r="P80" s="189"/>
    </row>
    <row r="81" spans="2:16" ht="16.5" x14ac:dyDescent="0.3">
      <c r="B81" s="188"/>
      <c r="C81" s="284"/>
      <c r="D81" s="284"/>
      <c r="E81" s="61" t="s">
        <v>50</v>
      </c>
      <c r="F81" s="303">
        <f t="shared" ref="F81:L81" si="37">+F33/$L33</f>
        <v>6.6666666666666666E-2</v>
      </c>
      <c r="G81" s="303">
        <f t="shared" si="37"/>
        <v>4.4444444444444446E-2</v>
      </c>
      <c r="H81" s="303">
        <f t="shared" si="37"/>
        <v>0.2</v>
      </c>
      <c r="I81" s="303">
        <f t="shared" si="37"/>
        <v>0.22222222222222221</v>
      </c>
      <c r="J81" s="303">
        <f t="shared" si="37"/>
        <v>0.28888888888888886</v>
      </c>
      <c r="K81" s="303">
        <f t="shared" si="37"/>
        <v>0.17777777777777778</v>
      </c>
      <c r="L81" s="303">
        <f t="shared" si="37"/>
        <v>1</v>
      </c>
      <c r="M81" s="284"/>
      <c r="N81" s="284"/>
      <c r="O81" s="284"/>
      <c r="P81" s="189"/>
    </row>
    <row r="82" spans="2:16" ht="16.5" x14ac:dyDescent="0.3">
      <c r="B82" s="188"/>
      <c r="C82" s="284"/>
      <c r="D82" s="284"/>
      <c r="E82" s="228" t="s">
        <v>55</v>
      </c>
      <c r="F82" s="301">
        <f t="shared" ref="F82:L82" si="38">+F34/$L34</f>
        <v>0.125</v>
      </c>
      <c r="G82" s="301">
        <f t="shared" si="38"/>
        <v>0.125</v>
      </c>
      <c r="H82" s="301">
        <f t="shared" si="38"/>
        <v>0.125</v>
      </c>
      <c r="I82" s="301">
        <f t="shared" si="38"/>
        <v>0.375</v>
      </c>
      <c r="J82" s="301">
        <f t="shared" si="38"/>
        <v>0.125</v>
      </c>
      <c r="K82" s="301">
        <f t="shared" si="38"/>
        <v>0.125</v>
      </c>
      <c r="L82" s="301">
        <f t="shared" si="38"/>
        <v>1</v>
      </c>
      <c r="M82" s="284"/>
      <c r="N82" s="284"/>
      <c r="O82" s="284"/>
      <c r="P82" s="189"/>
    </row>
    <row r="83" spans="2:16" ht="16.5" x14ac:dyDescent="0.3">
      <c r="B83" s="188"/>
      <c r="C83" s="284"/>
      <c r="D83" s="284"/>
      <c r="E83" s="58" t="s">
        <v>56</v>
      </c>
      <c r="F83" s="302">
        <f t="shared" ref="F83:L83" si="39">+F35/$L35</f>
        <v>0.125</v>
      </c>
      <c r="G83" s="302">
        <f t="shared" si="39"/>
        <v>0.125</v>
      </c>
      <c r="H83" s="302">
        <f t="shared" si="39"/>
        <v>0.125</v>
      </c>
      <c r="I83" s="302">
        <f t="shared" si="39"/>
        <v>0.375</v>
      </c>
      <c r="J83" s="302">
        <f t="shared" si="39"/>
        <v>0.125</v>
      </c>
      <c r="K83" s="302">
        <f t="shared" si="39"/>
        <v>0.125</v>
      </c>
      <c r="L83" s="302">
        <f t="shared" si="39"/>
        <v>1</v>
      </c>
      <c r="M83" s="284"/>
      <c r="N83" s="284"/>
      <c r="O83" s="284"/>
      <c r="P83" s="189"/>
    </row>
    <row r="84" spans="2:16" ht="16.5" x14ac:dyDescent="0.3">
      <c r="B84" s="188"/>
      <c r="C84" s="284"/>
      <c r="D84" s="284"/>
      <c r="E84" s="228" t="s">
        <v>63</v>
      </c>
      <c r="F84" s="301">
        <f t="shared" ref="F84:L84" si="40">+F36/$L36</f>
        <v>8.0459770114942528E-2</v>
      </c>
      <c r="G84" s="301">
        <f t="shared" si="40"/>
        <v>8.0459770114942528E-2</v>
      </c>
      <c r="H84" s="301">
        <f t="shared" si="40"/>
        <v>0.17241379310344829</v>
      </c>
      <c r="I84" s="301">
        <f t="shared" si="40"/>
        <v>0.2988505747126437</v>
      </c>
      <c r="J84" s="301">
        <f t="shared" si="40"/>
        <v>0.17241379310344829</v>
      </c>
      <c r="K84" s="301">
        <f t="shared" si="40"/>
        <v>0.19540229885057472</v>
      </c>
      <c r="L84" s="301">
        <f t="shared" si="40"/>
        <v>1</v>
      </c>
      <c r="M84" s="284"/>
      <c r="N84" s="284"/>
      <c r="O84" s="284"/>
      <c r="P84" s="189"/>
    </row>
    <row r="85" spans="2:16" ht="16.5" x14ac:dyDescent="0.3">
      <c r="B85" s="188"/>
      <c r="C85" s="284"/>
      <c r="D85" s="284"/>
      <c r="E85" s="58" t="s">
        <v>64</v>
      </c>
      <c r="F85" s="302">
        <f t="shared" ref="F85:L85" si="41">+F37/$L37</f>
        <v>8.1081081081081086E-2</v>
      </c>
      <c r="G85" s="302">
        <f t="shared" si="41"/>
        <v>0.10810810810810811</v>
      </c>
      <c r="H85" s="302">
        <f t="shared" si="41"/>
        <v>0.16216216216216217</v>
      </c>
      <c r="I85" s="302">
        <f t="shared" si="41"/>
        <v>0.1891891891891892</v>
      </c>
      <c r="J85" s="302">
        <f t="shared" si="41"/>
        <v>0.24324324324324326</v>
      </c>
      <c r="K85" s="302">
        <f t="shared" si="41"/>
        <v>0.21621621621621623</v>
      </c>
      <c r="L85" s="302">
        <f t="shared" si="41"/>
        <v>1</v>
      </c>
      <c r="M85" s="284"/>
      <c r="N85" s="284"/>
      <c r="O85" s="284"/>
      <c r="P85" s="189"/>
    </row>
    <row r="86" spans="2:16" ht="16.5" x14ac:dyDescent="0.3">
      <c r="B86" s="188"/>
      <c r="C86" s="284"/>
      <c r="D86" s="284"/>
      <c r="E86" s="61" t="s">
        <v>65</v>
      </c>
      <c r="F86" s="303">
        <f t="shared" ref="F86:L86" si="42">+F38/$L38</f>
        <v>0.10526315789473684</v>
      </c>
      <c r="G86" s="303">
        <f t="shared" si="42"/>
        <v>7.8947368421052627E-2</v>
      </c>
      <c r="H86" s="303">
        <f t="shared" si="42"/>
        <v>0.18421052631578946</v>
      </c>
      <c r="I86" s="303">
        <f t="shared" si="42"/>
        <v>0.39473684210526316</v>
      </c>
      <c r="J86" s="303">
        <f t="shared" si="42"/>
        <v>0.13157894736842105</v>
      </c>
      <c r="K86" s="303">
        <f t="shared" si="42"/>
        <v>0.10526315789473684</v>
      </c>
      <c r="L86" s="303">
        <f t="shared" si="42"/>
        <v>1</v>
      </c>
      <c r="M86" s="284"/>
      <c r="N86" s="284"/>
      <c r="O86" s="284"/>
      <c r="P86" s="189"/>
    </row>
    <row r="87" spans="2:16" ht="16.5" x14ac:dyDescent="0.3">
      <c r="B87" s="188"/>
      <c r="C87" s="284"/>
      <c r="D87" s="284"/>
      <c r="E87" s="58" t="s">
        <v>100</v>
      </c>
      <c r="F87" s="302">
        <f t="shared" ref="F87:L87" si="43">+F39/$L39</f>
        <v>0</v>
      </c>
      <c r="G87" s="302">
        <f t="shared" si="43"/>
        <v>0</v>
      </c>
      <c r="H87" s="302">
        <f t="shared" si="43"/>
        <v>0.16666666666666666</v>
      </c>
      <c r="I87" s="302">
        <f t="shared" si="43"/>
        <v>0.33333333333333331</v>
      </c>
      <c r="J87" s="302">
        <f t="shared" si="43"/>
        <v>8.3333333333333329E-2</v>
      </c>
      <c r="K87" s="302">
        <f t="shared" si="43"/>
        <v>0.41666666666666669</v>
      </c>
      <c r="L87" s="302">
        <f t="shared" si="43"/>
        <v>1</v>
      </c>
      <c r="M87" s="284"/>
      <c r="N87" s="284"/>
      <c r="O87" s="284"/>
      <c r="P87" s="189"/>
    </row>
    <row r="88" spans="2:16" ht="16.5" x14ac:dyDescent="0.3">
      <c r="B88" s="188"/>
      <c r="C88" s="284"/>
      <c r="D88" s="284"/>
      <c r="E88" s="228" t="s">
        <v>101</v>
      </c>
      <c r="F88" s="301">
        <f>+F40/$L40</f>
        <v>0.15384615384615385</v>
      </c>
      <c r="G88" s="301">
        <f>+G40/$L40</f>
        <v>0.42307692307692307</v>
      </c>
      <c r="H88" s="301">
        <f>+H40/$L40</f>
        <v>7.6923076923076927E-2</v>
      </c>
      <c r="I88" s="301">
        <f t="shared" ref="I88:L88" si="44">+I40/$L40</f>
        <v>0.19230769230769232</v>
      </c>
      <c r="J88" s="301">
        <f t="shared" si="44"/>
        <v>0.11538461538461539</v>
      </c>
      <c r="K88" s="301">
        <f t="shared" si="44"/>
        <v>3.8461538461538464E-2</v>
      </c>
      <c r="L88" s="301">
        <f t="shared" si="44"/>
        <v>1</v>
      </c>
      <c r="M88" s="284"/>
      <c r="N88" s="284"/>
      <c r="O88" s="284"/>
      <c r="P88" s="189"/>
    </row>
    <row r="89" spans="2:16" ht="16.5" x14ac:dyDescent="0.3">
      <c r="B89" s="188"/>
      <c r="C89" s="284"/>
      <c r="D89" s="284"/>
      <c r="E89" s="58" t="s">
        <v>117</v>
      </c>
      <c r="F89" s="302">
        <f t="shared" ref="F89:L89" si="45">+F41/$L41</f>
        <v>0.2</v>
      </c>
      <c r="G89" s="302">
        <f t="shared" si="45"/>
        <v>0.4</v>
      </c>
      <c r="H89" s="302">
        <f t="shared" si="45"/>
        <v>0.1</v>
      </c>
      <c r="I89" s="302">
        <f t="shared" si="45"/>
        <v>0.1</v>
      </c>
      <c r="J89" s="302">
        <f t="shared" si="45"/>
        <v>0.15</v>
      </c>
      <c r="K89" s="302">
        <f t="shared" si="45"/>
        <v>0.05</v>
      </c>
      <c r="L89" s="302">
        <f t="shared" si="45"/>
        <v>1</v>
      </c>
      <c r="M89" s="284"/>
      <c r="N89" s="284"/>
      <c r="O89" s="284"/>
      <c r="P89" s="189"/>
    </row>
    <row r="90" spans="2:16" ht="16.5" x14ac:dyDescent="0.3">
      <c r="B90" s="188"/>
      <c r="C90" s="284"/>
      <c r="D90" s="284"/>
      <c r="E90" s="61" t="s">
        <v>61</v>
      </c>
      <c r="F90" s="303">
        <f t="shared" ref="F90:L91" si="46">+F42/$L42</f>
        <v>0</v>
      </c>
      <c r="G90" s="303">
        <f t="shared" si="46"/>
        <v>0.66666666666666663</v>
      </c>
      <c r="H90" s="303">
        <f t="shared" si="46"/>
        <v>0</v>
      </c>
      <c r="I90" s="303">
        <f t="shared" si="46"/>
        <v>0.33333333333333331</v>
      </c>
      <c r="J90" s="303">
        <f t="shared" si="46"/>
        <v>0</v>
      </c>
      <c r="K90" s="303">
        <f t="shared" si="46"/>
        <v>0</v>
      </c>
      <c r="L90" s="303">
        <f t="shared" si="46"/>
        <v>1</v>
      </c>
      <c r="M90" s="284"/>
      <c r="N90" s="284"/>
      <c r="O90" s="284"/>
      <c r="P90" s="189"/>
    </row>
    <row r="91" spans="2:16" ht="16.5" x14ac:dyDescent="0.3">
      <c r="B91" s="188"/>
      <c r="C91" s="284"/>
      <c r="D91" s="284"/>
      <c r="E91" s="58" t="s">
        <v>60</v>
      </c>
      <c r="F91" s="303">
        <f t="shared" si="46"/>
        <v>0</v>
      </c>
      <c r="G91" s="303">
        <f t="shared" si="46"/>
        <v>0.33333333333333331</v>
      </c>
      <c r="H91" s="303">
        <f t="shared" si="46"/>
        <v>0</v>
      </c>
      <c r="I91" s="303">
        <f t="shared" si="46"/>
        <v>0.66666666666666663</v>
      </c>
      <c r="J91" s="303">
        <f t="shared" si="46"/>
        <v>0</v>
      </c>
      <c r="K91" s="303">
        <f t="shared" si="46"/>
        <v>0</v>
      </c>
      <c r="L91" s="303">
        <f t="shared" si="46"/>
        <v>1</v>
      </c>
      <c r="M91" s="284"/>
      <c r="N91" s="284"/>
      <c r="O91" s="284"/>
      <c r="P91" s="189"/>
    </row>
    <row r="92" spans="2:16" ht="16.5" x14ac:dyDescent="0.3">
      <c r="B92" s="188"/>
      <c r="C92" s="284"/>
      <c r="D92" s="284"/>
      <c r="E92" s="228" t="s">
        <v>68</v>
      </c>
      <c r="F92" s="301">
        <f t="shared" ref="F92:L92" si="47">+F44/$L44</f>
        <v>0.20689655172413793</v>
      </c>
      <c r="G92" s="301">
        <f t="shared" si="47"/>
        <v>0.41379310344827586</v>
      </c>
      <c r="H92" s="301">
        <f t="shared" si="47"/>
        <v>0.13793103448275862</v>
      </c>
      <c r="I92" s="301">
        <f t="shared" si="47"/>
        <v>0.17241379310344829</v>
      </c>
      <c r="J92" s="301">
        <f t="shared" si="47"/>
        <v>6.8965517241379309E-2</v>
      </c>
      <c r="K92" s="301">
        <f t="shared" si="47"/>
        <v>0</v>
      </c>
      <c r="L92" s="301">
        <f t="shared" si="47"/>
        <v>1</v>
      </c>
      <c r="M92" s="284"/>
      <c r="N92" s="284"/>
      <c r="O92" s="284"/>
      <c r="P92" s="189"/>
    </row>
    <row r="93" spans="2:16" ht="16.5" x14ac:dyDescent="0.3">
      <c r="B93" s="188"/>
      <c r="C93" s="284"/>
      <c r="D93" s="284"/>
      <c r="E93" s="58" t="s">
        <v>118</v>
      </c>
      <c r="F93" s="302">
        <f t="shared" ref="F93:L93" si="48">+F45/$L45</f>
        <v>0.20689655172413793</v>
      </c>
      <c r="G93" s="302">
        <f t="shared" si="48"/>
        <v>0.41379310344827586</v>
      </c>
      <c r="H93" s="302">
        <f t="shared" si="48"/>
        <v>0.13793103448275862</v>
      </c>
      <c r="I93" s="302">
        <f t="shared" si="48"/>
        <v>0.17241379310344829</v>
      </c>
      <c r="J93" s="302">
        <f t="shared" si="48"/>
        <v>6.8965517241379309E-2</v>
      </c>
      <c r="K93" s="302">
        <f t="shared" si="48"/>
        <v>0</v>
      </c>
      <c r="L93" s="302">
        <f t="shared" si="48"/>
        <v>1</v>
      </c>
      <c r="M93" s="284"/>
      <c r="N93" s="284"/>
      <c r="O93" s="284"/>
      <c r="P93" s="189"/>
    </row>
    <row r="94" spans="2:16" ht="16.5" x14ac:dyDescent="0.3">
      <c r="B94" s="188"/>
      <c r="C94" s="284"/>
      <c r="D94" s="284"/>
      <c r="E94" s="228" t="s">
        <v>67</v>
      </c>
      <c r="F94" s="301">
        <f t="shared" ref="F94:L94" si="49">+F46/$L46</f>
        <v>0</v>
      </c>
      <c r="G94" s="301">
        <f t="shared" si="49"/>
        <v>0</v>
      </c>
      <c r="H94" s="301">
        <f t="shared" si="49"/>
        <v>0.33333333333333331</v>
      </c>
      <c r="I94" s="301">
        <f t="shared" si="49"/>
        <v>0</v>
      </c>
      <c r="J94" s="301">
        <f t="shared" si="49"/>
        <v>0</v>
      </c>
      <c r="K94" s="301">
        <f t="shared" si="49"/>
        <v>0.66666666666666663</v>
      </c>
      <c r="L94" s="301">
        <f t="shared" si="49"/>
        <v>1</v>
      </c>
      <c r="M94" s="284"/>
      <c r="N94" s="284"/>
      <c r="O94" s="284"/>
      <c r="P94" s="189"/>
    </row>
    <row r="95" spans="2:16" ht="16.5" x14ac:dyDescent="0.3">
      <c r="B95" s="188"/>
      <c r="C95" s="284"/>
      <c r="D95" s="284"/>
      <c r="E95" s="58" t="s">
        <v>67</v>
      </c>
      <c r="F95" s="302">
        <f t="shared" ref="F95:L95" si="50">+F47/$L47</f>
        <v>0</v>
      </c>
      <c r="G95" s="302">
        <f t="shared" si="50"/>
        <v>0</v>
      </c>
      <c r="H95" s="302">
        <f t="shared" si="50"/>
        <v>0.33333333333333331</v>
      </c>
      <c r="I95" s="302">
        <f t="shared" si="50"/>
        <v>0</v>
      </c>
      <c r="J95" s="302">
        <f t="shared" si="50"/>
        <v>0</v>
      </c>
      <c r="K95" s="302">
        <f t="shared" si="50"/>
        <v>0.66666666666666663</v>
      </c>
      <c r="L95" s="302">
        <f t="shared" si="50"/>
        <v>1</v>
      </c>
      <c r="M95" s="284"/>
      <c r="N95" s="284"/>
      <c r="O95" s="284"/>
      <c r="P95" s="189"/>
    </row>
    <row r="96" spans="2:16" ht="16.5" x14ac:dyDescent="0.3">
      <c r="B96" s="188"/>
      <c r="C96" s="284"/>
      <c r="D96" s="284"/>
      <c r="E96" s="187" t="s">
        <v>70</v>
      </c>
      <c r="F96" s="304">
        <f t="shared" ref="F96:L96" si="51">+F48/$L48</f>
        <v>0.13378684807256236</v>
      </c>
      <c r="G96" s="304">
        <f t="shared" si="51"/>
        <v>0.16893424036281179</v>
      </c>
      <c r="H96" s="304">
        <f t="shared" si="51"/>
        <v>0.16666666666666666</v>
      </c>
      <c r="I96" s="304">
        <f t="shared" si="51"/>
        <v>0.21428571428571427</v>
      </c>
      <c r="J96" s="304">
        <f t="shared" si="51"/>
        <v>0.15192743764172337</v>
      </c>
      <c r="K96" s="304">
        <f t="shared" si="51"/>
        <v>0.16439909297052155</v>
      </c>
      <c r="L96" s="304">
        <f t="shared" si="51"/>
        <v>1</v>
      </c>
      <c r="M96" s="284"/>
      <c r="N96" s="284"/>
      <c r="O96" s="284"/>
      <c r="P96" s="189"/>
    </row>
    <row r="97" spans="2:16" ht="16.5" x14ac:dyDescent="0.3">
      <c r="B97" s="188"/>
      <c r="C97" s="284"/>
      <c r="D97" s="284"/>
      <c r="E97" s="58" t="s">
        <v>119</v>
      </c>
      <c r="F97" s="302" t="e">
        <f t="shared" ref="F97:L97" si="52">+F49/$L49</f>
        <v>#DIV/0!</v>
      </c>
      <c r="G97" s="302" t="e">
        <f t="shared" si="52"/>
        <v>#DIV/0!</v>
      </c>
      <c r="H97" s="302" t="e">
        <f t="shared" si="52"/>
        <v>#DIV/0!</v>
      </c>
      <c r="I97" s="302" t="e">
        <f t="shared" si="52"/>
        <v>#DIV/0!</v>
      </c>
      <c r="J97" s="302" t="e">
        <f t="shared" si="52"/>
        <v>#DIV/0!</v>
      </c>
      <c r="K97" s="302" t="e">
        <f t="shared" si="52"/>
        <v>#DIV/0!</v>
      </c>
      <c r="L97" s="302" t="e">
        <f t="shared" si="52"/>
        <v>#DIV/0!</v>
      </c>
      <c r="M97" s="284"/>
      <c r="N97" s="284"/>
      <c r="O97" s="284"/>
      <c r="P97" s="189"/>
    </row>
    <row r="98" spans="2:16" ht="16.5" x14ac:dyDescent="0.3">
      <c r="B98" s="188"/>
      <c r="C98" s="284"/>
      <c r="D98" s="284"/>
      <c r="E98" s="58" t="s">
        <v>71</v>
      </c>
      <c r="F98" s="302" t="e">
        <f t="shared" ref="F98:L98" si="53">+F50/$L50</f>
        <v>#DIV/0!</v>
      </c>
      <c r="G98" s="302" t="e">
        <f t="shared" si="53"/>
        <v>#DIV/0!</v>
      </c>
      <c r="H98" s="302" t="e">
        <f t="shared" si="53"/>
        <v>#DIV/0!</v>
      </c>
      <c r="I98" s="302" t="e">
        <f t="shared" si="53"/>
        <v>#DIV/0!</v>
      </c>
      <c r="J98" s="302" t="e">
        <f t="shared" si="53"/>
        <v>#DIV/0!</v>
      </c>
      <c r="K98" s="302" t="e">
        <f t="shared" si="53"/>
        <v>#DIV/0!</v>
      </c>
      <c r="L98" s="302" t="e">
        <f t="shared" si="53"/>
        <v>#DIV/0!</v>
      </c>
      <c r="M98" s="284"/>
      <c r="N98" s="284"/>
      <c r="O98" s="284"/>
      <c r="P98" s="189"/>
    </row>
    <row r="99" spans="2:16" ht="16.5" x14ac:dyDescent="0.3">
      <c r="B99" s="188"/>
      <c r="C99" s="284"/>
      <c r="D99" s="284"/>
      <c r="E99" s="58" t="s">
        <v>120</v>
      </c>
      <c r="F99" s="302" t="s">
        <v>53</v>
      </c>
      <c r="G99" s="302" t="s">
        <v>53</v>
      </c>
      <c r="H99" s="302" t="s">
        <v>53</v>
      </c>
      <c r="I99" s="302" t="s">
        <v>53</v>
      </c>
      <c r="J99" s="302" t="s">
        <v>53</v>
      </c>
      <c r="K99" s="302" t="s">
        <v>53</v>
      </c>
      <c r="L99" s="302" t="s">
        <v>53</v>
      </c>
      <c r="M99" s="284"/>
      <c r="N99" s="284"/>
      <c r="O99" s="284"/>
      <c r="P99" s="189"/>
    </row>
    <row r="100" spans="2:16" ht="18" x14ac:dyDescent="0.3">
      <c r="B100" s="188"/>
      <c r="C100" s="284"/>
      <c r="D100" s="284"/>
      <c r="E100" s="198" t="s">
        <v>102</v>
      </c>
      <c r="F100" s="261">
        <f t="shared" ref="F100:L100" si="54">+F52/$L52</f>
        <v>0.13333333333333333</v>
      </c>
      <c r="G100" s="261">
        <f t="shared" si="54"/>
        <v>0.16836158192090395</v>
      </c>
      <c r="H100" s="261">
        <f t="shared" si="54"/>
        <v>0.16610169491525423</v>
      </c>
      <c r="I100" s="261">
        <f t="shared" si="54"/>
        <v>0.2135593220338983</v>
      </c>
      <c r="J100" s="261">
        <f t="shared" si="54"/>
        <v>0.15254237288135594</v>
      </c>
      <c r="K100" s="261">
        <f t="shared" si="54"/>
        <v>0.16610169491525423</v>
      </c>
      <c r="L100" s="261">
        <f t="shared" si="54"/>
        <v>1</v>
      </c>
      <c r="M100" s="284"/>
      <c r="N100" s="284"/>
      <c r="O100" s="284"/>
      <c r="P100" s="189"/>
    </row>
    <row r="101" spans="2:16" ht="16.5" x14ac:dyDescent="0.3">
      <c r="B101" s="188"/>
      <c r="C101" s="284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189"/>
    </row>
    <row r="102" spans="2:16" ht="16.5" x14ac:dyDescent="0.3">
      <c r="B102" s="188"/>
      <c r="C102" s="387" t="s">
        <v>81</v>
      </c>
      <c r="D102" s="387"/>
      <c r="E102" s="387"/>
      <c r="F102" s="387"/>
      <c r="G102" s="387"/>
      <c r="H102" s="387"/>
      <c r="I102" s="387"/>
      <c r="J102" s="387"/>
      <c r="K102" s="387"/>
      <c r="L102" s="387"/>
      <c r="M102" s="387"/>
      <c r="N102" s="387"/>
      <c r="O102" s="387"/>
      <c r="P102" s="189"/>
    </row>
    <row r="103" spans="2:16" x14ac:dyDescent="0.2">
      <c r="B103" s="188"/>
      <c r="C103" s="54"/>
      <c r="D103" s="54"/>
      <c r="E103" s="54"/>
      <c r="F103" s="54"/>
      <c r="G103" s="54"/>
      <c r="H103" s="54"/>
      <c r="I103" s="54"/>
      <c r="J103" s="54"/>
      <c r="K103" s="54"/>
      <c r="L103" s="293"/>
      <c r="M103" s="56"/>
      <c r="N103" s="56"/>
      <c r="O103" s="56"/>
      <c r="P103" s="189"/>
    </row>
    <row r="104" spans="2:16" x14ac:dyDescent="0.2">
      <c r="B104" s="188"/>
      <c r="C104" s="188"/>
      <c r="D104" s="188"/>
      <c r="E104" s="188"/>
      <c r="F104" s="191"/>
      <c r="G104" s="191"/>
      <c r="H104" s="191"/>
      <c r="I104" s="192"/>
      <c r="J104" s="192"/>
      <c r="K104" s="192"/>
      <c r="L104" s="294"/>
      <c r="M104" s="190"/>
      <c r="N104" s="190"/>
      <c r="O104" s="218"/>
      <c r="P104" s="190"/>
    </row>
    <row r="106" spans="2:16" x14ac:dyDescent="0.2">
      <c r="C106" s="11" t="s">
        <v>121</v>
      </c>
    </row>
    <row r="107" spans="2:16" x14ac:dyDescent="0.2">
      <c r="C107" s="11" t="s">
        <v>122</v>
      </c>
    </row>
  </sheetData>
  <mergeCells count="19">
    <mergeCell ref="C4:O6"/>
    <mergeCell ref="E8:E9"/>
    <mergeCell ref="F8:F9"/>
    <mergeCell ref="G8:G9"/>
    <mergeCell ref="H8:H9"/>
    <mergeCell ref="I8:I9"/>
    <mergeCell ref="J8:J9"/>
    <mergeCell ref="K8:K9"/>
    <mergeCell ref="L8:L9"/>
    <mergeCell ref="J56:J57"/>
    <mergeCell ref="K56:K57"/>
    <mergeCell ref="L56:L57"/>
    <mergeCell ref="C102:O102"/>
    <mergeCell ref="E54:L54"/>
    <mergeCell ref="E56:E57"/>
    <mergeCell ref="F56:F57"/>
    <mergeCell ref="G56:G57"/>
    <mergeCell ref="H56:H57"/>
    <mergeCell ref="I56:I57"/>
  </mergeCells>
  <pageMargins left="0.75" right="0.75" top="1" bottom="1" header="0" footer="0"/>
  <pageSetup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1"/>
  <dimension ref="B2:U47"/>
  <sheetViews>
    <sheetView zoomScale="70" zoomScaleNormal="70" workbookViewId="0">
      <selection activeCell="V32" sqref="V32"/>
    </sheetView>
  </sheetViews>
  <sheetFormatPr baseColWidth="10" defaultColWidth="11.42578125" defaultRowHeight="12.75" x14ac:dyDescent="0.2"/>
  <cols>
    <col min="1" max="1" width="4.28515625" style="14" customWidth="1"/>
    <col min="2" max="2" width="2.42578125" style="14" customWidth="1"/>
    <col min="3" max="5" width="11.42578125" style="14"/>
    <col min="6" max="6" width="14.42578125" style="14" bestFit="1" customWidth="1"/>
    <col min="7" max="7" width="16.28515625" style="14" customWidth="1"/>
    <col min="8" max="8" width="11.42578125" style="14" customWidth="1"/>
    <col min="9" max="14" width="11.42578125" style="14"/>
    <col min="15" max="15" width="11.42578125" style="14" customWidth="1"/>
    <col min="16" max="20" width="11.42578125" style="14"/>
    <col min="21" max="21" width="2.42578125" style="14" customWidth="1"/>
    <col min="22" max="16384" width="11.42578125" style="14"/>
  </cols>
  <sheetData>
    <row r="2" spans="2:21" ht="13.5" customHeight="1" x14ac:dyDescent="0.5">
      <c r="B2" s="201"/>
      <c r="C2" s="201"/>
      <c r="D2" s="201"/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1"/>
      <c r="S2" s="201"/>
      <c r="T2" s="201"/>
      <c r="U2" s="201"/>
    </row>
    <row r="3" spans="2:21" ht="13.5" customHeight="1" x14ac:dyDescent="0.2">
      <c r="B3" s="201"/>
      <c r="C3" s="40"/>
      <c r="D3" s="40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0"/>
      <c r="T3" s="40"/>
      <c r="U3" s="201"/>
    </row>
    <row r="4" spans="2:21" ht="13.5" customHeight="1" x14ac:dyDescent="0.4">
      <c r="B4" s="201"/>
      <c r="C4" s="40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40"/>
      <c r="U4" s="201"/>
    </row>
    <row r="5" spans="2:21" ht="13.5" customHeight="1" x14ac:dyDescent="0.2">
      <c r="B5" s="201"/>
      <c r="C5" s="40"/>
      <c r="D5" s="40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0"/>
      <c r="T5" s="40"/>
      <c r="U5" s="201"/>
    </row>
    <row r="6" spans="2:21" ht="13.5" customHeight="1" x14ac:dyDescent="0.2">
      <c r="B6" s="201"/>
      <c r="C6" s="373" t="s">
        <v>524</v>
      </c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201"/>
    </row>
    <row r="7" spans="2:21" ht="13.5" customHeight="1" x14ac:dyDescent="0.2">
      <c r="B7" s="201"/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201"/>
    </row>
    <row r="8" spans="2:21" ht="13.5" customHeight="1" x14ac:dyDescent="0.2">
      <c r="B8" s="201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201"/>
    </row>
    <row r="9" spans="2:21" ht="13.5" customHeight="1" x14ac:dyDescent="0.2">
      <c r="B9" s="201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201"/>
    </row>
    <row r="10" spans="2:21" ht="13.5" customHeight="1" x14ac:dyDescent="0.5">
      <c r="B10" s="201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201"/>
    </row>
    <row r="11" spans="2:21" ht="13.5" customHeight="1" x14ac:dyDescent="0.5">
      <c r="B11" s="201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201"/>
    </row>
    <row r="12" spans="2:21" ht="13.5" customHeight="1" x14ac:dyDescent="0.5">
      <c r="B12" s="201"/>
      <c r="C12" s="40"/>
      <c r="D12" s="40"/>
      <c r="E12" s="43"/>
      <c r="F12" s="53"/>
      <c r="G12" s="53"/>
      <c r="H12" s="5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0"/>
      <c r="T12" s="40"/>
      <c r="U12" s="201"/>
    </row>
    <row r="13" spans="2:21" ht="13.5" customHeight="1" x14ac:dyDescent="0.5">
      <c r="B13" s="201"/>
      <c r="C13" s="40"/>
      <c r="D13" s="77"/>
      <c r="E13" s="78"/>
      <c r="F13" s="99"/>
      <c r="G13" s="99"/>
      <c r="H13" s="99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0"/>
      <c r="T13" s="40"/>
      <c r="U13" s="201"/>
    </row>
    <row r="14" spans="2:21" ht="13.5" customHeight="1" x14ac:dyDescent="0.35">
      <c r="B14" s="201"/>
      <c r="C14" s="40"/>
      <c r="D14" s="77"/>
      <c r="E14" s="78"/>
      <c r="F14" s="100" t="s">
        <v>126</v>
      </c>
      <c r="G14" s="100" t="s">
        <v>70</v>
      </c>
      <c r="H14" s="100" t="s">
        <v>187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0"/>
      <c r="T14" s="40"/>
      <c r="U14" s="201"/>
    </row>
    <row r="15" spans="2:21" ht="13.5" customHeight="1" x14ac:dyDescent="0.2">
      <c r="B15" s="201"/>
      <c r="C15" s="40"/>
      <c r="D15" s="77"/>
      <c r="E15" s="77"/>
      <c r="F15" t="s">
        <v>145</v>
      </c>
      <c r="G15">
        <v>1</v>
      </c>
      <c r="H15" s="318">
        <f t="shared" ref="H15:H29" si="0">+G15/$G$29</f>
        <v>1.1299435028248588E-3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201"/>
    </row>
    <row r="16" spans="2:21" ht="13.5" customHeight="1" x14ac:dyDescent="0.2">
      <c r="B16" s="201"/>
      <c r="C16" s="40"/>
      <c r="D16" s="77"/>
      <c r="E16" s="77"/>
      <c r="F16" t="s">
        <v>146</v>
      </c>
      <c r="G16">
        <v>2</v>
      </c>
      <c r="H16" s="318">
        <f t="shared" si="0"/>
        <v>2.2598870056497176E-3</v>
      </c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201"/>
    </row>
    <row r="17" spans="2:21" ht="13.5" customHeight="1" x14ac:dyDescent="0.2">
      <c r="B17" s="201"/>
      <c r="C17" s="40"/>
      <c r="D17" s="77"/>
      <c r="E17" s="77"/>
      <c r="F17" t="s">
        <v>144</v>
      </c>
      <c r="G17">
        <v>2</v>
      </c>
      <c r="H17" s="318">
        <f t="shared" si="0"/>
        <v>2.2598870056497176E-3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201"/>
    </row>
    <row r="18" spans="2:21" ht="13.5" customHeight="1" x14ac:dyDescent="0.2">
      <c r="B18" s="201"/>
      <c r="C18" s="40"/>
      <c r="D18" s="77"/>
      <c r="E18" s="77"/>
      <c r="F18" t="s">
        <v>148</v>
      </c>
      <c r="G18">
        <v>3</v>
      </c>
      <c r="H18" s="318">
        <f t="shared" si="0"/>
        <v>3.3898305084745762E-3</v>
      </c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201"/>
    </row>
    <row r="19" spans="2:21" ht="13.5" customHeight="1" x14ac:dyDescent="0.2">
      <c r="B19" s="201"/>
      <c r="C19" s="40"/>
      <c r="D19" s="77"/>
      <c r="E19" s="77"/>
      <c r="F19" t="s">
        <v>136</v>
      </c>
      <c r="G19">
        <v>5</v>
      </c>
      <c r="H19" s="318">
        <f t="shared" si="0"/>
        <v>5.6497175141242938E-3</v>
      </c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201"/>
    </row>
    <row r="20" spans="2:21" ht="13.5" customHeight="1" x14ac:dyDescent="0.25">
      <c r="B20" s="201"/>
      <c r="C20" s="40"/>
      <c r="D20" s="77"/>
      <c r="E20" s="77"/>
      <c r="F20" s="94" t="s">
        <v>142</v>
      </c>
      <c r="G20" s="95">
        <v>8</v>
      </c>
      <c r="H20" s="318">
        <f t="shared" si="0"/>
        <v>9.0395480225988704E-3</v>
      </c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201"/>
    </row>
    <row r="21" spans="2:21" ht="13.5" customHeight="1" x14ac:dyDescent="0.2">
      <c r="B21" s="201"/>
      <c r="C21" s="40"/>
      <c r="D21" s="77"/>
      <c r="E21" s="77"/>
      <c r="F21" t="s">
        <v>138</v>
      </c>
      <c r="G21">
        <v>15</v>
      </c>
      <c r="H21" s="318">
        <f t="shared" si="0"/>
        <v>1.6949152542372881E-2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201"/>
    </row>
    <row r="22" spans="2:21" ht="13.5" customHeight="1" x14ac:dyDescent="0.2">
      <c r="B22" s="201"/>
      <c r="C22" s="40"/>
      <c r="D22" s="77"/>
      <c r="E22" s="77"/>
      <c r="F22" t="s">
        <v>494</v>
      </c>
      <c r="G22">
        <v>27</v>
      </c>
      <c r="H22" s="318">
        <f t="shared" si="0"/>
        <v>3.0508474576271188E-2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201"/>
    </row>
    <row r="23" spans="2:21" ht="13.5" customHeight="1" x14ac:dyDescent="0.2">
      <c r="B23" s="201"/>
      <c r="C23" s="40"/>
      <c r="D23" s="77"/>
      <c r="E23" s="77"/>
      <c r="F23" t="s">
        <v>135</v>
      </c>
      <c r="G23">
        <v>30</v>
      </c>
      <c r="H23" s="318">
        <f t="shared" si="0"/>
        <v>3.3898305084745763E-2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201"/>
    </row>
    <row r="24" spans="2:21" ht="13.5" customHeight="1" x14ac:dyDescent="0.2">
      <c r="B24" s="201"/>
      <c r="C24" s="40"/>
      <c r="D24" s="77"/>
      <c r="E24" s="77"/>
      <c r="F24" t="s">
        <v>131</v>
      </c>
      <c r="G24">
        <v>42</v>
      </c>
      <c r="H24" s="318">
        <f t="shared" si="0"/>
        <v>4.7457627118644069E-2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201"/>
    </row>
    <row r="25" spans="2:21" ht="13.5" customHeight="1" x14ac:dyDescent="0.2">
      <c r="B25" s="201"/>
      <c r="C25" s="74"/>
      <c r="D25" s="81"/>
      <c r="E25" s="81"/>
      <c r="F25" t="s">
        <v>132</v>
      </c>
      <c r="G25">
        <v>43</v>
      </c>
      <c r="H25" s="318">
        <f t="shared" si="0"/>
        <v>4.8587570621468928E-2</v>
      </c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201"/>
    </row>
    <row r="26" spans="2:21" ht="13.5" customHeight="1" x14ac:dyDescent="0.2">
      <c r="B26" s="201"/>
      <c r="C26" s="75"/>
      <c r="D26" s="81"/>
      <c r="E26" s="81"/>
      <c r="F26" t="s">
        <v>134</v>
      </c>
      <c r="G26">
        <v>58</v>
      </c>
      <c r="H26" s="318">
        <f t="shared" si="0"/>
        <v>6.5536723163841806E-2</v>
      </c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201"/>
    </row>
    <row r="27" spans="2:21" ht="13.5" customHeight="1" x14ac:dyDescent="0.2">
      <c r="B27" s="201"/>
      <c r="C27" s="75"/>
      <c r="D27" s="81"/>
      <c r="E27" s="81"/>
      <c r="F27" t="s">
        <v>130</v>
      </c>
      <c r="G27">
        <v>65</v>
      </c>
      <c r="H27" s="318">
        <f t="shared" si="0"/>
        <v>7.3446327683615822E-2</v>
      </c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201"/>
    </row>
    <row r="28" spans="2:21" ht="24.75" customHeight="1" x14ac:dyDescent="0.2">
      <c r="B28" s="201"/>
      <c r="C28" s="75"/>
      <c r="D28" s="75"/>
      <c r="E28" s="75"/>
      <c r="F28" t="s">
        <v>129</v>
      </c>
      <c r="G28">
        <v>584</v>
      </c>
      <c r="H28" s="318">
        <f t="shared" si="0"/>
        <v>0.65988700564971747</v>
      </c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201"/>
    </row>
    <row r="29" spans="2:21" ht="29.25" customHeight="1" x14ac:dyDescent="0.2">
      <c r="B29" s="201"/>
      <c r="C29" s="75"/>
      <c r="D29" s="75"/>
      <c r="E29" s="75"/>
      <c r="F29" s="75"/>
      <c r="G29" s="75">
        <v>885</v>
      </c>
      <c r="H29" s="75">
        <f t="shared" si="0"/>
        <v>1</v>
      </c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201"/>
    </row>
    <row r="30" spans="2:21" ht="13.5" customHeight="1" x14ac:dyDescent="0.2">
      <c r="B30" s="20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201"/>
    </row>
    <row r="31" spans="2:21" ht="13.5" customHeight="1" x14ac:dyDescent="0.2">
      <c r="B31" s="20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201"/>
    </row>
    <row r="32" spans="2:21" ht="13.5" customHeight="1" x14ac:dyDescent="0.2">
      <c r="B32" s="20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201"/>
    </row>
    <row r="33" spans="2:21" ht="13.5" customHeight="1" x14ac:dyDescent="0.2">
      <c r="B33" s="20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201"/>
    </row>
    <row r="34" spans="2:21" ht="13.5" customHeight="1" x14ac:dyDescent="0.2">
      <c r="B34" s="20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201"/>
    </row>
    <row r="35" spans="2:21" ht="13.5" customHeight="1" x14ac:dyDescent="0.2">
      <c r="B35" s="20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201"/>
    </row>
    <row r="36" spans="2:21" ht="13.5" customHeight="1" x14ac:dyDescent="0.2">
      <c r="B36" s="20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201"/>
    </row>
    <row r="37" spans="2:21" ht="13.5" customHeight="1" x14ac:dyDescent="0.2">
      <c r="B37" s="20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201"/>
    </row>
    <row r="38" spans="2:21" ht="13.5" customHeight="1" x14ac:dyDescent="0.2">
      <c r="B38" s="20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201"/>
    </row>
    <row r="39" spans="2:21" ht="13.5" customHeight="1" x14ac:dyDescent="0.2">
      <c r="B39" s="20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201"/>
    </row>
    <row r="40" spans="2:21" ht="13.5" customHeight="1" x14ac:dyDescent="0.2">
      <c r="B40" s="20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201"/>
    </row>
    <row r="41" spans="2:21" ht="13.5" customHeight="1" x14ac:dyDescent="0.2">
      <c r="B41" s="201"/>
      <c r="C41" s="40"/>
      <c r="D41" s="40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0"/>
      <c r="T41" s="40"/>
      <c r="U41" s="201"/>
    </row>
    <row r="42" spans="2:21" ht="13.5" customHeight="1" x14ac:dyDescent="0.2">
      <c r="B42" s="201"/>
      <c r="C42" s="40"/>
      <c r="D42" s="40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0"/>
      <c r="T42" s="40"/>
      <c r="U42" s="201"/>
    </row>
    <row r="43" spans="2:21" ht="13.5" customHeight="1" x14ac:dyDescent="0.2">
      <c r="B43" s="201"/>
      <c r="C43" s="367" t="s">
        <v>77</v>
      </c>
      <c r="D43" s="367"/>
      <c r="E43" s="367"/>
      <c r="F43" s="367"/>
      <c r="G43" s="367"/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201"/>
    </row>
    <row r="44" spans="2:21" ht="13.5" customHeight="1" x14ac:dyDescent="0.2">
      <c r="B44" s="201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201"/>
    </row>
    <row r="45" spans="2:21" ht="13.5" customHeight="1" x14ac:dyDescent="0.2">
      <c r="B45" s="201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201"/>
    </row>
    <row r="46" spans="2:21" ht="13.5" customHeight="1" x14ac:dyDescent="0.2">
      <c r="B46" s="201"/>
      <c r="C46" s="201"/>
      <c r="D46" s="201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1"/>
      <c r="S46" s="201"/>
      <c r="T46" s="201"/>
      <c r="U46" s="201"/>
    </row>
    <row r="47" spans="2:21" ht="13.5" customHeight="1" x14ac:dyDescent="0.2"/>
  </sheetData>
  <autoFilter ref="F14:H28" xr:uid="{00000000-0009-0000-0000-00001D000000}">
    <sortState ref="F15:H28">
      <sortCondition ref="G14:G28"/>
    </sortState>
  </autoFilter>
  <sortState ref="F15:H28">
    <sortCondition descending="1" ref="G15:G25"/>
  </sortState>
  <mergeCells count="2">
    <mergeCell ref="C6:T9"/>
    <mergeCell ref="C43:T43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13"/>
  <dimension ref="B2:H42"/>
  <sheetViews>
    <sheetView showGridLines="0" zoomScale="110" zoomScaleNormal="110" workbookViewId="0">
      <selection activeCell="D19" sqref="D19"/>
    </sheetView>
  </sheetViews>
  <sheetFormatPr baseColWidth="10" defaultColWidth="11.42578125" defaultRowHeight="12.75" x14ac:dyDescent="0.2"/>
  <cols>
    <col min="1" max="1" width="25.42578125" customWidth="1"/>
    <col min="2" max="2" width="2.42578125" customWidth="1"/>
    <col min="3" max="3" width="16.7109375" customWidth="1"/>
    <col min="4" max="4" width="37.42578125" customWidth="1"/>
    <col min="5" max="5" width="21.28515625" customWidth="1"/>
    <col min="6" max="6" width="19.85546875" style="1" customWidth="1"/>
    <col min="7" max="7" width="16.7109375" customWidth="1"/>
    <col min="8" max="8" width="2.42578125" customWidth="1"/>
  </cols>
  <sheetData>
    <row r="2" spans="2:8" ht="13.5" customHeight="1" x14ac:dyDescent="0.2">
      <c r="B2" s="188"/>
      <c r="C2" s="188"/>
      <c r="D2" s="188"/>
      <c r="E2" s="188"/>
      <c r="F2" s="188"/>
      <c r="G2" s="189"/>
      <c r="H2" s="189"/>
    </row>
    <row r="3" spans="2:8" ht="13.5" customHeight="1" x14ac:dyDescent="0.25">
      <c r="B3" s="188"/>
      <c r="C3" s="54"/>
      <c r="D3" s="68"/>
      <c r="E3" s="64"/>
      <c r="F3" s="64"/>
      <c r="G3" s="55"/>
      <c r="H3" s="189"/>
    </row>
    <row r="4" spans="2:8" ht="13.5" customHeight="1" x14ac:dyDescent="0.2">
      <c r="B4" s="188"/>
      <c r="C4" s="396" t="s">
        <v>525</v>
      </c>
      <c r="D4" s="397"/>
      <c r="E4" s="397"/>
      <c r="F4" s="397"/>
      <c r="G4" s="397"/>
      <c r="H4" s="189"/>
    </row>
    <row r="5" spans="2:8" ht="13.5" customHeight="1" x14ac:dyDescent="0.2">
      <c r="B5" s="188"/>
      <c r="C5" s="397"/>
      <c r="D5" s="397"/>
      <c r="E5" s="397"/>
      <c r="F5" s="397"/>
      <c r="G5" s="397"/>
      <c r="H5" s="189"/>
    </row>
    <row r="6" spans="2:8" ht="13.5" customHeight="1" x14ac:dyDescent="0.2">
      <c r="B6" s="188"/>
      <c r="C6" s="397"/>
      <c r="D6" s="397"/>
      <c r="E6" s="397"/>
      <c r="F6" s="397"/>
      <c r="G6" s="397"/>
      <c r="H6" s="189"/>
    </row>
    <row r="7" spans="2:8" ht="13.5" customHeight="1" x14ac:dyDescent="0.25">
      <c r="B7" s="188"/>
      <c r="C7" s="54"/>
      <c r="D7" s="68"/>
      <c r="E7" s="64"/>
      <c r="F7" s="64"/>
      <c r="G7" s="55"/>
      <c r="H7" s="189"/>
    </row>
    <row r="8" spans="2:8" ht="31.5" customHeight="1" x14ac:dyDescent="0.2">
      <c r="B8" s="188"/>
      <c r="C8" s="54"/>
      <c r="D8" s="221" t="s">
        <v>139</v>
      </c>
      <c r="E8" s="221" t="s">
        <v>140</v>
      </c>
      <c r="F8" s="221" t="s">
        <v>141</v>
      </c>
      <c r="G8" s="55"/>
      <c r="H8" s="189"/>
    </row>
    <row r="9" spans="2:8" x14ac:dyDescent="0.2">
      <c r="B9" s="188"/>
      <c r="C9" s="54"/>
      <c r="D9" s="85" t="s">
        <v>129</v>
      </c>
      <c r="E9" s="86">
        <v>584</v>
      </c>
      <c r="F9" s="137">
        <f t="shared" ref="F9:F22" si="0">+E9/$E$22</f>
        <v>0.65988700564971747</v>
      </c>
      <c r="G9" s="55"/>
      <c r="H9" s="189"/>
    </row>
    <row r="10" spans="2:8" x14ac:dyDescent="0.2">
      <c r="B10" s="188"/>
      <c r="C10" s="54"/>
      <c r="D10" s="87" t="s">
        <v>130</v>
      </c>
      <c r="E10" s="267">
        <v>65</v>
      </c>
      <c r="F10" s="138">
        <f t="shared" si="0"/>
        <v>7.3446327683615822E-2</v>
      </c>
      <c r="G10" s="55"/>
      <c r="H10" s="189"/>
    </row>
    <row r="11" spans="2:8" x14ac:dyDescent="0.2">
      <c r="B11" s="188"/>
      <c r="C11" s="54"/>
      <c r="D11" s="87" t="s">
        <v>134</v>
      </c>
      <c r="E11" s="267">
        <v>58</v>
      </c>
      <c r="F11" s="138">
        <f t="shared" si="0"/>
        <v>6.5536723163841806E-2</v>
      </c>
      <c r="G11" s="55"/>
      <c r="H11" s="189"/>
    </row>
    <row r="12" spans="2:8" x14ac:dyDescent="0.2">
      <c r="B12" s="188"/>
      <c r="C12" s="54"/>
      <c r="D12" s="38" t="s">
        <v>132</v>
      </c>
      <c r="E12" s="86">
        <v>43</v>
      </c>
      <c r="F12" s="139">
        <f t="shared" si="0"/>
        <v>4.8587570621468928E-2</v>
      </c>
      <c r="G12" s="55"/>
      <c r="H12" s="189"/>
    </row>
    <row r="13" spans="2:8" x14ac:dyDescent="0.2">
      <c r="B13" s="188"/>
      <c r="C13" s="54"/>
      <c r="D13" s="38" t="s">
        <v>131</v>
      </c>
      <c r="E13" s="86">
        <v>42</v>
      </c>
      <c r="F13" s="139">
        <f t="shared" si="0"/>
        <v>4.7457627118644069E-2</v>
      </c>
      <c r="G13" s="55"/>
      <c r="H13" s="189"/>
    </row>
    <row r="14" spans="2:8" x14ac:dyDescent="0.2">
      <c r="B14" s="188"/>
      <c r="C14" s="54"/>
      <c r="D14" s="87" t="s">
        <v>135</v>
      </c>
      <c r="E14" s="267">
        <v>30</v>
      </c>
      <c r="F14" s="138">
        <f t="shared" si="0"/>
        <v>3.3898305084745763E-2</v>
      </c>
      <c r="G14" s="55"/>
      <c r="H14" s="189"/>
    </row>
    <row r="15" spans="2:8" x14ac:dyDescent="0.2">
      <c r="B15" s="188"/>
      <c r="C15" s="54"/>
      <c r="D15" s="39" t="s">
        <v>133</v>
      </c>
      <c r="E15" s="86">
        <v>27</v>
      </c>
      <c r="F15" s="139">
        <f t="shared" si="0"/>
        <v>3.0508474576271188E-2</v>
      </c>
      <c r="G15" s="55"/>
      <c r="H15" s="189"/>
    </row>
    <row r="16" spans="2:8" x14ac:dyDescent="0.2">
      <c r="B16" s="188"/>
      <c r="C16" s="54"/>
      <c r="D16" s="87" t="s">
        <v>138</v>
      </c>
      <c r="E16" s="267">
        <v>15</v>
      </c>
      <c r="F16" s="138">
        <f t="shared" si="0"/>
        <v>1.6949152542372881E-2</v>
      </c>
      <c r="G16" s="55"/>
      <c r="H16" s="189"/>
    </row>
    <row r="17" spans="2:8" x14ac:dyDescent="0.2">
      <c r="B17" s="188"/>
      <c r="C17" s="54"/>
      <c r="D17" s="260" t="s">
        <v>142</v>
      </c>
      <c r="E17" s="86">
        <v>8</v>
      </c>
      <c r="F17" s="268">
        <f t="shared" si="0"/>
        <v>9.0395480225988704E-3</v>
      </c>
      <c r="G17" s="55"/>
      <c r="H17" s="189"/>
    </row>
    <row r="18" spans="2:8" x14ac:dyDescent="0.2">
      <c r="B18" s="188"/>
      <c r="C18" s="54"/>
      <c r="D18" s="88" t="s">
        <v>136</v>
      </c>
      <c r="E18" s="267">
        <v>6</v>
      </c>
      <c r="F18" s="138">
        <f t="shared" si="0"/>
        <v>6.7796610169491523E-3</v>
      </c>
      <c r="G18" s="55"/>
      <c r="H18" s="189"/>
    </row>
    <row r="19" spans="2:8" x14ac:dyDescent="0.2">
      <c r="B19" s="188"/>
      <c r="C19" s="54"/>
      <c r="D19" s="39" t="s">
        <v>148</v>
      </c>
      <c r="E19" s="86">
        <v>3</v>
      </c>
      <c r="F19" s="139">
        <f t="shared" si="0"/>
        <v>3.3898305084745762E-3</v>
      </c>
      <c r="G19" s="55"/>
      <c r="H19" s="189"/>
    </row>
    <row r="20" spans="2:8" x14ac:dyDescent="0.2">
      <c r="B20" s="188"/>
      <c r="C20" s="54"/>
      <c r="D20" s="87" t="s">
        <v>146</v>
      </c>
      <c r="E20" s="267">
        <v>2</v>
      </c>
      <c r="F20" s="138">
        <f t="shared" si="0"/>
        <v>2.2598870056497176E-3</v>
      </c>
      <c r="G20" s="55"/>
      <c r="H20" s="189"/>
    </row>
    <row r="21" spans="2:8" x14ac:dyDescent="0.2">
      <c r="B21" s="188"/>
      <c r="C21" s="54"/>
      <c r="D21" s="38" t="s">
        <v>144</v>
      </c>
      <c r="E21" s="86">
        <v>2</v>
      </c>
      <c r="F21" s="139">
        <f t="shared" si="0"/>
        <v>2.2598870056497176E-3</v>
      </c>
      <c r="G21" s="55"/>
      <c r="H21" s="189"/>
    </row>
    <row r="22" spans="2:8" ht="30.75" customHeight="1" x14ac:dyDescent="0.2">
      <c r="B22" s="188"/>
      <c r="C22" s="54"/>
      <c r="D22" s="222" t="s">
        <v>102</v>
      </c>
      <c r="E22" s="223">
        <f>+SUM(E9:E21)</f>
        <v>885</v>
      </c>
      <c r="F22" s="224">
        <f t="shared" si="0"/>
        <v>1</v>
      </c>
      <c r="G22" s="55"/>
      <c r="H22" s="189"/>
    </row>
    <row r="23" spans="2:8" ht="13.5" customHeight="1" x14ac:dyDescent="0.25">
      <c r="B23" s="188"/>
      <c r="C23" s="54"/>
      <c r="D23" s="68"/>
      <c r="E23" s="64"/>
      <c r="F23" s="64"/>
      <c r="G23" s="55"/>
      <c r="H23" s="189"/>
    </row>
    <row r="24" spans="2:8" ht="13.5" customHeight="1" x14ac:dyDescent="0.3">
      <c r="B24" s="188"/>
      <c r="C24" s="387" t="s">
        <v>77</v>
      </c>
      <c r="D24" s="387"/>
      <c r="E24" s="387"/>
      <c r="F24" s="387"/>
      <c r="G24" s="387"/>
      <c r="H24" s="189"/>
    </row>
    <row r="25" spans="2:8" ht="13.5" customHeight="1" x14ac:dyDescent="0.25">
      <c r="B25" s="188"/>
      <c r="C25" s="54"/>
      <c r="D25" s="68"/>
      <c r="E25" s="64"/>
      <c r="F25" s="64"/>
      <c r="G25" s="55"/>
      <c r="H25" s="189"/>
    </row>
    <row r="26" spans="2:8" ht="13.5" customHeight="1" x14ac:dyDescent="0.2">
      <c r="B26" s="188"/>
      <c r="C26" s="188"/>
      <c r="D26" s="188"/>
      <c r="E26" s="188"/>
      <c r="F26" s="188"/>
      <c r="G26" s="189"/>
      <c r="H26" s="189"/>
    </row>
    <row r="27" spans="2:8" ht="13.5" customHeight="1" x14ac:dyDescent="0.2"/>
    <row r="28" spans="2:8" ht="13.5" customHeight="1" x14ac:dyDescent="0.2"/>
    <row r="29" spans="2:8" ht="13.5" customHeight="1" x14ac:dyDescent="0.2"/>
    <row r="30" spans="2:8" ht="13.5" customHeight="1" x14ac:dyDescent="0.2"/>
    <row r="31" spans="2:8" ht="13.5" customHeight="1" x14ac:dyDescent="0.2"/>
    <row r="32" spans="2:8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</sheetData>
  <sortState ref="D7:F31">
    <sortCondition descending="1" ref="E7:E31"/>
  </sortState>
  <mergeCells count="2">
    <mergeCell ref="C4:G6"/>
    <mergeCell ref="C24:G24"/>
  </mergeCells>
  <phoneticPr fontId="5" type="noConversion"/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14"/>
  <dimension ref="B2:U45"/>
  <sheetViews>
    <sheetView topLeftCell="A3" zoomScale="70" zoomScaleNormal="70" workbookViewId="0">
      <selection activeCell="E50" sqref="E50"/>
    </sheetView>
  </sheetViews>
  <sheetFormatPr baseColWidth="10" defaultColWidth="11.42578125" defaultRowHeight="12.75" x14ac:dyDescent="0.2"/>
  <cols>
    <col min="1" max="1" width="7.5703125" style="4" customWidth="1"/>
    <col min="2" max="2" width="2.5703125" style="4" customWidth="1"/>
    <col min="3" max="10" width="11.42578125" style="4"/>
    <col min="11" max="11" width="9" style="4" customWidth="1"/>
    <col min="12" max="20" width="11.42578125" style="4"/>
    <col min="21" max="21" width="2.5703125" style="4" customWidth="1"/>
    <col min="22" max="16384" width="11.42578125" style="4"/>
  </cols>
  <sheetData>
    <row r="2" spans="2:21" ht="12.75" customHeight="1" x14ac:dyDescent="0.5">
      <c r="B2" s="201"/>
      <c r="C2" s="201"/>
      <c r="D2" s="201"/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1"/>
      <c r="S2" s="201"/>
      <c r="T2" s="201"/>
      <c r="U2" s="201"/>
    </row>
    <row r="3" spans="2:21" ht="12.75" customHeight="1" x14ac:dyDescent="0.2">
      <c r="B3" s="201"/>
      <c r="C3" s="40"/>
      <c r="D3" s="40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0"/>
      <c r="T3" s="40"/>
      <c r="U3" s="201"/>
    </row>
    <row r="4" spans="2:21" ht="12.75" customHeight="1" x14ac:dyDescent="0.2">
      <c r="B4" s="201"/>
      <c r="C4" s="40"/>
      <c r="D4" s="40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0"/>
      <c r="T4" s="40"/>
      <c r="U4" s="201"/>
    </row>
    <row r="5" spans="2:21" ht="12.75" customHeight="1" x14ac:dyDescent="0.2">
      <c r="B5" s="201"/>
      <c r="C5" s="40"/>
      <c r="D5" s="40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0"/>
      <c r="T5" s="40"/>
      <c r="U5" s="201"/>
    </row>
    <row r="6" spans="2:21" ht="12.75" customHeight="1" x14ac:dyDescent="0.2">
      <c r="B6" s="201"/>
      <c r="C6" s="373" t="s">
        <v>526</v>
      </c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201"/>
    </row>
    <row r="7" spans="2:21" ht="12.75" customHeight="1" x14ac:dyDescent="0.2">
      <c r="B7" s="201"/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201"/>
    </row>
    <row r="8" spans="2:21" ht="12.75" customHeight="1" x14ac:dyDescent="0.2">
      <c r="B8" s="201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201"/>
    </row>
    <row r="9" spans="2:21" ht="12.75" customHeight="1" x14ac:dyDescent="0.2">
      <c r="B9" s="201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201"/>
    </row>
    <row r="10" spans="2:21" ht="12.75" customHeight="1" x14ac:dyDescent="0.5">
      <c r="B10" s="201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201"/>
    </row>
    <row r="11" spans="2:21" ht="12.75" customHeight="1" x14ac:dyDescent="0.5">
      <c r="B11" s="201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201"/>
    </row>
    <row r="12" spans="2:21" ht="12.75" customHeight="1" x14ac:dyDescent="0.2">
      <c r="B12" s="201"/>
      <c r="C12" s="40"/>
      <c r="D12" s="40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0"/>
      <c r="T12" s="40"/>
      <c r="U12" s="201"/>
    </row>
    <row r="13" spans="2:21" ht="12.75" customHeight="1" x14ac:dyDescent="0.2">
      <c r="B13" s="201"/>
      <c r="C13" s="40"/>
      <c r="D13" s="40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0"/>
      <c r="T13" s="40"/>
      <c r="U13" s="201"/>
    </row>
    <row r="14" spans="2:21" ht="12.75" customHeight="1" x14ac:dyDescent="0.2">
      <c r="B14" s="201"/>
      <c r="C14" s="40"/>
      <c r="D14" s="40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0"/>
      <c r="T14" s="40"/>
      <c r="U14" s="201"/>
    </row>
    <row r="15" spans="2:21" ht="12.75" customHeight="1" x14ac:dyDescent="0.2">
      <c r="B15" s="201"/>
      <c r="C15" s="40"/>
      <c r="D15" s="40"/>
      <c r="E15" s="40" t="s">
        <v>103</v>
      </c>
      <c r="F15" s="40" t="s">
        <v>104</v>
      </c>
      <c r="G15" s="40" t="s">
        <v>105</v>
      </c>
      <c r="H15" s="40" t="s">
        <v>106</v>
      </c>
      <c r="I15" s="40" t="s">
        <v>107</v>
      </c>
      <c r="J15" s="40" t="s">
        <v>108</v>
      </c>
      <c r="K15" s="40" t="s">
        <v>109</v>
      </c>
      <c r="L15" s="40" t="s">
        <v>70</v>
      </c>
      <c r="M15" s="40"/>
      <c r="N15" s="40"/>
      <c r="O15" s="40"/>
      <c r="P15" s="40"/>
      <c r="Q15" s="40"/>
      <c r="R15" s="40"/>
      <c r="S15" s="40"/>
      <c r="T15" s="40"/>
      <c r="U15" s="201"/>
    </row>
    <row r="16" spans="2:21" ht="12.75" customHeight="1" x14ac:dyDescent="0.2">
      <c r="B16" s="201"/>
      <c r="C16" s="40"/>
      <c r="D16" s="40"/>
      <c r="E16" s="40"/>
      <c r="F16">
        <v>3</v>
      </c>
      <c r="G16">
        <v>40</v>
      </c>
      <c r="H16">
        <v>360</v>
      </c>
      <c r="I16">
        <v>331</v>
      </c>
      <c r="J16">
        <v>97</v>
      </c>
      <c r="K16" s="40">
        <v>54</v>
      </c>
      <c r="L16" s="40">
        <f>SUM(F16:K16)</f>
        <v>885</v>
      </c>
      <c r="M16" s="40"/>
      <c r="N16" s="40"/>
      <c r="O16" s="40"/>
      <c r="P16" s="40"/>
      <c r="Q16" s="40"/>
      <c r="R16" s="40"/>
      <c r="S16" s="40"/>
      <c r="T16" s="40"/>
      <c r="U16" s="201"/>
    </row>
    <row r="17" spans="2:21" ht="12.75" customHeight="1" x14ac:dyDescent="0.2">
      <c r="B17" s="201"/>
      <c r="C17" s="40"/>
      <c r="D17" s="40"/>
      <c r="E17" s="40"/>
      <c r="F17" s="140"/>
      <c r="G17" s="140"/>
      <c r="H17" s="140"/>
      <c r="I17" s="140"/>
      <c r="J17" s="140"/>
      <c r="K17" s="140"/>
      <c r="L17" s="40"/>
      <c r="M17" s="40"/>
      <c r="N17" s="40"/>
      <c r="O17" s="40"/>
      <c r="P17" s="40"/>
      <c r="Q17" s="40"/>
      <c r="R17" s="40"/>
      <c r="S17" s="40"/>
      <c r="T17" s="40"/>
      <c r="U17" s="201"/>
    </row>
    <row r="18" spans="2:21" ht="12.75" customHeight="1" x14ac:dyDescent="0.2">
      <c r="B18" s="201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201"/>
    </row>
    <row r="19" spans="2:21" ht="12.75" customHeight="1" x14ac:dyDescent="0.2">
      <c r="B19" s="201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201"/>
    </row>
    <row r="20" spans="2:21" ht="12.75" customHeight="1" x14ac:dyDescent="0.2">
      <c r="B20" s="201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201"/>
    </row>
    <row r="21" spans="2:21" ht="12.75" customHeight="1" x14ac:dyDescent="0.2">
      <c r="B21" s="20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201"/>
    </row>
    <row r="22" spans="2:21" ht="12.75" customHeight="1" x14ac:dyDescent="0.2">
      <c r="B22" s="201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201"/>
    </row>
    <row r="23" spans="2:21" ht="12.75" customHeight="1" x14ac:dyDescent="0.2">
      <c r="B23" s="201"/>
      <c r="C23" s="74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201"/>
    </row>
    <row r="24" spans="2:21" ht="12.75" customHeight="1" x14ac:dyDescent="0.2">
      <c r="B24" s="201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201"/>
    </row>
    <row r="25" spans="2:21" ht="12.75" customHeight="1" x14ac:dyDescent="0.2">
      <c r="B25" s="201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201"/>
    </row>
    <row r="26" spans="2:21" ht="12.75" customHeight="1" x14ac:dyDescent="0.2">
      <c r="B26" s="201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201"/>
    </row>
    <row r="27" spans="2:21" ht="12.75" customHeight="1" x14ac:dyDescent="0.2">
      <c r="B27" s="201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201"/>
    </row>
    <row r="28" spans="2:21" ht="12.75" customHeight="1" x14ac:dyDescent="0.2">
      <c r="B28" s="201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201"/>
    </row>
    <row r="29" spans="2:21" ht="12.75" customHeight="1" x14ac:dyDescent="0.2">
      <c r="B29" s="20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201"/>
    </row>
    <row r="30" spans="2:21" ht="12.75" customHeight="1" x14ac:dyDescent="0.2">
      <c r="B30" s="20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201"/>
    </row>
    <row r="31" spans="2:21" ht="12.75" customHeight="1" x14ac:dyDescent="0.2">
      <c r="B31" s="20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201"/>
    </row>
    <row r="32" spans="2:21" ht="12.75" customHeight="1" x14ac:dyDescent="0.2">
      <c r="B32" s="20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201"/>
    </row>
    <row r="33" spans="2:21" ht="12.75" customHeight="1" x14ac:dyDescent="0.2">
      <c r="B33" s="20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201"/>
    </row>
    <row r="34" spans="2:21" ht="12.75" customHeight="1" x14ac:dyDescent="0.2">
      <c r="B34" s="20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201"/>
    </row>
    <row r="35" spans="2:21" ht="12.75" customHeight="1" x14ac:dyDescent="0.2">
      <c r="B35" s="20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201"/>
    </row>
    <row r="36" spans="2:21" ht="12.75" customHeight="1" x14ac:dyDescent="0.2">
      <c r="B36" s="20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201"/>
    </row>
    <row r="37" spans="2:21" ht="12.75" customHeight="1" x14ac:dyDescent="0.2">
      <c r="B37" s="20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201"/>
    </row>
    <row r="38" spans="2:21" ht="12.75" customHeight="1" x14ac:dyDescent="0.2">
      <c r="B38" s="20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201"/>
    </row>
    <row r="39" spans="2:21" ht="12.75" customHeight="1" x14ac:dyDescent="0.2">
      <c r="B39" s="201"/>
      <c r="C39" s="40"/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0"/>
      <c r="T39" s="40"/>
      <c r="U39" s="201"/>
    </row>
    <row r="40" spans="2:21" ht="12.75" customHeight="1" x14ac:dyDescent="0.2">
      <c r="B40" s="201"/>
      <c r="C40" s="40"/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0"/>
      <c r="S40" s="40"/>
      <c r="T40" s="40"/>
      <c r="U40" s="201"/>
    </row>
    <row r="41" spans="2:21" ht="12.75" customHeight="1" x14ac:dyDescent="0.2">
      <c r="B41" s="201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201"/>
    </row>
    <row r="42" spans="2:21" ht="12.75" customHeight="1" x14ac:dyDescent="0.2">
      <c r="B42" s="201"/>
      <c r="C42" s="367" t="s">
        <v>188</v>
      </c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201"/>
    </row>
    <row r="43" spans="2:21" ht="12.75" customHeight="1" x14ac:dyDescent="0.2">
      <c r="B43" s="201"/>
      <c r="C43" s="40"/>
      <c r="D43" s="40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0"/>
      <c r="S43" s="40"/>
      <c r="T43" s="40"/>
      <c r="U43" s="201"/>
    </row>
    <row r="44" spans="2:21" ht="12.75" customHeight="1" x14ac:dyDescent="0.2">
      <c r="B44" s="201"/>
      <c r="C44" s="40"/>
      <c r="D44" s="40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0"/>
      <c r="S44" s="40"/>
      <c r="T44" s="40"/>
      <c r="U44" s="201"/>
    </row>
    <row r="45" spans="2:21" ht="12.75" customHeight="1" x14ac:dyDescent="0.2">
      <c r="B45" s="201"/>
      <c r="C45" s="201"/>
      <c r="D45" s="201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1"/>
      <c r="S45" s="201"/>
      <c r="T45" s="201"/>
      <c r="U45" s="201"/>
    </row>
  </sheetData>
  <mergeCells count="2">
    <mergeCell ref="C6:T9"/>
    <mergeCell ref="C42:T42"/>
  </mergeCells>
  <phoneticPr fontId="5" type="noConversion"/>
  <pageMargins left="0.74803149606299213" right="0.74803149606299213" top="0.98425196850393704" bottom="0.98425196850393704" header="0" footer="0"/>
  <pageSetup scale="75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/>
  <dimension ref="B2:P61"/>
  <sheetViews>
    <sheetView zoomScale="90" zoomScaleNormal="90" workbookViewId="0">
      <selection activeCell="G1" sqref="G1"/>
    </sheetView>
  </sheetViews>
  <sheetFormatPr baseColWidth="10" defaultColWidth="11.42578125" defaultRowHeight="12.75" x14ac:dyDescent="0.2"/>
  <cols>
    <col min="1" max="1" width="26.85546875" style="4" customWidth="1"/>
    <col min="2" max="2" width="2.5703125" style="4" customWidth="1"/>
    <col min="3" max="3" width="15.42578125" style="4" customWidth="1"/>
    <col min="4" max="4" width="47.42578125" style="4" bestFit="1" customWidth="1"/>
    <col min="5" max="7" width="12.42578125" style="4" customWidth="1"/>
    <col min="8" max="8" width="15.42578125" style="4" customWidth="1"/>
    <col min="9" max="9" width="2.5703125" style="4" customWidth="1"/>
    <col min="10" max="10" width="13" style="4" bestFit="1" customWidth="1"/>
    <col min="11" max="16384" width="11.42578125" style="4"/>
  </cols>
  <sheetData>
    <row r="2" spans="2:16" ht="12" customHeight="1" x14ac:dyDescent="0.2">
      <c r="B2" s="188"/>
      <c r="C2" s="188"/>
      <c r="D2" s="188"/>
      <c r="E2" s="188"/>
      <c r="F2" s="188"/>
      <c r="G2" s="188"/>
      <c r="H2" s="189"/>
      <c r="I2" s="189"/>
    </row>
    <row r="3" spans="2:16" ht="13.5" customHeight="1" x14ac:dyDescent="0.25">
      <c r="B3" s="188"/>
      <c r="C3" s="54"/>
      <c r="D3" s="68"/>
      <c r="E3" s="64"/>
      <c r="F3" s="64"/>
      <c r="G3" s="64"/>
      <c r="H3" s="55"/>
      <c r="I3" s="189"/>
    </row>
    <row r="4" spans="2:16" ht="18.75" customHeight="1" x14ac:dyDescent="0.2">
      <c r="B4" s="188"/>
      <c r="C4" s="385" t="s">
        <v>528</v>
      </c>
      <c r="D4" s="386"/>
      <c r="E4" s="386"/>
      <c r="F4" s="386"/>
      <c r="G4" s="386"/>
      <c r="H4" s="386"/>
      <c r="I4" s="189"/>
    </row>
    <row r="5" spans="2:16" ht="18.75" customHeight="1" x14ac:dyDescent="0.2">
      <c r="B5" s="188"/>
      <c r="C5" s="386"/>
      <c r="D5" s="386"/>
      <c r="E5" s="386"/>
      <c r="F5" s="386"/>
      <c r="G5" s="386"/>
      <c r="H5" s="386"/>
      <c r="I5" s="189"/>
    </row>
    <row r="6" spans="2:16" ht="18.75" customHeight="1" x14ac:dyDescent="0.2">
      <c r="B6" s="188"/>
      <c r="C6" s="386"/>
      <c r="D6" s="386"/>
      <c r="E6" s="386"/>
      <c r="F6" s="386"/>
      <c r="G6" s="386"/>
      <c r="H6" s="386"/>
      <c r="I6" s="189"/>
      <c r="K6" s="14"/>
      <c r="L6" s="14"/>
      <c r="M6" s="14"/>
      <c r="N6" s="14"/>
      <c r="O6" s="14"/>
      <c r="P6" s="14"/>
    </row>
    <row r="7" spans="2:16" ht="13.5" customHeight="1" x14ac:dyDescent="0.2">
      <c r="B7" s="188"/>
      <c r="C7" s="67"/>
      <c r="D7" s="67"/>
      <c r="E7" s="67"/>
      <c r="F7" s="67"/>
      <c r="G7" s="67"/>
      <c r="H7" s="67"/>
      <c r="I7" s="189"/>
      <c r="K7" s="14"/>
      <c r="L7" s="14"/>
      <c r="M7" s="14"/>
      <c r="N7" s="14"/>
      <c r="O7" s="14"/>
      <c r="P7" s="14"/>
    </row>
    <row r="8" spans="2:16" ht="29.25" x14ac:dyDescent="0.2">
      <c r="B8" s="188"/>
      <c r="C8" s="67"/>
      <c r="D8" s="380" t="s">
        <v>90</v>
      </c>
      <c r="E8" s="380" t="s">
        <v>102</v>
      </c>
      <c r="F8" s="380"/>
      <c r="G8" s="380" t="s">
        <v>124</v>
      </c>
      <c r="H8" s="67"/>
      <c r="I8" s="189"/>
      <c r="K8" s="398"/>
      <c r="L8" s="399"/>
      <c r="M8" s="399"/>
      <c r="N8" s="399"/>
      <c r="O8" s="399"/>
      <c r="P8" s="14"/>
    </row>
    <row r="9" spans="2:16" ht="29.25" x14ac:dyDescent="0.2">
      <c r="B9" s="188"/>
      <c r="C9" s="67"/>
      <c r="D9" s="381"/>
      <c r="E9" s="187" t="s">
        <v>24</v>
      </c>
      <c r="F9" s="187" t="s">
        <v>495</v>
      </c>
      <c r="G9" s="381"/>
      <c r="H9" s="67"/>
      <c r="I9" s="189"/>
      <c r="K9" s="398"/>
      <c r="L9" s="337"/>
      <c r="M9" s="338"/>
      <c r="N9" s="338"/>
      <c r="O9" s="338"/>
      <c r="P9" s="14"/>
    </row>
    <row r="10" spans="2:16" ht="13.5" customHeight="1" x14ac:dyDescent="0.2">
      <c r="B10" s="188"/>
      <c r="C10" s="67"/>
      <c r="D10" s="264" t="s">
        <v>30</v>
      </c>
      <c r="E10" s="265">
        <f>SUM(E11:E13)</f>
        <v>140</v>
      </c>
      <c r="F10" s="265">
        <f>SUM(F11:F13)</f>
        <v>157</v>
      </c>
      <c r="G10" s="266">
        <f>F10/$E$10-1</f>
        <v>0.12142857142857144</v>
      </c>
      <c r="H10" s="67"/>
      <c r="I10" s="189"/>
      <c r="K10" s="339"/>
      <c r="L10" s="340"/>
      <c r="M10" s="340"/>
      <c r="N10" s="340"/>
      <c r="O10" s="340"/>
      <c r="P10" s="14"/>
    </row>
    <row r="11" spans="2:16" ht="14.25" x14ac:dyDescent="0.2">
      <c r="B11" s="188"/>
      <c r="C11" s="54"/>
      <c r="D11" s="58" t="s">
        <v>31</v>
      </c>
      <c r="E11" s="59">
        <v>65</v>
      </c>
      <c r="F11" s="59">
        <v>61</v>
      </c>
      <c r="G11" s="71">
        <f>F11/$E$11-1</f>
        <v>-6.1538461538461542E-2</v>
      </c>
      <c r="H11" s="55"/>
      <c r="I11" s="189"/>
      <c r="K11" s="341"/>
      <c r="L11" s="342"/>
      <c r="M11" s="342"/>
      <c r="N11" s="342"/>
      <c r="O11" s="342"/>
      <c r="P11" s="14"/>
    </row>
    <row r="12" spans="2:16" ht="14.25" x14ac:dyDescent="0.2">
      <c r="B12" s="188"/>
      <c r="C12" s="54"/>
      <c r="D12" s="61" t="s">
        <v>32</v>
      </c>
      <c r="E12" s="62">
        <v>61</v>
      </c>
      <c r="F12" s="62">
        <v>84</v>
      </c>
      <c r="G12" s="72">
        <f>F12/$E$12-1</f>
        <v>0.37704918032786883</v>
      </c>
      <c r="H12" s="55"/>
      <c r="I12" s="189"/>
      <c r="K12" s="341"/>
      <c r="L12" s="342"/>
      <c r="M12" s="342"/>
      <c r="N12" s="342"/>
      <c r="O12" s="342"/>
      <c r="P12" s="14"/>
    </row>
    <row r="13" spans="2:16" ht="14.25" x14ac:dyDescent="0.2">
      <c r="B13" s="188"/>
      <c r="C13" s="54"/>
      <c r="D13" s="58" t="s">
        <v>33</v>
      </c>
      <c r="E13" s="59">
        <v>14</v>
      </c>
      <c r="F13" s="59">
        <v>12</v>
      </c>
      <c r="G13" s="71">
        <f>F13/$E$12-1</f>
        <v>-0.80327868852459017</v>
      </c>
      <c r="H13" s="55"/>
      <c r="I13" s="189"/>
      <c r="K13" s="341"/>
      <c r="L13" s="342"/>
      <c r="M13" s="342"/>
      <c r="N13" s="342"/>
      <c r="O13" s="342"/>
      <c r="P13" s="14"/>
    </row>
    <row r="14" spans="2:16" ht="15" x14ac:dyDescent="0.2">
      <c r="B14" s="188"/>
      <c r="C14" s="54"/>
      <c r="D14" s="228" t="s">
        <v>95</v>
      </c>
      <c r="E14" s="226">
        <f>SUM(E15:E17)</f>
        <v>74</v>
      </c>
      <c r="F14" s="226">
        <f>SUM(F15:F17)</f>
        <v>94</v>
      </c>
      <c r="G14" s="227">
        <f>F14/$E$14-1</f>
        <v>0.27027027027027017</v>
      </c>
      <c r="H14" s="55"/>
      <c r="I14" s="189"/>
      <c r="K14" s="339"/>
      <c r="L14" s="340"/>
      <c r="M14" s="340"/>
      <c r="N14" s="340"/>
      <c r="O14" s="340"/>
      <c r="P14" s="14"/>
    </row>
    <row r="15" spans="2:16" ht="14.25" x14ac:dyDescent="0.2">
      <c r="B15" s="188"/>
      <c r="C15" s="54"/>
      <c r="D15" s="58" t="s">
        <v>35</v>
      </c>
      <c r="E15" s="59">
        <v>44</v>
      </c>
      <c r="F15" s="59">
        <v>57</v>
      </c>
      <c r="G15" s="71">
        <f>F15/$E$15-1</f>
        <v>0.29545454545454541</v>
      </c>
      <c r="H15" s="65"/>
      <c r="I15" s="189"/>
      <c r="K15" s="341"/>
      <c r="L15" s="342"/>
      <c r="M15" s="342"/>
      <c r="N15" s="342"/>
      <c r="O15" s="342"/>
      <c r="P15" s="14"/>
    </row>
    <row r="16" spans="2:16" ht="14.25" customHeight="1" x14ac:dyDescent="0.2">
      <c r="B16" s="188"/>
      <c r="C16" s="54"/>
      <c r="D16" s="61" t="s">
        <v>36</v>
      </c>
      <c r="E16" s="62">
        <v>8</v>
      </c>
      <c r="F16" s="59">
        <v>12</v>
      </c>
      <c r="G16" s="72">
        <f>F16/$E$16-1</f>
        <v>0.5</v>
      </c>
      <c r="H16" s="65"/>
      <c r="I16" s="189"/>
      <c r="K16" s="341"/>
      <c r="L16" s="342"/>
      <c r="M16" s="342"/>
      <c r="N16" s="342"/>
      <c r="O16" s="342"/>
      <c r="P16" s="14"/>
    </row>
    <row r="17" spans="2:16" ht="14.25" customHeight="1" x14ac:dyDescent="0.2">
      <c r="B17" s="188"/>
      <c r="C17" s="54"/>
      <c r="D17" s="58" t="s">
        <v>37</v>
      </c>
      <c r="E17" s="59">
        <v>22</v>
      </c>
      <c r="F17" s="59">
        <v>25</v>
      </c>
      <c r="G17" s="71">
        <f>F17/E17-1</f>
        <v>0.13636363636363646</v>
      </c>
      <c r="H17" s="65"/>
      <c r="I17" s="189"/>
      <c r="K17" s="341"/>
      <c r="L17" s="342"/>
      <c r="M17" s="342"/>
      <c r="N17" s="342"/>
      <c r="O17" s="342"/>
      <c r="P17" s="14"/>
    </row>
    <row r="18" spans="2:16" ht="15" x14ac:dyDescent="0.2">
      <c r="B18" s="188"/>
      <c r="C18" s="54"/>
      <c r="D18" s="228" t="s">
        <v>96</v>
      </c>
      <c r="E18" s="226">
        <f>SUM(E19:E21)</f>
        <v>181</v>
      </c>
      <c r="F18" s="226">
        <f>SUM(F19:F21)</f>
        <v>181</v>
      </c>
      <c r="G18" s="227">
        <f>F18/$E$18-1</f>
        <v>0</v>
      </c>
      <c r="H18" s="65"/>
      <c r="I18" s="189"/>
      <c r="K18" s="339"/>
      <c r="L18" s="340"/>
      <c r="M18" s="340"/>
      <c r="N18" s="340"/>
      <c r="O18" s="340"/>
      <c r="P18" s="14"/>
    </row>
    <row r="19" spans="2:16" ht="14.25" x14ac:dyDescent="0.2">
      <c r="B19" s="188"/>
      <c r="C19" s="54"/>
      <c r="D19" s="58" t="s">
        <v>40</v>
      </c>
      <c r="E19" s="59">
        <v>30</v>
      </c>
      <c r="F19" s="59">
        <v>27</v>
      </c>
      <c r="G19" s="71">
        <f>F19/$E$19-1</f>
        <v>-9.9999999999999978E-2</v>
      </c>
      <c r="H19" s="65"/>
      <c r="I19" s="189"/>
      <c r="K19" s="341"/>
      <c r="L19" s="342"/>
      <c r="M19" s="342"/>
      <c r="N19" s="342"/>
      <c r="O19" s="342"/>
      <c r="P19" s="14"/>
    </row>
    <row r="20" spans="2:16" ht="14.25" x14ac:dyDescent="0.2">
      <c r="B20" s="188"/>
      <c r="C20" s="54"/>
      <c r="D20" s="61" t="s">
        <v>39</v>
      </c>
      <c r="E20" s="62">
        <v>131</v>
      </c>
      <c r="F20" s="59">
        <v>129</v>
      </c>
      <c r="G20" s="72">
        <f>F20/$E$20-1</f>
        <v>-1.5267175572519109E-2</v>
      </c>
      <c r="H20" s="65"/>
      <c r="I20" s="189"/>
      <c r="K20" s="341"/>
      <c r="L20" s="342"/>
      <c r="M20" s="342"/>
      <c r="N20" s="342"/>
      <c r="O20" s="342"/>
      <c r="P20" s="14"/>
    </row>
    <row r="21" spans="2:16" ht="14.25" x14ac:dyDescent="0.2">
      <c r="B21" s="188"/>
      <c r="C21" s="54"/>
      <c r="D21" s="58" t="s">
        <v>41</v>
      </c>
      <c r="E21" s="59">
        <v>20</v>
      </c>
      <c r="F21" s="59">
        <v>25</v>
      </c>
      <c r="G21" s="71">
        <f>F21/$E$21-1</f>
        <v>0.25</v>
      </c>
      <c r="H21" s="65"/>
      <c r="I21" s="189"/>
      <c r="K21" s="341"/>
      <c r="L21" s="342"/>
      <c r="M21" s="342"/>
      <c r="N21" s="342"/>
      <c r="O21" s="342"/>
      <c r="P21" s="14"/>
    </row>
    <row r="22" spans="2:16" ht="15" x14ac:dyDescent="0.2">
      <c r="B22" s="188"/>
      <c r="C22" s="54"/>
      <c r="D22" s="228" t="s">
        <v>97</v>
      </c>
      <c r="E22" s="226">
        <f>SUM(E23:E28)</f>
        <v>215</v>
      </c>
      <c r="F22" s="226">
        <f>SUM(F23:F28)</f>
        <v>187</v>
      </c>
      <c r="G22" s="227">
        <f>F22/$E$22-1</f>
        <v>-0.13023255813953494</v>
      </c>
      <c r="H22" s="65"/>
      <c r="I22" s="189"/>
      <c r="K22" s="339"/>
      <c r="L22" s="340"/>
      <c r="M22" s="340"/>
      <c r="N22" s="340"/>
      <c r="O22" s="340"/>
      <c r="P22" s="14"/>
    </row>
    <row r="23" spans="2:16" ht="14.25" x14ac:dyDescent="0.2">
      <c r="B23" s="188"/>
      <c r="C23" s="54"/>
      <c r="D23" s="58" t="s">
        <v>43</v>
      </c>
      <c r="E23" s="59">
        <v>37</v>
      </c>
      <c r="F23" s="59">
        <v>34</v>
      </c>
      <c r="G23" s="71">
        <f>F23/$E$23-1</f>
        <v>-8.108108108108103E-2</v>
      </c>
      <c r="H23" s="65"/>
      <c r="I23" s="189"/>
      <c r="K23" s="341"/>
      <c r="L23" s="342"/>
      <c r="M23" s="342"/>
      <c r="N23" s="342"/>
      <c r="O23" s="342"/>
      <c r="P23" s="14"/>
    </row>
    <row r="24" spans="2:16" ht="14.25" x14ac:dyDescent="0.2">
      <c r="B24" s="188"/>
      <c r="C24" s="54"/>
      <c r="D24" s="61" t="s">
        <v>48</v>
      </c>
      <c r="E24" s="62">
        <v>79</v>
      </c>
      <c r="F24" s="59">
        <v>77</v>
      </c>
      <c r="G24" s="72">
        <f t="shared" ref="G24:G33" si="0">F24/E24-1</f>
        <v>-2.5316455696202556E-2</v>
      </c>
      <c r="H24" s="65"/>
      <c r="I24" s="189"/>
      <c r="K24" s="341"/>
      <c r="L24" s="342"/>
      <c r="M24" s="342"/>
      <c r="N24" s="342"/>
      <c r="O24" s="342"/>
      <c r="P24" s="14"/>
    </row>
    <row r="25" spans="2:16" ht="14.25" x14ac:dyDescent="0.2">
      <c r="B25" s="188"/>
      <c r="C25" s="54"/>
      <c r="D25" s="58" t="s">
        <v>44</v>
      </c>
      <c r="E25" s="59">
        <v>10</v>
      </c>
      <c r="F25" s="59">
        <v>6</v>
      </c>
      <c r="G25" s="71">
        <f t="shared" si="0"/>
        <v>-0.4</v>
      </c>
      <c r="H25" s="65"/>
      <c r="I25" s="189"/>
      <c r="K25" s="341"/>
      <c r="L25" s="342"/>
      <c r="M25" s="342"/>
      <c r="N25" s="342"/>
      <c r="O25" s="342"/>
      <c r="P25" s="14"/>
    </row>
    <row r="26" spans="2:16" ht="14.25" x14ac:dyDescent="0.2">
      <c r="B26" s="188"/>
      <c r="C26" s="54"/>
      <c r="D26" s="61" t="s">
        <v>98</v>
      </c>
      <c r="E26" s="62">
        <v>11</v>
      </c>
      <c r="F26" s="59">
        <v>12</v>
      </c>
      <c r="G26" s="72">
        <f t="shared" si="0"/>
        <v>9.0909090909090828E-2</v>
      </c>
      <c r="H26" s="65"/>
      <c r="I26" s="189"/>
      <c r="K26" s="341"/>
      <c r="L26" s="342"/>
      <c r="M26" s="342"/>
      <c r="N26" s="342"/>
      <c r="O26" s="342"/>
      <c r="P26" s="14"/>
    </row>
    <row r="27" spans="2:16" ht="14.25" x14ac:dyDescent="0.2">
      <c r="B27" s="188"/>
      <c r="C27" s="54"/>
      <c r="D27" s="58" t="s">
        <v>46</v>
      </c>
      <c r="E27" s="59">
        <v>47</v>
      </c>
      <c r="F27" s="59">
        <v>41</v>
      </c>
      <c r="G27" s="71">
        <f t="shared" si="0"/>
        <v>-0.12765957446808507</v>
      </c>
      <c r="H27" s="65"/>
      <c r="I27" s="189"/>
      <c r="K27" s="341"/>
      <c r="L27" s="342"/>
      <c r="M27" s="342"/>
      <c r="N27" s="342"/>
      <c r="O27" s="342"/>
      <c r="P27" s="14"/>
    </row>
    <row r="28" spans="2:16" ht="14.25" x14ac:dyDescent="0.2">
      <c r="B28" s="188"/>
      <c r="C28" s="54"/>
      <c r="D28" s="61" t="s">
        <v>47</v>
      </c>
      <c r="E28" s="62">
        <v>31</v>
      </c>
      <c r="F28" s="59">
        <v>17</v>
      </c>
      <c r="G28" s="72">
        <f t="shared" si="0"/>
        <v>-0.45161290322580649</v>
      </c>
      <c r="H28" s="65"/>
      <c r="I28" s="189"/>
      <c r="K28" s="341"/>
      <c r="L28" s="342"/>
      <c r="M28" s="342"/>
      <c r="N28" s="342"/>
      <c r="O28" s="342"/>
      <c r="P28" s="14"/>
    </row>
    <row r="29" spans="2:16" ht="15" x14ac:dyDescent="0.2">
      <c r="B29" s="188"/>
      <c r="C29" s="54"/>
      <c r="D29" s="228" t="s">
        <v>99</v>
      </c>
      <c r="E29" s="226">
        <f>+SUM(E30:E33)</f>
        <v>123</v>
      </c>
      <c r="F29" s="226">
        <f>+SUM(F30:F33)</f>
        <v>107</v>
      </c>
      <c r="G29" s="227">
        <f t="shared" si="0"/>
        <v>-0.13008130081300817</v>
      </c>
      <c r="H29" s="65"/>
      <c r="I29" s="189"/>
      <c r="K29" s="339"/>
      <c r="L29" s="340"/>
      <c r="M29" s="340"/>
      <c r="N29" s="340"/>
      <c r="O29" s="340"/>
      <c r="P29" s="14"/>
    </row>
    <row r="30" spans="2:16" ht="14.25" x14ac:dyDescent="0.2">
      <c r="B30" s="188"/>
      <c r="C30" s="54"/>
      <c r="D30" s="58" t="s">
        <v>51</v>
      </c>
      <c r="E30" s="59">
        <v>35</v>
      </c>
      <c r="F30" s="59">
        <v>37</v>
      </c>
      <c r="G30" s="71">
        <f t="shared" si="0"/>
        <v>5.7142857142857162E-2</v>
      </c>
      <c r="H30" s="65"/>
      <c r="I30" s="189"/>
      <c r="K30" s="341"/>
      <c r="L30" s="342"/>
      <c r="M30" s="342"/>
      <c r="N30" s="342"/>
      <c r="O30" s="342"/>
      <c r="P30" s="14"/>
    </row>
    <row r="31" spans="2:16" ht="14.25" x14ac:dyDescent="0.2">
      <c r="B31" s="188"/>
      <c r="C31" s="54"/>
      <c r="D31" s="61" t="s">
        <v>50</v>
      </c>
      <c r="E31" s="62">
        <v>64</v>
      </c>
      <c r="F31" s="59">
        <v>45</v>
      </c>
      <c r="G31" s="72">
        <f t="shared" si="0"/>
        <v>-0.296875</v>
      </c>
      <c r="H31" s="65"/>
      <c r="I31" s="189"/>
      <c r="K31" s="341"/>
      <c r="L31" s="342"/>
      <c r="M31" s="342"/>
      <c r="N31" s="342"/>
      <c r="O31" s="342"/>
      <c r="P31" s="14"/>
    </row>
    <row r="32" spans="2:16" ht="14.25" x14ac:dyDescent="0.2">
      <c r="B32" s="188"/>
      <c r="C32" s="54"/>
      <c r="D32" s="58" t="s">
        <v>52</v>
      </c>
      <c r="E32" s="59">
        <v>3</v>
      </c>
      <c r="F32" s="59">
        <v>4</v>
      </c>
      <c r="G32" s="72">
        <f t="shared" si="0"/>
        <v>0.33333333333333326</v>
      </c>
      <c r="H32" s="65"/>
      <c r="I32" s="189"/>
      <c r="K32" s="341"/>
      <c r="L32" s="342"/>
      <c r="M32" s="342"/>
      <c r="N32" s="342"/>
      <c r="O32" s="342"/>
      <c r="P32" s="14"/>
    </row>
    <row r="33" spans="2:16" ht="14.25" x14ac:dyDescent="0.2">
      <c r="B33" s="188"/>
      <c r="C33" s="54"/>
      <c r="D33" s="61" t="s">
        <v>54</v>
      </c>
      <c r="E33" s="62">
        <v>21</v>
      </c>
      <c r="F33" s="59">
        <v>21</v>
      </c>
      <c r="G33" s="72">
        <f t="shared" si="0"/>
        <v>0</v>
      </c>
      <c r="H33" s="65"/>
      <c r="I33" s="189"/>
      <c r="K33" s="341"/>
      <c r="L33" s="342"/>
      <c r="M33" s="342"/>
      <c r="N33" s="342"/>
      <c r="O33" s="342"/>
      <c r="P33" s="14"/>
    </row>
    <row r="34" spans="2:16" ht="15" x14ac:dyDescent="0.2">
      <c r="B34" s="188"/>
      <c r="C34" s="54"/>
      <c r="D34" s="228" t="s">
        <v>55</v>
      </c>
      <c r="E34" s="226">
        <f>+SUM(E35:E37)</f>
        <v>6</v>
      </c>
      <c r="F34" s="226">
        <f>+SUM(F35:F37)</f>
        <v>8</v>
      </c>
      <c r="G34" s="227">
        <f>F34/E34-1</f>
        <v>0.33333333333333326</v>
      </c>
      <c r="H34" s="65"/>
      <c r="I34" s="189"/>
      <c r="K34" s="339"/>
      <c r="L34" s="340"/>
      <c r="M34" s="340"/>
      <c r="N34" s="340"/>
      <c r="O34" s="340"/>
      <c r="P34" s="14"/>
    </row>
    <row r="35" spans="2:16" ht="14.25" x14ac:dyDescent="0.2">
      <c r="B35" s="188"/>
      <c r="C35" s="54"/>
      <c r="D35" s="58" t="s">
        <v>56</v>
      </c>
      <c r="E35" s="59">
        <v>6</v>
      </c>
      <c r="F35" s="59">
        <v>8</v>
      </c>
      <c r="G35" s="71">
        <f t="shared" ref="G35:G50" si="1">F35/E35-1</f>
        <v>0.33333333333333326</v>
      </c>
      <c r="H35" s="65"/>
      <c r="I35" s="189"/>
      <c r="K35" s="341"/>
      <c r="L35" s="342"/>
      <c r="M35" s="342"/>
      <c r="N35" s="342"/>
      <c r="O35" s="342"/>
      <c r="P35" s="14"/>
    </row>
    <row r="36" spans="2:16" ht="14.25" x14ac:dyDescent="0.2">
      <c r="B36" s="188"/>
      <c r="C36" s="54"/>
      <c r="D36" s="58" t="s">
        <v>57</v>
      </c>
      <c r="E36" s="59" t="s">
        <v>53</v>
      </c>
      <c r="F36" s="59">
        <v>0</v>
      </c>
      <c r="G36" s="71" t="str">
        <f>IFERROR(F36/E36-1,"-")</f>
        <v>-</v>
      </c>
      <c r="H36" s="65"/>
      <c r="I36" s="189"/>
      <c r="K36" s="341"/>
      <c r="L36" s="342"/>
      <c r="M36" s="342"/>
      <c r="N36" s="342"/>
      <c r="O36" s="342"/>
      <c r="P36" s="14"/>
    </row>
    <row r="37" spans="2:16" ht="14.25" x14ac:dyDescent="0.2">
      <c r="B37" s="188"/>
      <c r="C37" s="54"/>
      <c r="D37" s="58" t="s">
        <v>58</v>
      </c>
      <c r="E37" s="59" t="s">
        <v>53</v>
      </c>
      <c r="F37" s="59">
        <v>0</v>
      </c>
      <c r="G37" s="71" t="str">
        <f>IFERROR(F37/E37-1,"-")</f>
        <v>-</v>
      </c>
      <c r="H37" s="65"/>
      <c r="I37" s="189"/>
      <c r="K37" s="341"/>
      <c r="L37" s="342"/>
      <c r="M37" s="342"/>
      <c r="N37" s="342"/>
      <c r="O37" s="342"/>
      <c r="P37" s="14"/>
    </row>
    <row r="38" spans="2:16" ht="15" x14ac:dyDescent="0.2">
      <c r="B38" s="188"/>
      <c r="C38" s="54"/>
      <c r="D38" s="228" t="s">
        <v>63</v>
      </c>
      <c r="E38" s="226">
        <f>+SUM(E39:E41)</f>
        <v>76</v>
      </c>
      <c r="F38" s="226">
        <f>+SUM(F39:F41)</f>
        <v>87</v>
      </c>
      <c r="G38" s="227">
        <f t="shared" si="1"/>
        <v>0.14473684210526305</v>
      </c>
      <c r="H38" s="65"/>
      <c r="I38" s="189"/>
      <c r="K38" s="339"/>
      <c r="L38" s="340"/>
      <c r="M38" s="340"/>
      <c r="N38" s="340"/>
      <c r="O38" s="340"/>
      <c r="P38" s="14"/>
    </row>
    <row r="39" spans="2:16" ht="14.25" x14ac:dyDescent="0.2">
      <c r="B39" s="188"/>
      <c r="C39" s="54"/>
      <c r="D39" s="58" t="s">
        <v>64</v>
      </c>
      <c r="E39" s="59">
        <v>30</v>
      </c>
      <c r="F39" s="59">
        <v>37</v>
      </c>
      <c r="G39" s="71">
        <f t="shared" si="1"/>
        <v>0.23333333333333339</v>
      </c>
      <c r="H39" s="65"/>
      <c r="I39" s="189"/>
      <c r="K39" s="341"/>
      <c r="L39" s="342"/>
      <c r="M39" s="342"/>
      <c r="N39" s="342"/>
      <c r="O39" s="342"/>
      <c r="P39" s="14"/>
    </row>
    <row r="40" spans="2:16" ht="14.25" x14ac:dyDescent="0.2">
      <c r="B40" s="188"/>
      <c r="C40" s="54"/>
      <c r="D40" s="61" t="s">
        <v>65</v>
      </c>
      <c r="E40" s="62">
        <v>36</v>
      </c>
      <c r="F40" s="59">
        <v>38</v>
      </c>
      <c r="G40" s="72">
        <f t="shared" si="1"/>
        <v>5.555555555555558E-2</v>
      </c>
      <c r="H40" s="65"/>
      <c r="I40" s="189"/>
      <c r="K40" s="341"/>
      <c r="L40" s="342"/>
      <c r="M40" s="342"/>
      <c r="N40" s="342"/>
      <c r="O40" s="342"/>
      <c r="P40" s="14"/>
    </row>
    <row r="41" spans="2:16" ht="14.25" x14ac:dyDescent="0.2">
      <c r="B41" s="188"/>
      <c r="C41" s="54"/>
      <c r="D41" s="58" t="s">
        <v>100</v>
      </c>
      <c r="E41" s="59">
        <v>10</v>
      </c>
      <c r="F41" s="59">
        <v>12</v>
      </c>
      <c r="G41" s="71">
        <f t="shared" si="1"/>
        <v>0.19999999999999996</v>
      </c>
      <c r="H41" s="65"/>
      <c r="I41" s="189"/>
      <c r="K41" s="341"/>
      <c r="L41" s="342"/>
      <c r="M41" s="342"/>
      <c r="N41" s="342"/>
      <c r="O41" s="342"/>
      <c r="P41" s="14"/>
    </row>
    <row r="42" spans="2:16" ht="15" x14ac:dyDescent="0.2">
      <c r="B42" s="188"/>
      <c r="C42" s="54"/>
      <c r="D42" s="228" t="s">
        <v>101</v>
      </c>
      <c r="E42" s="226">
        <f>+SUM(E43:E45)</f>
        <v>34</v>
      </c>
      <c r="F42" s="226">
        <f>+SUM(F43:F45)</f>
        <v>26</v>
      </c>
      <c r="G42" s="227">
        <f t="shared" si="1"/>
        <v>-0.23529411764705888</v>
      </c>
      <c r="H42" s="65"/>
      <c r="I42" s="189"/>
      <c r="K42" s="339"/>
      <c r="L42" s="340"/>
      <c r="M42" s="340"/>
      <c r="N42" s="340"/>
      <c r="O42" s="340"/>
      <c r="P42" s="14"/>
    </row>
    <row r="43" spans="2:16" ht="14.25" x14ac:dyDescent="0.2">
      <c r="B43" s="188"/>
      <c r="C43" s="54"/>
      <c r="D43" s="58" t="s">
        <v>60</v>
      </c>
      <c r="E43" s="59">
        <v>5</v>
      </c>
      <c r="F43" s="59">
        <v>3</v>
      </c>
      <c r="G43" s="71">
        <f t="shared" si="1"/>
        <v>-0.4</v>
      </c>
      <c r="H43" s="65"/>
      <c r="I43" s="189"/>
      <c r="K43" s="341"/>
      <c r="L43" s="342"/>
      <c r="M43" s="342"/>
      <c r="N43" s="342"/>
      <c r="O43" s="342"/>
      <c r="P43" s="14"/>
    </row>
    <row r="44" spans="2:16" ht="14.25" x14ac:dyDescent="0.2">
      <c r="B44" s="188"/>
      <c r="C44" s="54"/>
      <c r="D44" s="61" t="s">
        <v>61</v>
      </c>
      <c r="E44" s="62">
        <v>10</v>
      </c>
      <c r="F44" s="59">
        <v>3</v>
      </c>
      <c r="G44" s="72">
        <f t="shared" si="1"/>
        <v>-0.7</v>
      </c>
      <c r="H44" s="65"/>
      <c r="I44" s="189"/>
      <c r="K44" s="341"/>
      <c r="L44" s="342"/>
      <c r="M44" s="342"/>
      <c r="N44" s="342"/>
      <c r="O44" s="342"/>
      <c r="P44" s="14"/>
    </row>
    <row r="45" spans="2:16" ht="14.25" x14ac:dyDescent="0.2">
      <c r="B45" s="188"/>
      <c r="C45" s="54"/>
      <c r="D45" s="58" t="s">
        <v>62</v>
      </c>
      <c r="E45" s="59">
        <v>19</v>
      </c>
      <c r="F45" s="59">
        <v>20</v>
      </c>
      <c r="G45" s="72"/>
      <c r="H45" s="65"/>
      <c r="I45" s="189"/>
      <c r="K45" s="341"/>
      <c r="L45" s="342"/>
      <c r="M45" s="342"/>
      <c r="N45" s="342"/>
      <c r="O45" s="342"/>
      <c r="P45" s="14"/>
    </row>
    <row r="46" spans="2:16" ht="15" x14ac:dyDescent="0.2">
      <c r="B46" s="188"/>
      <c r="C46" s="54"/>
      <c r="D46" s="228" t="s">
        <v>68</v>
      </c>
      <c r="E46" s="226">
        <f>+SUM(E47)</f>
        <v>26</v>
      </c>
      <c r="F46" s="226">
        <f>+SUM(F47)</f>
        <v>29</v>
      </c>
      <c r="G46" s="227">
        <f t="shared" si="1"/>
        <v>0.11538461538461542</v>
      </c>
      <c r="H46" s="65"/>
      <c r="I46" s="189"/>
      <c r="K46" s="339"/>
      <c r="L46" s="340"/>
      <c r="M46" s="340"/>
      <c r="N46" s="340"/>
      <c r="O46" s="340"/>
      <c r="P46" s="14"/>
    </row>
    <row r="47" spans="2:16" ht="14.25" x14ac:dyDescent="0.2">
      <c r="B47" s="188"/>
      <c r="C47" s="54"/>
      <c r="D47" s="58" t="s">
        <v>69</v>
      </c>
      <c r="E47" s="59">
        <v>26</v>
      </c>
      <c r="F47" s="59">
        <v>29</v>
      </c>
      <c r="G47" s="72">
        <f t="shared" si="1"/>
        <v>0.11538461538461542</v>
      </c>
      <c r="H47" s="65"/>
      <c r="I47" s="189"/>
      <c r="K47" s="341"/>
      <c r="L47" s="342"/>
      <c r="M47" s="342"/>
      <c r="N47" s="342"/>
      <c r="O47" s="342"/>
      <c r="P47" s="14"/>
    </row>
    <row r="48" spans="2:16" ht="15" x14ac:dyDescent="0.2">
      <c r="B48" s="188"/>
      <c r="C48" s="54"/>
      <c r="D48" s="228" t="s">
        <v>67</v>
      </c>
      <c r="E48" s="226">
        <f>+E49</f>
        <v>11</v>
      </c>
      <c r="F48" s="226">
        <f>+SUM(F49)</f>
        <v>6</v>
      </c>
      <c r="G48" s="227">
        <f>F48/E48-1</f>
        <v>-0.45454545454545459</v>
      </c>
      <c r="H48" s="65"/>
      <c r="I48" s="189"/>
      <c r="K48" s="339"/>
      <c r="L48" s="340"/>
      <c r="M48" s="340"/>
      <c r="N48" s="340"/>
      <c r="O48" s="340"/>
      <c r="P48" s="14"/>
    </row>
    <row r="49" spans="2:16" ht="14.25" x14ac:dyDescent="0.2">
      <c r="B49" s="188"/>
      <c r="C49" s="54"/>
      <c r="D49" s="58" t="s">
        <v>67</v>
      </c>
      <c r="E49" s="59">
        <v>11</v>
      </c>
      <c r="F49" s="59">
        <v>6</v>
      </c>
      <c r="G49" s="71">
        <f t="shared" si="1"/>
        <v>-0.45454545454545459</v>
      </c>
      <c r="H49" s="65"/>
      <c r="I49" s="189"/>
      <c r="K49" s="341"/>
      <c r="L49" s="342"/>
      <c r="M49" s="342"/>
      <c r="N49" s="342"/>
      <c r="O49" s="342"/>
      <c r="P49" s="14"/>
    </row>
    <row r="50" spans="2:16" ht="15" x14ac:dyDescent="0.2">
      <c r="B50" s="188"/>
      <c r="C50" s="54"/>
      <c r="D50" s="187" t="s">
        <v>70</v>
      </c>
      <c r="E50" s="196">
        <f>+E48+E46+E42+E38+E34+E29+E22+E18+E14+E10</f>
        <v>886</v>
      </c>
      <c r="F50" s="196">
        <f>+F48+F46+F42+F38+F34+F29+F22+F18+F14+F10</f>
        <v>882</v>
      </c>
      <c r="G50" s="197">
        <f t="shared" si="1"/>
        <v>-4.5146726862302922E-3</v>
      </c>
      <c r="H50" s="65"/>
      <c r="I50" s="189"/>
      <c r="K50" s="338"/>
      <c r="L50" s="343"/>
      <c r="M50" s="343"/>
      <c r="N50" s="343"/>
      <c r="O50" s="343"/>
      <c r="P50" s="14"/>
    </row>
    <row r="51" spans="2:16" ht="14.25" x14ac:dyDescent="0.2">
      <c r="B51" s="188"/>
      <c r="C51" s="54"/>
      <c r="D51" s="58" t="s">
        <v>71</v>
      </c>
      <c r="E51" s="59">
        <v>29</v>
      </c>
      <c r="F51" s="59">
        <v>0</v>
      </c>
      <c r="G51" s="71">
        <f>F51/E51-1</f>
        <v>-1</v>
      </c>
      <c r="H51" s="65"/>
      <c r="I51" s="189"/>
      <c r="K51" s="344"/>
      <c r="L51" s="342"/>
      <c r="M51" s="342"/>
      <c r="N51" s="342"/>
      <c r="O51" s="342"/>
      <c r="P51" s="14"/>
    </row>
    <row r="52" spans="2:16" ht="14.25" x14ac:dyDescent="0.2">
      <c r="B52" s="188"/>
      <c r="C52" s="54"/>
      <c r="D52" s="58" t="s">
        <v>123</v>
      </c>
      <c r="E52" s="59">
        <v>1</v>
      </c>
      <c r="F52" s="59">
        <v>0</v>
      </c>
      <c r="G52" s="71">
        <f>F52/E52-1</f>
        <v>-1</v>
      </c>
      <c r="H52" s="156"/>
      <c r="I52" s="189"/>
      <c r="K52" s="341"/>
      <c r="L52" s="342"/>
      <c r="M52" s="342"/>
      <c r="N52" s="342"/>
      <c r="O52" s="342"/>
      <c r="P52" s="14"/>
    </row>
    <row r="53" spans="2:16" ht="14.25" x14ac:dyDescent="0.2">
      <c r="B53" s="188"/>
      <c r="C53" s="54"/>
      <c r="D53" s="58" t="s">
        <v>189</v>
      </c>
      <c r="E53" s="59">
        <v>2</v>
      </c>
      <c r="F53" s="59">
        <v>3</v>
      </c>
      <c r="G53" s="71">
        <f>IFERROR(F53/E53-1,"-")</f>
        <v>0.5</v>
      </c>
      <c r="H53" s="56"/>
      <c r="I53" s="189"/>
      <c r="K53" s="344"/>
      <c r="L53" s="342"/>
      <c r="M53" s="342"/>
      <c r="N53" s="342"/>
      <c r="O53" s="342"/>
      <c r="P53" s="14"/>
    </row>
    <row r="54" spans="2:16" ht="14.25" x14ac:dyDescent="0.2">
      <c r="B54" s="188"/>
      <c r="C54" s="54"/>
      <c r="D54" s="58" t="s">
        <v>74</v>
      </c>
      <c r="E54" s="59" t="s">
        <v>53</v>
      </c>
      <c r="F54" s="59">
        <v>0</v>
      </c>
      <c r="G54" s="71" t="str">
        <f>IFERROR(F54/E54-1,"-")</f>
        <v>-</v>
      </c>
      <c r="H54" s="56"/>
      <c r="I54" s="189"/>
      <c r="K54" s="341"/>
      <c r="L54" s="342"/>
      <c r="M54" s="342"/>
      <c r="N54" s="342"/>
      <c r="O54" s="342"/>
      <c r="P54" s="14"/>
    </row>
    <row r="55" spans="2:16" ht="19.5" x14ac:dyDescent="0.35">
      <c r="B55" s="188"/>
      <c r="C55" s="66"/>
      <c r="D55" s="198" t="s">
        <v>102</v>
      </c>
      <c r="E55" s="199">
        <f>SUM(E50:E54)</f>
        <v>918</v>
      </c>
      <c r="F55" s="199">
        <f>SUM(F50:F53)</f>
        <v>885</v>
      </c>
      <c r="G55" s="200">
        <f>F55/E55-1</f>
        <v>-3.5947712418300637E-2</v>
      </c>
      <c r="H55" s="66"/>
      <c r="I55" s="189"/>
      <c r="K55" s="345"/>
      <c r="L55" s="346"/>
      <c r="M55" s="346"/>
      <c r="N55" s="346"/>
      <c r="O55" s="346"/>
      <c r="P55" s="14"/>
    </row>
    <row r="56" spans="2:16" ht="13.5" customHeight="1" x14ac:dyDescent="0.35">
      <c r="B56" s="188"/>
      <c r="C56" s="66"/>
      <c r="D56" s="66"/>
      <c r="E56" s="66"/>
      <c r="F56" s="66"/>
      <c r="G56" s="66"/>
      <c r="H56" s="66"/>
      <c r="I56" s="189"/>
      <c r="K56" s="14"/>
      <c r="L56" s="14"/>
      <c r="M56" s="14"/>
      <c r="N56" s="14"/>
      <c r="O56" s="14"/>
      <c r="P56" s="14"/>
    </row>
    <row r="57" spans="2:16" ht="16.5" x14ac:dyDescent="0.3">
      <c r="B57" s="188"/>
      <c r="C57" s="387" t="s">
        <v>188</v>
      </c>
      <c r="D57" s="387"/>
      <c r="E57" s="387"/>
      <c r="F57" s="387"/>
      <c r="G57" s="387"/>
      <c r="H57" s="387"/>
      <c r="I57" s="189"/>
      <c r="K57" s="14"/>
      <c r="L57" s="14"/>
      <c r="M57" s="14"/>
      <c r="N57" s="14"/>
      <c r="O57" s="14"/>
      <c r="P57" s="14"/>
    </row>
    <row r="58" spans="2:16" ht="13.5" customHeight="1" x14ac:dyDescent="0.35">
      <c r="B58" s="188"/>
      <c r="C58" s="66"/>
      <c r="D58" s="66"/>
      <c r="E58" s="66"/>
      <c r="F58" s="66"/>
      <c r="G58" s="66"/>
      <c r="H58" s="66"/>
      <c r="I58" s="189"/>
    </row>
    <row r="59" spans="2:16" x14ac:dyDescent="0.2">
      <c r="B59" s="188"/>
      <c r="C59" s="188"/>
      <c r="D59" s="188"/>
      <c r="E59" s="191"/>
      <c r="F59" s="192"/>
      <c r="G59" s="190"/>
      <c r="H59" s="190"/>
      <c r="I59" s="190"/>
    </row>
    <row r="61" spans="2:16" ht="12" customHeight="1" x14ac:dyDescent="0.2"/>
  </sheetData>
  <mergeCells count="7">
    <mergeCell ref="C4:H6"/>
    <mergeCell ref="C57:H57"/>
    <mergeCell ref="K8:K9"/>
    <mergeCell ref="L8:O8"/>
    <mergeCell ref="D8:D9"/>
    <mergeCell ref="E8:F8"/>
    <mergeCell ref="G8:G9"/>
  </mergeCells>
  <pageMargins left="0.75" right="0.75" top="1" bottom="1" header="0" footer="0"/>
  <pageSetup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2"/>
  <dimension ref="B2:U45"/>
  <sheetViews>
    <sheetView zoomScale="70" zoomScaleNormal="70" workbookViewId="0">
      <selection activeCell="Z29" sqref="Z29"/>
    </sheetView>
  </sheetViews>
  <sheetFormatPr baseColWidth="10" defaultColWidth="11.42578125" defaultRowHeight="12.75" x14ac:dyDescent="0.2"/>
  <cols>
    <col min="1" max="1" width="4.85546875" style="14" customWidth="1"/>
    <col min="2" max="2" width="2.42578125" style="14" customWidth="1"/>
    <col min="3" max="20" width="11.42578125" style="14" customWidth="1"/>
    <col min="21" max="21" width="2.42578125" style="14" customWidth="1"/>
    <col min="22" max="16384" width="11.42578125" style="14"/>
  </cols>
  <sheetData>
    <row r="2" spans="2:21" ht="12" customHeight="1" x14ac:dyDescent="0.5">
      <c r="B2" s="201"/>
      <c r="C2" s="201"/>
      <c r="D2" s="201"/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1"/>
      <c r="S2" s="201"/>
      <c r="T2" s="201"/>
      <c r="U2" s="201"/>
    </row>
    <row r="3" spans="2:21" ht="13.5" customHeight="1" x14ac:dyDescent="0.2">
      <c r="B3" s="201"/>
      <c r="C3" s="40"/>
      <c r="D3" s="40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0"/>
      <c r="T3" s="40"/>
      <c r="U3" s="201"/>
    </row>
    <row r="4" spans="2:21" ht="13.5" customHeight="1" x14ac:dyDescent="0.4">
      <c r="B4" s="201"/>
      <c r="C4" s="40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40"/>
      <c r="U4" s="201"/>
    </row>
    <row r="5" spans="2:21" ht="13.5" customHeight="1" x14ac:dyDescent="0.2">
      <c r="B5" s="201"/>
      <c r="C5" s="40"/>
      <c r="D5" s="40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0"/>
      <c r="T5" s="40"/>
      <c r="U5" s="201"/>
    </row>
    <row r="6" spans="2:21" ht="13.5" customHeight="1" x14ac:dyDescent="0.2">
      <c r="B6" s="201"/>
      <c r="C6" s="373" t="s">
        <v>527</v>
      </c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201"/>
    </row>
    <row r="7" spans="2:21" ht="13.5" customHeight="1" x14ac:dyDescent="0.2">
      <c r="B7" s="201"/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201"/>
    </row>
    <row r="8" spans="2:21" ht="13.5" customHeight="1" x14ac:dyDescent="0.2">
      <c r="B8" s="201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201"/>
    </row>
    <row r="9" spans="2:21" ht="13.5" customHeight="1" x14ac:dyDescent="0.2">
      <c r="B9" s="201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201"/>
    </row>
    <row r="10" spans="2:21" ht="13.5" customHeight="1" x14ac:dyDescent="0.5">
      <c r="B10" s="201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201"/>
    </row>
    <row r="11" spans="2:21" ht="13.5" customHeight="1" x14ac:dyDescent="0.5">
      <c r="B11" s="201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201"/>
    </row>
    <row r="12" spans="2:21" ht="13.5" customHeight="1" x14ac:dyDescent="0.2">
      <c r="B12" s="201"/>
      <c r="C12" s="40"/>
      <c r="D12" s="40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0"/>
      <c r="T12" s="40"/>
      <c r="U12" s="201"/>
    </row>
    <row r="13" spans="2:21" ht="13.5" customHeight="1" x14ac:dyDescent="0.2">
      <c r="B13" s="201"/>
      <c r="C13" s="40"/>
      <c r="D13" s="40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0"/>
      <c r="T13" s="40"/>
      <c r="U13" s="201"/>
    </row>
    <row r="14" spans="2:21" ht="13.5" customHeight="1" x14ac:dyDescent="0.2">
      <c r="B14" s="201"/>
      <c r="C14" s="40"/>
      <c r="D14" s="40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0"/>
      <c r="T14" s="40"/>
      <c r="U14" s="201"/>
    </row>
    <row r="15" spans="2:21" ht="13.5" customHeight="1" x14ac:dyDescent="0.2">
      <c r="B15" s="201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201"/>
    </row>
    <row r="16" spans="2:21" ht="13.5" customHeight="1" x14ac:dyDescent="0.2">
      <c r="B16" s="201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201"/>
    </row>
    <row r="17" spans="2:21" ht="13.5" customHeight="1" x14ac:dyDescent="0.2">
      <c r="B17" s="201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201"/>
    </row>
    <row r="18" spans="2:21" ht="13.5" customHeight="1" x14ac:dyDescent="0.2">
      <c r="B18" s="201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201"/>
    </row>
    <row r="19" spans="2:21" ht="13.5" customHeight="1" x14ac:dyDescent="0.2">
      <c r="B19" s="201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201"/>
    </row>
    <row r="20" spans="2:21" ht="13.5" customHeight="1" x14ac:dyDescent="0.2">
      <c r="B20" s="201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201"/>
    </row>
    <row r="21" spans="2:21" ht="13.5" customHeight="1" x14ac:dyDescent="0.2">
      <c r="B21" s="20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201"/>
    </row>
    <row r="22" spans="2:21" ht="13.5" customHeight="1" x14ac:dyDescent="0.2">
      <c r="B22" s="201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201"/>
    </row>
    <row r="23" spans="2:21" ht="13.5" customHeight="1" x14ac:dyDescent="0.2">
      <c r="B23" s="201"/>
      <c r="C23" s="74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201"/>
    </row>
    <row r="24" spans="2:21" ht="13.5" customHeight="1" x14ac:dyDescent="0.2">
      <c r="B24" s="201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201"/>
    </row>
    <row r="25" spans="2:21" ht="13.5" customHeight="1" x14ac:dyDescent="0.2">
      <c r="B25" s="201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201"/>
    </row>
    <row r="26" spans="2:21" ht="13.5" customHeight="1" x14ac:dyDescent="0.2">
      <c r="B26" s="201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201"/>
    </row>
    <row r="27" spans="2:21" ht="13.5" customHeight="1" x14ac:dyDescent="0.2">
      <c r="B27" s="201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201"/>
    </row>
    <row r="28" spans="2:21" ht="13.5" customHeight="1" x14ac:dyDescent="0.2">
      <c r="B28" s="201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201"/>
    </row>
    <row r="29" spans="2:21" ht="13.5" customHeight="1" x14ac:dyDescent="0.2">
      <c r="B29" s="20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201"/>
    </row>
    <row r="30" spans="2:21" ht="13.5" customHeight="1" x14ac:dyDescent="0.2">
      <c r="B30" s="20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201"/>
    </row>
    <row r="31" spans="2:21" ht="13.5" customHeight="1" x14ac:dyDescent="0.2">
      <c r="B31" s="20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201"/>
    </row>
    <row r="32" spans="2:21" ht="13.5" customHeight="1" x14ac:dyDescent="0.2">
      <c r="B32" s="20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201"/>
    </row>
    <row r="33" spans="2:21" ht="13.5" customHeight="1" x14ac:dyDescent="0.2">
      <c r="B33" s="20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201"/>
    </row>
    <row r="34" spans="2:21" ht="13.5" customHeight="1" x14ac:dyDescent="0.2">
      <c r="B34" s="20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201"/>
    </row>
    <row r="35" spans="2:21" ht="13.5" customHeight="1" x14ac:dyDescent="0.2">
      <c r="B35" s="20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201"/>
    </row>
    <row r="36" spans="2:21" ht="13.5" customHeight="1" x14ac:dyDescent="0.2">
      <c r="B36" s="20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201"/>
    </row>
    <row r="37" spans="2:21" ht="13.5" customHeight="1" x14ac:dyDescent="0.2">
      <c r="B37" s="20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201"/>
    </row>
    <row r="38" spans="2:21" ht="13.5" customHeight="1" x14ac:dyDescent="0.2">
      <c r="B38" s="20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201"/>
    </row>
    <row r="39" spans="2:21" ht="13.5" customHeight="1" x14ac:dyDescent="0.2">
      <c r="B39" s="20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201"/>
    </row>
    <row r="40" spans="2:21" ht="13.5" customHeight="1" x14ac:dyDescent="0.2">
      <c r="B40" s="201"/>
      <c r="C40" s="40"/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0"/>
      <c r="T40" s="40"/>
      <c r="U40" s="201"/>
    </row>
    <row r="41" spans="2:21" ht="13.5" customHeight="1" x14ac:dyDescent="0.2">
      <c r="B41" s="201"/>
      <c r="C41" s="40"/>
      <c r="D41" s="40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0"/>
      <c r="T41" s="40"/>
      <c r="U41" s="201"/>
    </row>
    <row r="42" spans="2:21" ht="13.5" customHeight="1" x14ac:dyDescent="0.2">
      <c r="B42" s="201"/>
      <c r="C42" s="367" t="s">
        <v>188</v>
      </c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201"/>
    </row>
    <row r="43" spans="2:21" ht="13.5" customHeight="1" x14ac:dyDescent="0.2">
      <c r="B43" s="201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201"/>
    </row>
    <row r="44" spans="2:21" ht="13.5" customHeight="1" x14ac:dyDescent="0.2">
      <c r="B44" s="201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201"/>
    </row>
    <row r="45" spans="2:21" ht="12" customHeight="1" x14ac:dyDescent="0.2">
      <c r="B45" s="201"/>
      <c r="C45" s="201"/>
      <c r="D45" s="201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1"/>
      <c r="S45" s="201"/>
      <c r="T45" s="201"/>
      <c r="U45" s="201"/>
    </row>
  </sheetData>
  <mergeCells count="2">
    <mergeCell ref="C6:T9"/>
    <mergeCell ref="C42:T42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4"/>
  <dimension ref="B2:U45"/>
  <sheetViews>
    <sheetView zoomScale="70" zoomScaleNormal="70" workbookViewId="0"/>
  </sheetViews>
  <sheetFormatPr baseColWidth="10" defaultColWidth="11.42578125" defaultRowHeight="12.75" x14ac:dyDescent="0.2"/>
  <cols>
    <col min="1" max="1" width="5.28515625" style="4" customWidth="1"/>
    <col min="2" max="2" width="2.42578125" style="4" customWidth="1"/>
    <col min="3" max="20" width="11.42578125" style="4" customWidth="1"/>
    <col min="21" max="21" width="2.42578125" style="4" customWidth="1"/>
    <col min="22" max="16384" width="11.42578125" style="4"/>
  </cols>
  <sheetData>
    <row r="2" spans="2:21" ht="12" customHeight="1" x14ac:dyDescent="0.5">
      <c r="B2" s="201"/>
      <c r="C2" s="201"/>
      <c r="D2" s="201"/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1"/>
      <c r="S2" s="201"/>
      <c r="T2" s="201"/>
      <c r="U2" s="201"/>
    </row>
    <row r="3" spans="2:21" ht="13.5" customHeight="1" x14ac:dyDescent="0.2">
      <c r="B3" s="201"/>
      <c r="C3" s="40"/>
      <c r="D3" s="40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0"/>
      <c r="T3" s="40"/>
      <c r="U3" s="201"/>
    </row>
    <row r="4" spans="2:21" ht="13.5" customHeight="1" x14ac:dyDescent="0.4">
      <c r="B4" s="201"/>
      <c r="C4" s="40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40"/>
      <c r="U4" s="201"/>
    </row>
    <row r="5" spans="2:21" ht="13.5" customHeight="1" x14ac:dyDescent="0.2">
      <c r="B5" s="201"/>
      <c r="C5" s="40"/>
      <c r="D5" s="40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0"/>
      <c r="T5" s="40"/>
      <c r="U5" s="201"/>
    </row>
    <row r="6" spans="2:21" ht="13.5" customHeight="1" x14ac:dyDescent="0.2">
      <c r="B6" s="201"/>
      <c r="C6" s="373" t="s">
        <v>529</v>
      </c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201"/>
    </row>
    <row r="7" spans="2:21" ht="13.5" customHeight="1" x14ac:dyDescent="0.2">
      <c r="B7" s="201"/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201"/>
    </row>
    <row r="8" spans="2:21" ht="13.5" customHeight="1" x14ac:dyDescent="0.2">
      <c r="B8" s="201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201"/>
    </row>
    <row r="9" spans="2:21" ht="13.5" customHeight="1" x14ac:dyDescent="0.2">
      <c r="B9" s="201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201"/>
    </row>
    <row r="10" spans="2:21" ht="13.5" customHeight="1" x14ac:dyDescent="0.5">
      <c r="B10" s="201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201"/>
    </row>
    <row r="11" spans="2:21" ht="13.5" customHeight="1" x14ac:dyDescent="0.5">
      <c r="B11" s="201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201"/>
    </row>
    <row r="12" spans="2:21" ht="13.5" customHeight="1" x14ac:dyDescent="0.2">
      <c r="B12" s="201"/>
      <c r="C12" s="40"/>
      <c r="D12" s="40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0"/>
      <c r="T12" s="40"/>
      <c r="U12" s="201"/>
    </row>
    <row r="13" spans="2:21" ht="13.5" customHeight="1" x14ac:dyDescent="0.2">
      <c r="B13" s="201"/>
      <c r="C13" s="40"/>
      <c r="D13" s="40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0"/>
      <c r="T13" s="40"/>
      <c r="U13" s="201"/>
    </row>
    <row r="14" spans="2:21" ht="13.5" customHeight="1" x14ac:dyDescent="0.2">
      <c r="B14" s="201"/>
      <c r="C14" s="40"/>
      <c r="D14" s="40"/>
      <c r="E14" s="157">
        <v>2014</v>
      </c>
      <c r="F14" s="157">
        <v>2015</v>
      </c>
      <c r="G14" s="157">
        <v>2016</v>
      </c>
      <c r="H14" s="157">
        <v>2017</v>
      </c>
      <c r="I14" s="157">
        <v>2018</v>
      </c>
      <c r="J14" s="157">
        <v>2019</v>
      </c>
      <c r="K14" s="157">
        <v>2020</v>
      </c>
      <c r="L14" s="157">
        <v>2021</v>
      </c>
      <c r="M14" s="157">
        <v>2022</v>
      </c>
      <c r="N14" s="157">
        <v>2023</v>
      </c>
      <c r="O14" s="43"/>
      <c r="P14" s="43"/>
      <c r="Q14" s="43"/>
      <c r="R14" s="43"/>
      <c r="S14" s="40"/>
      <c r="T14" s="40"/>
      <c r="U14" s="201"/>
    </row>
    <row r="15" spans="2:21" ht="13.5" customHeight="1" x14ac:dyDescent="0.2">
      <c r="B15" s="201"/>
      <c r="C15" s="40"/>
      <c r="D15" s="40"/>
      <c r="E15" s="158">
        <v>9937</v>
      </c>
      <c r="F15" s="158">
        <v>11103</v>
      </c>
      <c r="G15" s="158">
        <v>12300</v>
      </c>
      <c r="H15" s="158">
        <v>13006</v>
      </c>
      <c r="I15" s="158">
        <v>13431</v>
      </c>
      <c r="J15" s="158">
        <v>13279</v>
      </c>
      <c r="K15" s="158">
        <v>12416</v>
      </c>
      <c r="L15" s="40">
        <v>12238</v>
      </c>
      <c r="M15" s="40">
        <v>11648</v>
      </c>
      <c r="N15" s="40">
        <v>10944</v>
      </c>
      <c r="O15" s="40"/>
      <c r="P15" s="40"/>
      <c r="Q15" s="40"/>
      <c r="R15" s="40"/>
      <c r="S15" s="40"/>
      <c r="T15" s="40"/>
      <c r="U15" s="201"/>
    </row>
    <row r="16" spans="2:21" ht="13.5" customHeight="1" x14ac:dyDescent="0.2">
      <c r="B16" s="201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201"/>
    </row>
    <row r="17" spans="2:21" ht="13.5" customHeight="1" x14ac:dyDescent="0.2">
      <c r="B17" s="201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201"/>
    </row>
    <row r="18" spans="2:21" ht="13.5" customHeight="1" x14ac:dyDescent="0.2">
      <c r="B18" s="201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201"/>
    </row>
    <row r="19" spans="2:21" ht="13.5" customHeight="1" x14ac:dyDescent="0.2">
      <c r="B19" s="201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201"/>
    </row>
    <row r="20" spans="2:21" ht="13.5" customHeight="1" x14ac:dyDescent="0.2">
      <c r="B20" s="201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201"/>
    </row>
    <row r="21" spans="2:21" ht="13.5" customHeight="1" x14ac:dyDescent="0.2">
      <c r="B21" s="20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201"/>
    </row>
    <row r="22" spans="2:21" ht="13.5" customHeight="1" x14ac:dyDescent="0.2">
      <c r="B22" s="201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201"/>
    </row>
    <row r="23" spans="2:21" ht="13.5" customHeight="1" x14ac:dyDescent="0.2">
      <c r="B23" s="201"/>
      <c r="C23" s="74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201"/>
    </row>
    <row r="24" spans="2:21" ht="13.5" customHeight="1" x14ac:dyDescent="0.2">
      <c r="B24" s="201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201"/>
    </row>
    <row r="25" spans="2:21" ht="13.5" customHeight="1" x14ac:dyDescent="0.2">
      <c r="B25" s="201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201"/>
    </row>
    <row r="26" spans="2:21" ht="13.5" customHeight="1" x14ac:dyDescent="0.2">
      <c r="B26" s="201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201"/>
    </row>
    <row r="27" spans="2:21" ht="13.5" customHeight="1" x14ac:dyDescent="0.2">
      <c r="B27" s="201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201"/>
    </row>
    <row r="28" spans="2:21" ht="13.5" customHeight="1" x14ac:dyDescent="0.2">
      <c r="B28" s="201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201"/>
    </row>
    <row r="29" spans="2:21" ht="13.5" customHeight="1" x14ac:dyDescent="0.2">
      <c r="B29" s="20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201"/>
    </row>
    <row r="30" spans="2:21" ht="13.5" customHeight="1" x14ac:dyDescent="0.2">
      <c r="B30" s="20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201"/>
    </row>
    <row r="31" spans="2:21" ht="13.5" customHeight="1" x14ac:dyDescent="0.2">
      <c r="B31" s="20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201"/>
    </row>
    <row r="32" spans="2:21" ht="13.5" customHeight="1" x14ac:dyDescent="0.2">
      <c r="B32" s="20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201"/>
    </row>
    <row r="33" spans="2:21" ht="13.5" customHeight="1" x14ac:dyDescent="0.2">
      <c r="B33" s="20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201"/>
    </row>
    <row r="34" spans="2:21" ht="13.5" customHeight="1" x14ac:dyDescent="0.2">
      <c r="B34" s="20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201"/>
    </row>
    <row r="35" spans="2:21" ht="13.5" customHeight="1" x14ac:dyDescent="0.2">
      <c r="B35" s="20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201"/>
    </row>
    <row r="36" spans="2:21" ht="13.5" customHeight="1" x14ac:dyDescent="0.2">
      <c r="B36" s="20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201"/>
    </row>
    <row r="37" spans="2:21" ht="13.5" customHeight="1" x14ac:dyDescent="0.2">
      <c r="B37" s="20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201"/>
    </row>
    <row r="38" spans="2:21" ht="13.5" customHeight="1" x14ac:dyDescent="0.2">
      <c r="B38" s="20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201"/>
    </row>
    <row r="39" spans="2:21" ht="13.5" customHeight="1" x14ac:dyDescent="0.2">
      <c r="B39" s="20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201"/>
    </row>
    <row r="40" spans="2:21" ht="13.5" customHeight="1" x14ac:dyDescent="0.2">
      <c r="B40" s="201"/>
      <c r="C40" s="40"/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0"/>
      <c r="T40" s="40"/>
      <c r="U40" s="201"/>
    </row>
    <row r="41" spans="2:21" ht="13.5" customHeight="1" x14ac:dyDescent="0.2">
      <c r="B41" s="201"/>
      <c r="C41" s="40"/>
      <c r="D41" s="40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0"/>
      <c r="T41" s="40"/>
      <c r="U41" s="201"/>
    </row>
    <row r="42" spans="2:21" ht="13.5" customHeight="1" x14ac:dyDescent="0.2">
      <c r="B42" s="201"/>
      <c r="C42" s="367" t="s">
        <v>77</v>
      </c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201"/>
    </row>
    <row r="43" spans="2:21" ht="13.5" customHeight="1" x14ac:dyDescent="0.2">
      <c r="B43" s="201"/>
      <c r="C43" s="49"/>
      <c r="D43" s="101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201"/>
    </row>
    <row r="44" spans="2:21" ht="13.5" customHeight="1" x14ac:dyDescent="0.2">
      <c r="B44" s="201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201"/>
    </row>
    <row r="45" spans="2:21" ht="12" customHeight="1" x14ac:dyDescent="0.2">
      <c r="B45" s="201"/>
      <c r="C45" s="201"/>
      <c r="D45" s="201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1"/>
      <c r="S45" s="201"/>
      <c r="T45" s="201"/>
      <c r="U45" s="201"/>
    </row>
  </sheetData>
  <mergeCells count="2">
    <mergeCell ref="C6:T9"/>
    <mergeCell ref="C42:T42"/>
  </mergeCells>
  <printOptions horizontalCentered="1" verticalCentered="1"/>
  <pageMargins left="0.39370078740157483" right="0.39370078740157483" top="1" bottom="1" header="0" footer="0"/>
  <pageSetup orientation="portrait" horizontalDpi="300" verticalDpi="300" r:id="rId1"/>
  <headerFooter alignWithMargins="0">
    <oddFooter>&amp;CElaborado:Oficina de Planeación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5"/>
  <dimension ref="B2:U45"/>
  <sheetViews>
    <sheetView zoomScale="70" zoomScaleNormal="70" workbookViewId="0">
      <selection activeCell="C10" sqref="C10"/>
    </sheetView>
  </sheetViews>
  <sheetFormatPr baseColWidth="10" defaultColWidth="11.42578125" defaultRowHeight="12.75" x14ac:dyDescent="0.2"/>
  <cols>
    <col min="1" max="1" width="5" style="14" customWidth="1"/>
    <col min="2" max="2" width="2.42578125" style="14" customWidth="1"/>
    <col min="3" max="20" width="11.42578125" style="14" customWidth="1"/>
    <col min="21" max="21" width="2.42578125" style="14" customWidth="1"/>
    <col min="22" max="16384" width="11.42578125" style="14"/>
  </cols>
  <sheetData>
    <row r="2" spans="2:21" ht="12.75" customHeight="1" x14ac:dyDescent="0.5">
      <c r="B2" s="201"/>
      <c r="C2" s="201"/>
      <c r="D2" s="201"/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1"/>
      <c r="S2" s="201"/>
      <c r="T2" s="201"/>
      <c r="U2" s="201"/>
    </row>
    <row r="3" spans="2:21" ht="12.75" customHeight="1" x14ac:dyDescent="0.2">
      <c r="B3" s="201"/>
      <c r="C3" s="40"/>
      <c r="D3" s="40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0"/>
      <c r="T3" s="40"/>
      <c r="U3" s="201"/>
    </row>
    <row r="4" spans="2:21" ht="12.75" customHeight="1" x14ac:dyDescent="0.4">
      <c r="B4" s="201"/>
      <c r="C4" s="40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40"/>
      <c r="U4" s="201"/>
    </row>
    <row r="5" spans="2:21" ht="12.75" customHeight="1" x14ac:dyDescent="0.2">
      <c r="B5" s="201"/>
      <c r="C5" s="40"/>
      <c r="D5" s="40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0"/>
      <c r="T5" s="40"/>
      <c r="U5" s="201"/>
    </row>
    <row r="6" spans="2:21" ht="12.75" customHeight="1" x14ac:dyDescent="0.2">
      <c r="B6" s="201"/>
      <c r="C6" s="400" t="s">
        <v>531</v>
      </c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201"/>
    </row>
    <row r="7" spans="2:21" ht="12.75" customHeight="1" x14ac:dyDescent="0.2">
      <c r="B7" s="201"/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201"/>
    </row>
    <row r="8" spans="2:21" ht="12.75" customHeight="1" x14ac:dyDescent="0.2">
      <c r="B8" s="201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201"/>
    </row>
    <row r="9" spans="2:21" ht="12.75" customHeight="1" x14ac:dyDescent="0.2">
      <c r="B9" s="201"/>
      <c r="C9" s="400"/>
      <c r="D9" s="400"/>
      <c r="E9" s="400"/>
      <c r="F9" s="400"/>
      <c r="G9" s="400"/>
      <c r="H9" s="400"/>
      <c r="I9" s="400"/>
      <c r="J9" s="400"/>
      <c r="K9" s="400"/>
      <c r="L9" s="400"/>
      <c r="M9" s="400"/>
      <c r="N9" s="400"/>
      <c r="O9" s="400"/>
      <c r="P9" s="400"/>
      <c r="Q9" s="400"/>
      <c r="R9" s="400"/>
      <c r="S9" s="400"/>
      <c r="T9" s="400"/>
      <c r="U9" s="201"/>
    </row>
    <row r="10" spans="2:21" ht="12.75" customHeight="1" x14ac:dyDescent="0.5">
      <c r="B10" s="201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201"/>
    </row>
    <row r="11" spans="2:21" ht="12.75" customHeight="1" x14ac:dyDescent="0.5">
      <c r="B11" s="201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201"/>
    </row>
    <row r="12" spans="2:21" ht="12.75" customHeight="1" x14ac:dyDescent="0.2">
      <c r="B12" s="201"/>
      <c r="C12" s="40"/>
      <c r="D12" s="40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0"/>
      <c r="T12" s="40"/>
      <c r="U12" s="201"/>
    </row>
    <row r="13" spans="2:21" ht="12.75" customHeight="1" x14ac:dyDescent="0.2">
      <c r="B13" s="201"/>
      <c r="C13" s="40"/>
      <c r="D13" s="40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0"/>
      <c r="T13" s="40"/>
      <c r="U13" s="201"/>
    </row>
    <row r="14" spans="2:21" ht="12.75" customHeight="1" x14ac:dyDescent="0.2">
      <c r="B14" s="201"/>
      <c r="C14" s="40"/>
      <c r="D14" s="40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0"/>
      <c r="T14" s="40"/>
      <c r="U14" s="201"/>
    </row>
    <row r="15" spans="2:21" ht="12.75" customHeight="1" x14ac:dyDescent="0.2">
      <c r="B15" s="201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201"/>
    </row>
    <row r="16" spans="2:21" ht="12.75" customHeight="1" x14ac:dyDescent="0.2">
      <c r="B16" s="201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201"/>
    </row>
    <row r="17" spans="2:21" ht="12.75" customHeight="1" x14ac:dyDescent="0.2">
      <c r="B17" s="201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201"/>
    </row>
    <row r="18" spans="2:21" ht="12.75" customHeight="1" x14ac:dyDescent="0.2">
      <c r="B18" s="201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201"/>
    </row>
    <row r="19" spans="2:21" ht="12.75" customHeight="1" x14ac:dyDescent="0.2">
      <c r="B19" s="201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201"/>
    </row>
    <row r="20" spans="2:21" ht="12.75" customHeight="1" x14ac:dyDescent="0.2">
      <c r="B20" s="201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201"/>
    </row>
    <row r="21" spans="2:21" ht="12.75" customHeight="1" x14ac:dyDescent="0.2">
      <c r="B21" s="20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201"/>
    </row>
    <row r="22" spans="2:21" ht="12.75" customHeight="1" x14ac:dyDescent="0.2">
      <c r="B22" s="201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201"/>
    </row>
    <row r="23" spans="2:21" ht="12.75" customHeight="1" x14ac:dyDescent="0.2">
      <c r="B23" s="201"/>
      <c r="C23" s="74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201"/>
    </row>
    <row r="24" spans="2:21" ht="12.75" customHeight="1" x14ac:dyDescent="0.2">
      <c r="B24" s="201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201"/>
    </row>
    <row r="25" spans="2:21" ht="12.75" customHeight="1" x14ac:dyDescent="0.2">
      <c r="B25" s="201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201"/>
    </row>
    <row r="26" spans="2:21" ht="12.75" customHeight="1" x14ac:dyDescent="0.2">
      <c r="B26" s="201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201"/>
    </row>
    <row r="27" spans="2:21" ht="12.75" customHeight="1" x14ac:dyDescent="0.2">
      <c r="B27" s="201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201"/>
    </row>
    <row r="28" spans="2:21" ht="12.75" customHeight="1" x14ac:dyDescent="0.2">
      <c r="B28" s="201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201"/>
    </row>
    <row r="29" spans="2:21" ht="12.75" customHeight="1" x14ac:dyDescent="0.2">
      <c r="B29" s="20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201"/>
    </row>
    <row r="30" spans="2:21" ht="12.75" customHeight="1" x14ac:dyDescent="0.2">
      <c r="B30" s="20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201"/>
    </row>
    <row r="31" spans="2:21" ht="12.75" customHeight="1" x14ac:dyDescent="0.2">
      <c r="B31" s="20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201"/>
    </row>
    <row r="32" spans="2:21" ht="12.75" customHeight="1" x14ac:dyDescent="0.2">
      <c r="B32" s="20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201"/>
    </row>
    <row r="33" spans="2:21" ht="12.75" customHeight="1" x14ac:dyDescent="0.2">
      <c r="B33" s="20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201"/>
    </row>
    <row r="34" spans="2:21" ht="12.75" customHeight="1" x14ac:dyDescent="0.2">
      <c r="B34" s="20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201"/>
    </row>
    <row r="35" spans="2:21" ht="12.75" customHeight="1" x14ac:dyDescent="0.2">
      <c r="B35" s="20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201"/>
    </row>
    <row r="36" spans="2:21" ht="12.75" customHeight="1" x14ac:dyDescent="0.2">
      <c r="B36" s="20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201"/>
    </row>
    <row r="37" spans="2:21" ht="12.75" customHeight="1" x14ac:dyDescent="0.2">
      <c r="B37" s="20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201"/>
    </row>
    <row r="38" spans="2:21" ht="12.75" customHeight="1" x14ac:dyDescent="0.2">
      <c r="B38" s="20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201"/>
    </row>
    <row r="39" spans="2:21" ht="12.75" customHeight="1" x14ac:dyDescent="0.2">
      <c r="B39" s="20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201"/>
    </row>
    <row r="40" spans="2:21" ht="12.75" customHeight="1" x14ac:dyDescent="0.2">
      <c r="B40" s="201"/>
      <c r="C40" s="40"/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0"/>
      <c r="T40" s="40"/>
      <c r="U40" s="201"/>
    </row>
    <row r="41" spans="2:21" ht="12.75" customHeight="1" x14ac:dyDescent="0.2">
      <c r="B41" s="201"/>
      <c r="C41" s="40"/>
      <c r="D41" s="40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0"/>
      <c r="T41" s="40"/>
      <c r="U41" s="201"/>
    </row>
    <row r="42" spans="2:21" ht="12.75" customHeight="1" x14ac:dyDescent="0.2">
      <c r="B42" s="201"/>
      <c r="C42" s="367" t="s">
        <v>188</v>
      </c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201"/>
    </row>
    <row r="43" spans="2:21" ht="12.75" customHeight="1" x14ac:dyDescent="0.2">
      <c r="B43" s="201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201"/>
    </row>
    <row r="44" spans="2:21" ht="12.75" customHeight="1" x14ac:dyDescent="0.2">
      <c r="B44" s="201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201"/>
    </row>
    <row r="45" spans="2:21" ht="12.75" customHeight="1" x14ac:dyDescent="0.2">
      <c r="B45" s="201"/>
      <c r="C45" s="201"/>
      <c r="D45" s="201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1"/>
      <c r="S45" s="201"/>
      <c r="T45" s="201"/>
      <c r="U45" s="201"/>
    </row>
  </sheetData>
  <mergeCells count="2">
    <mergeCell ref="C6:T9"/>
    <mergeCell ref="C42:T42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>
    <pageSetUpPr fitToPage="1"/>
  </sheetPr>
  <dimension ref="B2:I59"/>
  <sheetViews>
    <sheetView topLeftCell="B1" zoomScale="90" zoomScaleNormal="90" workbookViewId="0">
      <selection activeCell="G36" sqref="G36"/>
    </sheetView>
  </sheetViews>
  <sheetFormatPr baseColWidth="10" defaultColWidth="11.42578125" defaultRowHeight="12.75" customHeight="1" x14ac:dyDescent="0.2"/>
  <cols>
    <col min="1" max="1" width="17" style="5" customWidth="1"/>
    <col min="2" max="2" width="2.5703125" style="5" customWidth="1"/>
    <col min="3" max="3" width="14.140625" style="5" customWidth="1"/>
    <col min="4" max="4" width="56.42578125" style="5" customWidth="1"/>
    <col min="5" max="7" width="15.140625" style="7" customWidth="1"/>
    <col min="8" max="8" width="13.85546875" style="5" customWidth="1"/>
    <col min="9" max="9" width="2.5703125" style="5" customWidth="1"/>
    <col min="10" max="16384" width="11.42578125" style="5"/>
  </cols>
  <sheetData>
    <row r="2" spans="2:9" ht="12.75" customHeight="1" x14ac:dyDescent="0.2">
      <c r="B2" s="188"/>
      <c r="C2" s="188"/>
      <c r="D2" s="188"/>
      <c r="E2" s="188"/>
      <c r="F2" s="188"/>
      <c r="G2" s="188"/>
      <c r="H2" s="189"/>
      <c r="I2" s="189"/>
    </row>
    <row r="3" spans="2:9" ht="12.75" customHeight="1" x14ac:dyDescent="0.25">
      <c r="B3" s="188"/>
      <c r="C3" s="54"/>
      <c r="D3" s="68"/>
      <c r="E3" s="64"/>
      <c r="F3" s="64"/>
      <c r="G3" s="64"/>
      <c r="H3" s="55"/>
      <c r="I3" s="189"/>
    </row>
    <row r="4" spans="2:9" ht="19.5" customHeight="1" x14ac:dyDescent="0.2">
      <c r="B4" s="188"/>
      <c r="C4" s="385" t="s">
        <v>530</v>
      </c>
      <c r="D4" s="386"/>
      <c r="E4" s="386"/>
      <c r="F4" s="386"/>
      <c r="G4" s="386"/>
      <c r="H4" s="386"/>
      <c r="I4" s="189"/>
    </row>
    <row r="5" spans="2:9" ht="19.5" customHeight="1" x14ac:dyDescent="0.2">
      <c r="B5" s="188"/>
      <c r="C5" s="386"/>
      <c r="D5" s="386"/>
      <c r="E5" s="386"/>
      <c r="F5" s="386"/>
      <c r="G5" s="386"/>
      <c r="H5" s="386"/>
      <c r="I5" s="189"/>
    </row>
    <row r="6" spans="2:9" ht="19.5" customHeight="1" x14ac:dyDescent="0.2">
      <c r="B6" s="188"/>
      <c r="C6" s="386"/>
      <c r="D6" s="386"/>
      <c r="E6" s="386"/>
      <c r="F6" s="386"/>
      <c r="G6" s="386"/>
      <c r="H6" s="386"/>
      <c r="I6" s="189"/>
    </row>
    <row r="7" spans="2:9" ht="12.75" customHeight="1" x14ac:dyDescent="0.2">
      <c r="B7" s="188"/>
      <c r="C7" s="67"/>
      <c r="D7" s="67"/>
      <c r="E7" s="67"/>
      <c r="F7" s="67"/>
      <c r="G7" s="67"/>
      <c r="H7" s="67"/>
      <c r="I7" s="189"/>
    </row>
    <row r="8" spans="2:9" ht="29.25" customHeight="1" x14ac:dyDescent="0.2">
      <c r="B8" s="188"/>
      <c r="C8" s="67"/>
      <c r="D8" s="212" t="s">
        <v>90</v>
      </c>
      <c r="E8" s="212" t="s">
        <v>24</v>
      </c>
      <c r="F8" s="212" t="s">
        <v>495</v>
      </c>
      <c r="G8" s="212" t="s">
        <v>124</v>
      </c>
      <c r="H8" s="67"/>
      <c r="I8" s="189"/>
    </row>
    <row r="9" spans="2:9" ht="12.75" customHeight="1" x14ac:dyDescent="0.2">
      <c r="B9" s="188"/>
      <c r="C9" s="67"/>
      <c r="D9" s="264" t="s">
        <v>30</v>
      </c>
      <c r="E9" s="265">
        <f>SUM(E10:E12)</f>
        <v>1848</v>
      </c>
      <c r="F9" s="265">
        <f>SUM(F10:F12)</f>
        <v>1678</v>
      </c>
      <c r="G9" s="266">
        <f>F9/$E$9-1</f>
        <v>-9.1991341991341957E-2</v>
      </c>
      <c r="H9" s="67"/>
      <c r="I9" s="189"/>
    </row>
    <row r="10" spans="2:9" ht="12.75" customHeight="1" x14ac:dyDescent="0.2">
      <c r="B10" s="188"/>
      <c r="C10" s="67"/>
      <c r="D10" s="58" t="s">
        <v>31</v>
      </c>
      <c r="E10" s="59">
        <v>868</v>
      </c>
      <c r="F10" s="59">
        <v>747</v>
      </c>
      <c r="G10" s="71">
        <f>F10/$E$10-1</f>
        <v>-0.13940092165898621</v>
      </c>
      <c r="H10" s="67"/>
      <c r="I10" s="189"/>
    </row>
    <row r="11" spans="2:9" ht="12.75" customHeight="1" x14ac:dyDescent="0.2">
      <c r="B11" s="188"/>
      <c r="C11" s="67"/>
      <c r="D11" s="61" t="s">
        <v>32</v>
      </c>
      <c r="E11" s="62">
        <v>699</v>
      </c>
      <c r="F11" s="59">
        <v>701</v>
      </c>
      <c r="G11" s="72">
        <f>F11/$E$11-1</f>
        <v>2.8612303290413976E-3</v>
      </c>
      <c r="H11" s="67"/>
      <c r="I11" s="189"/>
    </row>
    <row r="12" spans="2:9" ht="12.75" customHeight="1" x14ac:dyDescent="0.2">
      <c r="B12" s="188"/>
      <c r="C12" s="67"/>
      <c r="D12" s="58" t="s">
        <v>33</v>
      </c>
      <c r="E12" s="59">
        <v>281</v>
      </c>
      <c r="F12" s="59">
        <v>230</v>
      </c>
      <c r="G12" s="71">
        <f>F12/$E$12-1</f>
        <v>-0.18149466192170816</v>
      </c>
      <c r="H12" s="67"/>
      <c r="I12" s="189"/>
    </row>
    <row r="13" spans="2:9" ht="12.75" customHeight="1" x14ac:dyDescent="0.2">
      <c r="B13" s="188"/>
      <c r="C13" s="67"/>
      <c r="D13" s="228" t="s">
        <v>95</v>
      </c>
      <c r="E13" s="226">
        <f>SUM(E14:E16)</f>
        <v>1149</v>
      </c>
      <c r="F13" s="226">
        <f>SUM(F14:F16)</f>
        <v>1083</v>
      </c>
      <c r="G13" s="227">
        <f>F13/$E$13-1</f>
        <v>-5.7441253263707526E-2</v>
      </c>
      <c r="H13" s="67"/>
      <c r="I13" s="189"/>
    </row>
    <row r="14" spans="2:9" ht="12.75" customHeight="1" x14ac:dyDescent="0.2">
      <c r="B14" s="188"/>
      <c r="C14" s="67"/>
      <c r="D14" s="58" t="s">
        <v>35</v>
      </c>
      <c r="E14" s="59">
        <v>775</v>
      </c>
      <c r="F14" s="59">
        <v>718</v>
      </c>
      <c r="G14" s="71">
        <f>F14/$E$14-1</f>
        <v>-7.3548387096774248E-2</v>
      </c>
      <c r="H14" s="67"/>
      <c r="I14" s="189"/>
    </row>
    <row r="15" spans="2:9" ht="12.75" customHeight="1" x14ac:dyDescent="0.2">
      <c r="B15" s="188"/>
      <c r="C15" s="67"/>
      <c r="D15" s="61" t="s">
        <v>36</v>
      </c>
      <c r="E15" s="62">
        <v>130</v>
      </c>
      <c r="F15" s="59">
        <v>126</v>
      </c>
      <c r="G15" s="72">
        <f>F15/$E$15-1</f>
        <v>-3.0769230769230771E-2</v>
      </c>
      <c r="H15" s="67"/>
      <c r="I15" s="189"/>
    </row>
    <row r="16" spans="2:9" ht="12.75" customHeight="1" x14ac:dyDescent="0.2">
      <c r="B16" s="188"/>
      <c r="C16" s="67"/>
      <c r="D16" s="58" t="s">
        <v>37</v>
      </c>
      <c r="E16" s="59">
        <v>244</v>
      </c>
      <c r="F16" s="59">
        <v>239</v>
      </c>
      <c r="G16" s="71">
        <f>F16/E16-1</f>
        <v>-2.0491803278688492E-2</v>
      </c>
      <c r="H16" s="67"/>
      <c r="I16" s="189"/>
    </row>
    <row r="17" spans="2:9" ht="12.75" customHeight="1" x14ac:dyDescent="0.2">
      <c r="B17" s="188"/>
      <c r="C17" s="67"/>
      <c r="D17" s="228" t="s">
        <v>96</v>
      </c>
      <c r="E17" s="226">
        <f>SUM(E18:E20)</f>
        <v>1879</v>
      </c>
      <c r="F17" s="226">
        <f>SUM(F18:F20)</f>
        <v>1902</v>
      </c>
      <c r="G17" s="227">
        <f>F17/$E$17-1</f>
        <v>1.2240553485896699E-2</v>
      </c>
      <c r="H17" s="67"/>
      <c r="I17" s="189"/>
    </row>
    <row r="18" spans="2:9" ht="12.75" customHeight="1" x14ac:dyDescent="0.2">
      <c r="B18" s="188"/>
      <c r="C18" s="67"/>
      <c r="D18" s="58" t="s">
        <v>40</v>
      </c>
      <c r="E18" s="59">
        <v>192</v>
      </c>
      <c r="F18" s="59">
        <v>185</v>
      </c>
      <c r="G18" s="71">
        <f>F18/$E$18-1</f>
        <v>-3.645833333333337E-2</v>
      </c>
      <c r="H18" s="67"/>
      <c r="I18" s="189"/>
    </row>
    <row r="19" spans="2:9" ht="12.75" customHeight="1" x14ac:dyDescent="0.2">
      <c r="B19" s="188"/>
      <c r="C19" s="67"/>
      <c r="D19" s="61" t="s">
        <v>39</v>
      </c>
      <c r="E19" s="62">
        <v>1479</v>
      </c>
      <c r="F19" s="59">
        <v>1489</v>
      </c>
      <c r="G19" s="72">
        <f>F19/$E$19-1</f>
        <v>6.7613252197431528E-3</v>
      </c>
      <c r="H19" s="67"/>
      <c r="I19" s="189"/>
    </row>
    <row r="20" spans="2:9" ht="12.75" customHeight="1" x14ac:dyDescent="0.2">
      <c r="B20" s="188"/>
      <c r="C20" s="67"/>
      <c r="D20" s="58" t="s">
        <v>41</v>
      </c>
      <c r="E20" s="59">
        <v>208</v>
      </c>
      <c r="F20" s="59">
        <v>228</v>
      </c>
      <c r="G20" s="71">
        <f>F20/$E$20-1</f>
        <v>9.6153846153846256E-2</v>
      </c>
      <c r="H20" s="67"/>
      <c r="I20" s="189"/>
    </row>
    <row r="21" spans="2:9" ht="12.75" customHeight="1" x14ac:dyDescent="0.2">
      <c r="B21" s="188"/>
      <c r="C21" s="67"/>
      <c r="D21" s="228" t="s">
        <v>97</v>
      </c>
      <c r="E21" s="226">
        <f>SUM(E22:E27)</f>
        <v>3376</v>
      </c>
      <c r="F21" s="226">
        <f>SUM(F22:F27)</f>
        <v>3015</v>
      </c>
      <c r="G21" s="227">
        <f>F21/$E$21-1</f>
        <v>-0.10693127962085303</v>
      </c>
      <c r="H21" s="67"/>
      <c r="I21" s="189"/>
    </row>
    <row r="22" spans="2:9" ht="12.75" customHeight="1" x14ac:dyDescent="0.2">
      <c r="B22" s="188"/>
      <c r="C22" s="67"/>
      <c r="D22" s="58" t="s">
        <v>43</v>
      </c>
      <c r="E22" s="59">
        <v>799</v>
      </c>
      <c r="F22" s="59">
        <v>651</v>
      </c>
      <c r="G22" s="71">
        <f>F22/$E$22-1</f>
        <v>-0.18523153942428039</v>
      </c>
      <c r="H22" s="67"/>
      <c r="I22" s="189"/>
    </row>
    <row r="23" spans="2:9" ht="12.75" customHeight="1" x14ac:dyDescent="0.2">
      <c r="B23" s="188"/>
      <c r="C23" s="67"/>
      <c r="D23" s="61" t="s">
        <v>48</v>
      </c>
      <c r="E23" s="62">
        <v>643</v>
      </c>
      <c r="F23" s="59">
        <v>703</v>
      </c>
      <c r="G23" s="72">
        <f t="shared" ref="G23:G46" si="0">F23/E23-1</f>
        <v>9.3312597200622127E-2</v>
      </c>
      <c r="H23" s="67"/>
      <c r="I23" s="189"/>
    </row>
    <row r="24" spans="2:9" ht="12.75" customHeight="1" x14ac:dyDescent="0.2">
      <c r="B24" s="188"/>
      <c r="C24" s="67"/>
      <c r="D24" s="58" t="s">
        <v>44</v>
      </c>
      <c r="E24" s="59">
        <v>188</v>
      </c>
      <c r="F24" s="59">
        <v>166</v>
      </c>
      <c r="G24" s="71">
        <f t="shared" si="0"/>
        <v>-0.11702127659574468</v>
      </c>
      <c r="H24" s="67"/>
      <c r="I24" s="189"/>
    </row>
    <row r="25" spans="2:9" ht="12.75" customHeight="1" x14ac:dyDescent="0.2">
      <c r="B25" s="188"/>
      <c r="C25" s="67"/>
      <c r="D25" s="61" t="s">
        <v>45</v>
      </c>
      <c r="E25" s="62">
        <v>318</v>
      </c>
      <c r="F25" s="59">
        <v>287</v>
      </c>
      <c r="G25" s="72">
        <f t="shared" si="0"/>
        <v>-9.7484276729559727E-2</v>
      </c>
      <c r="H25" s="67"/>
      <c r="I25" s="189"/>
    </row>
    <row r="26" spans="2:9" ht="12.75" customHeight="1" x14ac:dyDescent="0.2">
      <c r="B26" s="188"/>
      <c r="C26" s="67"/>
      <c r="D26" s="58" t="s">
        <v>46</v>
      </c>
      <c r="E26" s="59">
        <v>887</v>
      </c>
      <c r="F26" s="59">
        <v>753</v>
      </c>
      <c r="G26" s="71">
        <f t="shared" si="0"/>
        <v>-0.15107102593010147</v>
      </c>
      <c r="H26" s="67"/>
      <c r="I26" s="189"/>
    </row>
    <row r="27" spans="2:9" ht="12.75" customHeight="1" x14ac:dyDescent="0.2">
      <c r="B27" s="188"/>
      <c r="C27" s="67"/>
      <c r="D27" s="61" t="s">
        <v>47</v>
      </c>
      <c r="E27" s="62">
        <v>541</v>
      </c>
      <c r="F27" s="59">
        <v>455</v>
      </c>
      <c r="G27" s="72">
        <f t="shared" si="0"/>
        <v>-0.15896487985212571</v>
      </c>
      <c r="H27" s="67"/>
      <c r="I27" s="189"/>
    </row>
    <row r="28" spans="2:9" ht="12.75" customHeight="1" x14ac:dyDescent="0.2">
      <c r="B28" s="188"/>
      <c r="C28" s="67"/>
      <c r="D28" s="228" t="s">
        <v>99</v>
      </c>
      <c r="E28" s="226">
        <f>+SUM(E29:E32)</f>
        <v>1623</v>
      </c>
      <c r="F28" s="226">
        <f>+SUM(F29:F32)</f>
        <v>1484</v>
      </c>
      <c r="G28" s="227">
        <f t="shared" si="0"/>
        <v>-8.5643869377695636E-2</v>
      </c>
      <c r="H28" s="67"/>
      <c r="I28" s="189"/>
    </row>
    <row r="29" spans="2:9" ht="12.75" customHeight="1" x14ac:dyDescent="0.2">
      <c r="B29" s="188"/>
      <c r="C29" s="67"/>
      <c r="D29" s="58" t="s">
        <v>51</v>
      </c>
      <c r="E29" s="59">
        <v>575</v>
      </c>
      <c r="F29" s="59">
        <v>484</v>
      </c>
      <c r="G29" s="71">
        <f t="shared" si="0"/>
        <v>-0.15826086956521734</v>
      </c>
      <c r="H29" s="67"/>
      <c r="I29" s="189"/>
    </row>
    <row r="30" spans="2:9" ht="12.75" customHeight="1" x14ac:dyDescent="0.2">
      <c r="B30" s="188"/>
      <c r="C30" s="67"/>
      <c r="D30" s="61" t="s">
        <v>50</v>
      </c>
      <c r="E30" s="62">
        <v>866</v>
      </c>
      <c r="F30" s="59">
        <v>805</v>
      </c>
      <c r="G30" s="72">
        <f t="shared" si="0"/>
        <v>-7.0438799076212422E-2</v>
      </c>
      <c r="H30" s="67"/>
      <c r="I30" s="189"/>
    </row>
    <row r="31" spans="2:9" ht="12.75" customHeight="1" x14ac:dyDescent="0.2">
      <c r="B31" s="188"/>
      <c r="C31" s="67"/>
      <c r="D31" s="58" t="s">
        <v>52</v>
      </c>
      <c r="E31" s="59">
        <v>33</v>
      </c>
      <c r="F31" s="59">
        <v>31</v>
      </c>
      <c r="G31" s="71">
        <f t="shared" si="0"/>
        <v>-6.0606060606060552E-2</v>
      </c>
      <c r="H31" s="67"/>
      <c r="I31" s="189"/>
    </row>
    <row r="32" spans="2:9" ht="12.75" customHeight="1" x14ac:dyDescent="0.2">
      <c r="B32" s="188"/>
      <c r="C32" s="67"/>
      <c r="D32" s="61" t="s">
        <v>54</v>
      </c>
      <c r="E32" s="62">
        <v>149</v>
      </c>
      <c r="F32" s="59">
        <v>164</v>
      </c>
      <c r="G32" s="72">
        <f t="shared" si="0"/>
        <v>0.10067114093959728</v>
      </c>
      <c r="H32" s="67"/>
      <c r="I32" s="189"/>
    </row>
    <row r="33" spans="2:9" ht="12.75" customHeight="1" x14ac:dyDescent="0.2">
      <c r="B33" s="188"/>
      <c r="C33" s="67"/>
      <c r="D33" s="228" t="s">
        <v>55</v>
      </c>
      <c r="E33" s="226">
        <f>+SUM(E34:E36)</f>
        <v>95</v>
      </c>
      <c r="F33" s="226">
        <f>+SUM(F34:F36)</f>
        <v>96</v>
      </c>
      <c r="G33" s="227">
        <f t="shared" si="0"/>
        <v>1.0526315789473717E-2</v>
      </c>
      <c r="H33" s="67"/>
      <c r="I33" s="189"/>
    </row>
    <row r="34" spans="2:9" ht="12.75" customHeight="1" x14ac:dyDescent="0.2">
      <c r="B34" s="188"/>
      <c r="C34" s="67"/>
      <c r="D34" s="58" t="s">
        <v>56</v>
      </c>
      <c r="E34" s="59">
        <v>92</v>
      </c>
      <c r="F34" s="59">
        <v>95</v>
      </c>
      <c r="G34" s="71">
        <f t="shared" si="0"/>
        <v>3.2608695652173836E-2</v>
      </c>
      <c r="H34" s="67"/>
      <c r="I34" s="189"/>
    </row>
    <row r="35" spans="2:9" ht="12.75" customHeight="1" x14ac:dyDescent="0.2">
      <c r="B35" s="188"/>
      <c r="C35" s="67"/>
      <c r="D35" s="61" t="s">
        <v>57</v>
      </c>
      <c r="E35" s="62">
        <v>2</v>
      </c>
      <c r="F35" s="59">
        <v>0</v>
      </c>
      <c r="G35" s="72">
        <f t="shared" si="0"/>
        <v>-1</v>
      </c>
      <c r="H35" s="67"/>
      <c r="I35" s="189"/>
    </row>
    <row r="36" spans="2:9" ht="12.75" customHeight="1" x14ac:dyDescent="0.2">
      <c r="B36" s="188"/>
      <c r="C36" s="67"/>
      <c r="D36" s="58" t="s">
        <v>190</v>
      </c>
      <c r="E36" s="59">
        <v>1</v>
      </c>
      <c r="F36" s="59">
        <v>1</v>
      </c>
      <c r="G36" s="71">
        <f t="shared" si="0"/>
        <v>0</v>
      </c>
      <c r="H36" s="67"/>
      <c r="I36" s="189"/>
    </row>
    <row r="37" spans="2:9" ht="12.75" customHeight="1" x14ac:dyDescent="0.2">
      <c r="B37" s="188"/>
      <c r="C37" s="67"/>
      <c r="D37" s="228" t="s">
        <v>63</v>
      </c>
      <c r="E37" s="226">
        <f>+SUM(E38:E40)</f>
        <v>871</v>
      </c>
      <c r="F37" s="226">
        <f>+SUM(F38:F40)</f>
        <v>882</v>
      </c>
      <c r="G37" s="227">
        <f t="shared" si="0"/>
        <v>1.2629161882893314E-2</v>
      </c>
      <c r="H37" s="67"/>
      <c r="I37" s="189"/>
    </row>
    <row r="38" spans="2:9" ht="12.75" customHeight="1" x14ac:dyDescent="0.2">
      <c r="B38" s="188"/>
      <c r="C38" s="67"/>
      <c r="D38" s="58" t="s">
        <v>64</v>
      </c>
      <c r="E38" s="59">
        <v>401</v>
      </c>
      <c r="F38" s="59">
        <v>387</v>
      </c>
      <c r="G38" s="71">
        <f t="shared" si="0"/>
        <v>-3.4912718204488824E-2</v>
      </c>
      <c r="H38" s="67"/>
      <c r="I38" s="189"/>
    </row>
    <row r="39" spans="2:9" ht="12.75" customHeight="1" x14ac:dyDescent="0.2">
      <c r="B39" s="188"/>
      <c r="C39" s="67"/>
      <c r="D39" s="61" t="s">
        <v>65</v>
      </c>
      <c r="E39" s="62">
        <v>374</v>
      </c>
      <c r="F39" s="59">
        <v>386</v>
      </c>
      <c r="G39" s="72">
        <f t="shared" si="0"/>
        <v>3.2085561497326109E-2</v>
      </c>
      <c r="H39" s="67"/>
      <c r="I39" s="189"/>
    </row>
    <row r="40" spans="2:9" ht="12.75" customHeight="1" x14ac:dyDescent="0.2">
      <c r="B40" s="188"/>
      <c r="C40" s="67"/>
      <c r="D40" s="58" t="s">
        <v>100</v>
      </c>
      <c r="E40" s="59">
        <v>96</v>
      </c>
      <c r="F40" s="59">
        <v>109</v>
      </c>
      <c r="G40" s="71">
        <f t="shared" si="0"/>
        <v>0.13541666666666674</v>
      </c>
      <c r="H40" s="67"/>
      <c r="I40" s="189"/>
    </row>
    <row r="41" spans="2:9" ht="12.75" customHeight="1" x14ac:dyDescent="0.2">
      <c r="B41" s="188"/>
      <c r="C41" s="67"/>
      <c r="D41" s="228" t="s">
        <v>101</v>
      </c>
      <c r="E41" s="226">
        <f>+SUM(E42:E44)</f>
        <v>355</v>
      </c>
      <c r="F41" s="226">
        <f>+SUM(F42:F44)</f>
        <v>378</v>
      </c>
      <c r="G41" s="227">
        <f t="shared" si="0"/>
        <v>6.4788732394366111E-2</v>
      </c>
      <c r="H41" s="67"/>
      <c r="I41" s="189"/>
    </row>
    <row r="42" spans="2:9" ht="12.75" customHeight="1" x14ac:dyDescent="0.2">
      <c r="B42" s="188"/>
      <c r="C42" s="67"/>
      <c r="D42" s="58" t="s">
        <v>60</v>
      </c>
      <c r="E42" s="59">
        <v>41</v>
      </c>
      <c r="F42" s="59">
        <v>51</v>
      </c>
      <c r="G42" s="71">
        <f t="shared" si="0"/>
        <v>0.24390243902439024</v>
      </c>
      <c r="H42" s="67"/>
      <c r="I42" s="189"/>
    </row>
    <row r="43" spans="2:9" ht="12.75" customHeight="1" x14ac:dyDescent="0.2">
      <c r="B43" s="188"/>
      <c r="C43" s="67"/>
      <c r="D43" s="61" t="s">
        <v>61</v>
      </c>
      <c r="E43" s="62">
        <v>264</v>
      </c>
      <c r="F43" s="59">
        <v>229</v>
      </c>
      <c r="G43" s="72">
        <f t="shared" si="0"/>
        <v>-0.13257575757575757</v>
      </c>
      <c r="H43" s="67"/>
      <c r="I43" s="189"/>
    </row>
    <row r="44" spans="2:9" ht="12.75" customHeight="1" x14ac:dyDescent="0.2">
      <c r="B44" s="188"/>
      <c r="C44" s="67"/>
      <c r="D44" s="58" t="s">
        <v>62</v>
      </c>
      <c r="E44" s="59">
        <v>50</v>
      </c>
      <c r="F44" s="59">
        <v>98</v>
      </c>
      <c r="G44" s="71"/>
      <c r="H44" s="67"/>
      <c r="I44" s="189"/>
    </row>
    <row r="45" spans="2:9" ht="12.75" customHeight="1" x14ac:dyDescent="0.2">
      <c r="B45" s="188"/>
      <c r="C45" s="67"/>
      <c r="D45" s="228" t="s">
        <v>68</v>
      </c>
      <c r="E45" s="226">
        <f>+SUM(E46)</f>
        <v>297</v>
      </c>
      <c r="F45" s="226">
        <f>+SUM(F46)</f>
        <v>299</v>
      </c>
      <c r="G45" s="227">
        <f>F45/E45-1</f>
        <v>6.7340067340067034E-3</v>
      </c>
      <c r="H45" s="67"/>
      <c r="I45" s="189"/>
    </row>
    <row r="46" spans="2:9" ht="12.75" customHeight="1" x14ac:dyDescent="0.2">
      <c r="B46" s="188"/>
      <c r="C46" s="67"/>
      <c r="D46" s="58" t="s">
        <v>69</v>
      </c>
      <c r="E46" s="59">
        <v>297</v>
      </c>
      <c r="F46" s="59">
        <v>299</v>
      </c>
      <c r="G46" s="72">
        <f t="shared" si="0"/>
        <v>6.7340067340067034E-3</v>
      </c>
      <c r="H46" s="67"/>
      <c r="I46" s="189"/>
    </row>
    <row r="47" spans="2:9" ht="12.75" customHeight="1" x14ac:dyDescent="0.2">
      <c r="B47" s="188"/>
      <c r="C47" s="67"/>
      <c r="D47" s="228" t="s">
        <v>67</v>
      </c>
      <c r="E47" s="226">
        <f>+SUM(E48)</f>
        <v>101</v>
      </c>
      <c r="F47" s="226">
        <f>+SUM(F48)</f>
        <v>96</v>
      </c>
      <c r="G47" s="227">
        <f>F47/E47-1</f>
        <v>-4.9504950495049549E-2</v>
      </c>
      <c r="H47" s="67"/>
      <c r="I47" s="189"/>
    </row>
    <row r="48" spans="2:9" ht="12.75" customHeight="1" x14ac:dyDescent="0.2">
      <c r="B48" s="188"/>
      <c r="C48" s="67"/>
      <c r="D48" s="58" t="s">
        <v>67</v>
      </c>
      <c r="E48" s="59">
        <v>101</v>
      </c>
      <c r="F48" s="59">
        <v>96</v>
      </c>
      <c r="G48" s="71">
        <f>F48/E48-1</f>
        <v>-4.9504950495049549E-2</v>
      </c>
      <c r="H48" s="67"/>
      <c r="I48" s="189"/>
    </row>
    <row r="49" spans="2:9" ht="12.75" customHeight="1" x14ac:dyDescent="0.2">
      <c r="B49" s="188"/>
      <c r="C49" s="67"/>
      <c r="D49" s="187" t="s">
        <v>70</v>
      </c>
      <c r="E49" s="196">
        <f>+E47+E45+E41+E37+E33+E28+E21+E17+E13+E9</f>
        <v>11594</v>
      </c>
      <c r="F49" s="196">
        <f>+F47+F45+F41+F37+F33+F28+F21+F17+F13+F9</f>
        <v>10913</v>
      </c>
      <c r="G49" s="197">
        <f>F49/E49-1</f>
        <v>-5.8737277902363272E-2</v>
      </c>
      <c r="H49" s="67"/>
      <c r="I49" s="189"/>
    </row>
    <row r="50" spans="2:9" ht="12.75" customHeight="1" x14ac:dyDescent="0.2">
      <c r="B50" s="188"/>
      <c r="C50" s="67"/>
      <c r="D50" s="58" t="s">
        <v>71</v>
      </c>
      <c r="E50" s="59">
        <v>51</v>
      </c>
      <c r="F50" s="59">
        <v>28</v>
      </c>
      <c r="G50" s="71">
        <f>F50/E50-1</f>
        <v>-0.4509803921568627</v>
      </c>
      <c r="H50" s="67"/>
      <c r="I50" s="189"/>
    </row>
    <row r="51" spans="2:9" ht="12.75" customHeight="1" x14ac:dyDescent="0.2">
      <c r="B51" s="188"/>
      <c r="C51" s="67"/>
      <c r="D51" s="61" t="s">
        <v>123</v>
      </c>
      <c r="E51" s="62">
        <v>1</v>
      </c>
      <c r="F51" s="59">
        <v>0</v>
      </c>
      <c r="G51" s="71">
        <f>F51/E51-1</f>
        <v>-1</v>
      </c>
      <c r="H51" s="67"/>
      <c r="I51" s="189"/>
    </row>
    <row r="52" spans="2:9" ht="12.75" customHeight="1" x14ac:dyDescent="0.2">
      <c r="B52" s="188"/>
      <c r="C52" s="67"/>
      <c r="D52" s="58" t="s">
        <v>120</v>
      </c>
      <c r="E52" s="59">
        <v>2</v>
      </c>
      <c r="F52" s="59">
        <v>3</v>
      </c>
      <c r="G52" s="71">
        <f>IFERROR(F52/E52-1,"-")</f>
        <v>0.5</v>
      </c>
      <c r="H52" s="67"/>
      <c r="I52" s="189"/>
    </row>
    <row r="53" spans="2:9" ht="12.75" customHeight="1" x14ac:dyDescent="0.2">
      <c r="B53" s="188"/>
      <c r="C53" s="67"/>
      <c r="D53" s="347" t="s">
        <v>74</v>
      </c>
      <c r="E53" s="62">
        <v>0</v>
      </c>
      <c r="F53" s="59">
        <v>0</v>
      </c>
      <c r="G53" s="71" t="str">
        <f>IFERROR(F53/E53-1,"-")</f>
        <v>-</v>
      </c>
      <c r="H53" s="67"/>
      <c r="I53" s="189"/>
    </row>
    <row r="54" spans="2:9" ht="30.75" customHeight="1" x14ac:dyDescent="0.2">
      <c r="B54" s="188"/>
      <c r="C54" s="67"/>
      <c r="D54" s="198" t="s">
        <v>102</v>
      </c>
      <c r="E54" s="199">
        <f>SUM(E49:E53)</f>
        <v>11648</v>
      </c>
      <c r="F54" s="199">
        <f>SUM(F49:F52)</f>
        <v>10944</v>
      </c>
      <c r="G54" s="200">
        <f>F54/E54-1</f>
        <v>-6.0439560439560447E-2</v>
      </c>
      <c r="H54" s="67"/>
      <c r="I54" s="189"/>
    </row>
    <row r="55" spans="2:9" ht="12.75" customHeight="1" x14ac:dyDescent="0.2">
      <c r="B55" s="188"/>
      <c r="C55" s="67"/>
      <c r="D55" s="67"/>
      <c r="E55" s="67"/>
      <c r="F55" s="67"/>
      <c r="G55" s="67"/>
      <c r="H55" s="67"/>
      <c r="I55" s="189"/>
    </row>
    <row r="56" spans="2:9" ht="12.75" customHeight="1" x14ac:dyDescent="0.2">
      <c r="B56" s="188"/>
      <c r="C56" s="67"/>
      <c r="D56" s="67"/>
      <c r="E56" s="67"/>
      <c r="F56" s="67"/>
      <c r="G56" s="67"/>
      <c r="H56" s="67"/>
      <c r="I56" s="189"/>
    </row>
    <row r="57" spans="2:9" ht="12.75" customHeight="1" x14ac:dyDescent="0.2">
      <c r="B57" s="188"/>
      <c r="C57" s="67"/>
      <c r="D57" s="67"/>
      <c r="E57" s="67"/>
      <c r="F57" s="67"/>
      <c r="G57" s="67"/>
      <c r="H57" s="67"/>
      <c r="I57" s="189"/>
    </row>
    <row r="58" spans="2:9" ht="12.75" customHeight="1" x14ac:dyDescent="0.2">
      <c r="B58" s="188"/>
      <c r="C58" s="67"/>
      <c r="D58" s="67"/>
      <c r="E58" s="67"/>
      <c r="F58" s="67"/>
      <c r="G58" s="67"/>
      <c r="H58" s="67"/>
      <c r="I58" s="189"/>
    </row>
    <row r="59" spans="2:9" ht="12.75" customHeight="1" x14ac:dyDescent="0.2">
      <c r="B59" s="188"/>
      <c r="C59" s="188"/>
      <c r="D59" s="188"/>
      <c r="E59" s="188"/>
      <c r="F59" s="188"/>
      <c r="G59" s="188"/>
      <c r="H59" s="188"/>
      <c r="I59" s="188"/>
    </row>
  </sheetData>
  <mergeCells count="1">
    <mergeCell ref="C4:H6"/>
  </mergeCells>
  <printOptions horizontalCentered="1" verticalCentered="1"/>
  <pageMargins left="0.75" right="0.75" top="1" bottom="1" header="0" footer="0"/>
  <pageSetup scale="95" orientation="portrait" horizontalDpi="300" verticalDpi="300" r:id="rId1"/>
  <headerFooter alignWithMargins="0">
    <oddFooter>&amp;LElaborado:Oficina de Planeación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7"/>
  <dimension ref="B2:U53"/>
  <sheetViews>
    <sheetView zoomScale="70" zoomScaleNormal="70" workbookViewId="0">
      <selection activeCell="T47" sqref="T47"/>
    </sheetView>
  </sheetViews>
  <sheetFormatPr baseColWidth="10" defaultColWidth="11.42578125" defaultRowHeight="12.75" x14ac:dyDescent="0.2"/>
  <cols>
    <col min="1" max="1" width="7.42578125" style="14" customWidth="1"/>
    <col min="2" max="2" width="2.5703125" style="14" customWidth="1"/>
    <col min="3" max="20" width="11.42578125" style="14" customWidth="1"/>
    <col min="21" max="21" width="2.5703125" style="14" customWidth="1"/>
    <col min="22" max="16384" width="11.42578125" style="14"/>
  </cols>
  <sheetData>
    <row r="2" spans="2:21" ht="12" customHeight="1" x14ac:dyDescent="0.5">
      <c r="B2" s="201"/>
      <c r="C2" s="201"/>
      <c r="D2" s="202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1"/>
      <c r="R2" s="201"/>
      <c r="S2" s="201"/>
      <c r="T2" s="201"/>
      <c r="U2" s="201"/>
    </row>
    <row r="3" spans="2:21" ht="13.5" customHeight="1" x14ac:dyDescent="0.2">
      <c r="B3" s="201"/>
      <c r="C3" s="4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0"/>
      <c r="S3" s="40"/>
      <c r="T3" s="40"/>
      <c r="U3" s="201"/>
    </row>
    <row r="4" spans="2:21" ht="13.5" customHeight="1" x14ac:dyDescent="0.4">
      <c r="B4" s="201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40"/>
      <c r="U4" s="201"/>
    </row>
    <row r="5" spans="2:21" ht="13.5" customHeight="1" x14ac:dyDescent="0.2">
      <c r="B5" s="201"/>
      <c r="C5" s="40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0"/>
      <c r="S5" s="40"/>
      <c r="T5" s="40"/>
      <c r="U5" s="201"/>
    </row>
    <row r="6" spans="2:21" ht="13.5" customHeight="1" x14ac:dyDescent="0.2">
      <c r="B6" s="201"/>
      <c r="C6" s="400" t="s">
        <v>191</v>
      </c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201"/>
    </row>
    <row r="7" spans="2:21" ht="13.5" customHeight="1" x14ac:dyDescent="0.2">
      <c r="B7" s="201"/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201"/>
    </row>
    <row r="8" spans="2:21" ht="13.5" customHeight="1" x14ac:dyDescent="0.2">
      <c r="B8" s="201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201"/>
    </row>
    <row r="9" spans="2:21" ht="13.5" customHeight="1" x14ac:dyDescent="0.2">
      <c r="B9" s="201"/>
      <c r="C9" s="400"/>
      <c r="D9" s="400"/>
      <c r="E9" s="400"/>
      <c r="F9" s="400"/>
      <c r="G9" s="400"/>
      <c r="H9" s="400"/>
      <c r="I9" s="400"/>
      <c r="J9" s="400"/>
      <c r="K9" s="400"/>
      <c r="L9" s="400"/>
      <c r="M9" s="400"/>
      <c r="N9" s="400"/>
      <c r="O9" s="400"/>
      <c r="P9" s="400"/>
      <c r="Q9" s="400"/>
      <c r="R9" s="400"/>
      <c r="S9" s="400"/>
      <c r="T9" s="400"/>
      <c r="U9" s="201"/>
    </row>
    <row r="10" spans="2:21" ht="13.5" customHeight="1" x14ac:dyDescent="0.2">
      <c r="B10" s="201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201"/>
    </row>
    <row r="11" spans="2:21" ht="13.5" customHeight="1" x14ac:dyDescent="0.2">
      <c r="B11" s="201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201"/>
    </row>
    <row r="12" spans="2:21" ht="13.5" customHeight="1" x14ac:dyDescent="0.2">
      <c r="B12" s="201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201"/>
    </row>
    <row r="13" spans="2:21" ht="13.5" customHeight="1" x14ac:dyDescent="0.2">
      <c r="B13" s="201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201"/>
    </row>
    <row r="14" spans="2:21" ht="13.5" customHeight="1" x14ac:dyDescent="0.2">
      <c r="B14" s="201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201"/>
    </row>
    <row r="15" spans="2:21" ht="13.5" customHeight="1" x14ac:dyDescent="0.2">
      <c r="B15" s="201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201"/>
    </row>
    <row r="16" spans="2:21" ht="13.5" customHeight="1" x14ac:dyDescent="0.2">
      <c r="B16" s="201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201"/>
    </row>
    <row r="17" spans="2:21" ht="13.5" customHeight="1" x14ac:dyDescent="0.2">
      <c r="B17" s="201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201"/>
    </row>
    <row r="18" spans="2:21" ht="13.5" customHeight="1" x14ac:dyDescent="0.2">
      <c r="B18" s="201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201"/>
    </row>
    <row r="19" spans="2:21" ht="13.5" customHeight="1" x14ac:dyDescent="0.2">
      <c r="B19" s="201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201"/>
    </row>
    <row r="20" spans="2:21" ht="13.5" customHeight="1" x14ac:dyDescent="0.2">
      <c r="B20" s="201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201"/>
    </row>
    <row r="21" spans="2:21" ht="13.5" customHeight="1" x14ac:dyDescent="0.2">
      <c r="B21" s="20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201"/>
    </row>
    <row r="22" spans="2:21" ht="13.5" customHeight="1" x14ac:dyDescent="0.2">
      <c r="B22" s="201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201"/>
    </row>
    <row r="23" spans="2:21" ht="13.5" customHeight="1" x14ac:dyDescent="0.2">
      <c r="B23" s="20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201"/>
    </row>
    <row r="24" spans="2:21" ht="13.5" customHeight="1" x14ac:dyDescent="0.2">
      <c r="B24" s="201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201"/>
    </row>
    <row r="25" spans="2:21" ht="13.5" customHeight="1" x14ac:dyDescent="0.2">
      <c r="B25" s="201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201"/>
    </row>
    <row r="26" spans="2:21" ht="13.5" customHeight="1" x14ac:dyDescent="0.2">
      <c r="B26" s="201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201"/>
    </row>
    <row r="27" spans="2:21" ht="13.5" customHeight="1" x14ac:dyDescent="0.2">
      <c r="B27" s="20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201"/>
    </row>
    <row r="28" spans="2:21" ht="13.5" customHeight="1" x14ac:dyDescent="0.2">
      <c r="B28" s="20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201"/>
    </row>
    <row r="29" spans="2:21" ht="13.5" customHeight="1" x14ac:dyDescent="0.2">
      <c r="B29" s="20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201"/>
    </row>
    <row r="30" spans="2:21" ht="13.5" customHeight="1" x14ac:dyDescent="0.2">
      <c r="B30" s="20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201"/>
    </row>
    <row r="31" spans="2:21" ht="13.5" customHeight="1" x14ac:dyDescent="0.2">
      <c r="B31" s="20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201"/>
    </row>
    <row r="32" spans="2:21" ht="13.5" customHeight="1" x14ac:dyDescent="0.2">
      <c r="B32" s="20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201"/>
    </row>
    <row r="33" spans="2:21" ht="13.5" customHeight="1" x14ac:dyDescent="0.2">
      <c r="B33" s="20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201"/>
    </row>
    <row r="34" spans="2:21" ht="13.5" customHeight="1" x14ac:dyDescent="0.2">
      <c r="B34" s="20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201"/>
    </row>
    <row r="35" spans="2:21" ht="13.5" customHeight="1" x14ac:dyDescent="0.2">
      <c r="B35" s="20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201"/>
    </row>
    <row r="36" spans="2:21" ht="13.5" customHeight="1" x14ac:dyDescent="0.2">
      <c r="B36" s="20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201"/>
    </row>
    <row r="37" spans="2:21" ht="13.5" customHeight="1" x14ac:dyDescent="0.2">
      <c r="B37" s="20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201"/>
    </row>
    <row r="38" spans="2:21" ht="13.5" customHeight="1" x14ac:dyDescent="0.2">
      <c r="B38" s="20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201"/>
    </row>
    <row r="39" spans="2:21" ht="13.5" customHeight="1" x14ac:dyDescent="0.2">
      <c r="B39" s="20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201"/>
    </row>
    <row r="40" spans="2:21" ht="13.5" customHeight="1" x14ac:dyDescent="0.2">
      <c r="B40" s="20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201"/>
    </row>
    <row r="41" spans="2:21" ht="13.5" customHeight="1" x14ac:dyDescent="0.2">
      <c r="B41" s="20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201"/>
    </row>
    <row r="42" spans="2:21" ht="13.5" customHeight="1" x14ac:dyDescent="0.2">
      <c r="B42" s="201"/>
      <c r="C42" s="401" t="s">
        <v>77</v>
      </c>
      <c r="D42" s="401"/>
      <c r="E42" s="401"/>
      <c r="F42" s="401"/>
      <c r="G42" s="401"/>
      <c r="H42" s="401"/>
      <c r="I42" s="401"/>
      <c r="J42" s="401"/>
      <c r="K42" s="401"/>
      <c r="L42" s="401"/>
      <c r="M42" s="401"/>
      <c r="N42" s="401"/>
      <c r="O42" s="401"/>
      <c r="P42" s="401"/>
      <c r="Q42" s="401"/>
      <c r="R42" s="401"/>
      <c r="S42" s="401"/>
      <c r="T42" s="401"/>
      <c r="U42" s="201"/>
    </row>
    <row r="43" spans="2:21" ht="13.5" customHeight="1" x14ac:dyDescent="0.2">
      <c r="B43" s="20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201"/>
    </row>
    <row r="44" spans="2:21" ht="13.5" customHeight="1" x14ac:dyDescent="0.2">
      <c r="B44" s="20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201"/>
    </row>
    <row r="45" spans="2:21" ht="12" customHeight="1" x14ac:dyDescent="0.2"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</row>
    <row r="47" spans="2:21" x14ac:dyDescent="0.2">
      <c r="K47" s="30"/>
      <c r="L47" s="25"/>
      <c r="M47" s="25"/>
      <c r="N47" s="25"/>
      <c r="O47" s="25"/>
      <c r="P47" s="25"/>
      <c r="Q47" s="25"/>
    </row>
    <row r="48" spans="2:21" x14ac:dyDescent="0.2">
      <c r="K48" s="30"/>
      <c r="L48" s="25"/>
      <c r="M48" s="25"/>
      <c r="N48" s="25"/>
      <c r="O48" s="25"/>
      <c r="P48" s="31"/>
      <c r="Q48" s="25"/>
    </row>
    <row r="49" spans="11:17" x14ac:dyDescent="0.2">
      <c r="K49" s="30"/>
      <c r="L49" s="25"/>
      <c r="M49" s="25"/>
      <c r="N49" s="25"/>
      <c r="O49" s="25"/>
      <c r="P49" s="31"/>
      <c r="Q49" s="25"/>
    </row>
    <row r="50" spans="11:17" x14ac:dyDescent="0.2">
      <c r="K50" s="30"/>
      <c r="L50" s="25"/>
      <c r="M50" s="25"/>
      <c r="N50" s="25"/>
      <c r="O50" s="25"/>
      <c r="P50" s="25"/>
      <c r="Q50" s="25"/>
    </row>
    <row r="51" spans="11:17" x14ac:dyDescent="0.2">
      <c r="K51" s="30"/>
      <c r="L51" s="25"/>
      <c r="M51" s="25"/>
      <c r="N51" s="25"/>
      <c r="O51" s="25"/>
      <c r="P51" s="25"/>
      <c r="Q51" s="25"/>
    </row>
    <row r="52" spans="11:17" x14ac:dyDescent="0.2">
      <c r="K52" s="30"/>
      <c r="L52" s="25"/>
      <c r="M52" s="25"/>
      <c r="N52" s="25"/>
      <c r="O52" s="25"/>
      <c r="P52" s="25"/>
      <c r="Q52" s="25"/>
    </row>
    <row r="53" spans="11:17" x14ac:dyDescent="0.2">
      <c r="K53" s="30"/>
      <c r="L53" s="30"/>
      <c r="M53" s="30"/>
      <c r="N53" s="30"/>
      <c r="O53" s="30"/>
      <c r="P53" s="30"/>
      <c r="Q53" s="30"/>
    </row>
  </sheetData>
  <mergeCells count="2">
    <mergeCell ref="C42:T42"/>
    <mergeCell ref="C6:T9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8"/>
  <dimension ref="B2:U45"/>
  <sheetViews>
    <sheetView zoomScale="60" zoomScaleNormal="60" workbookViewId="0"/>
  </sheetViews>
  <sheetFormatPr baseColWidth="10" defaultColWidth="11.42578125" defaultRowHeight="12.75" x14ac:dyDescent="0.2"/>
  <cols>
    <col min="1" max="1" width="4.7109375" style="14" customWidth="1"/>
    <col min="2" max="2" width="2.5703125" style="14" customWidth="1"/>
    <col min="3" max="20" width="11.42578125" style="14"/>
    <col min="21" max="21" width="2.7109375" style="14" customWidth="1"/>
    <col min="22" max="16384" width="11.42578125" style="14"/>
  </cols>
  <sheetData>
    <row r="2" spans="2:21" ht="12" customHeight="1" x14ac:dyDescent="0.5">
      <c r="B2" s="201"/>
      <c r="C2" s="201"/>
      <c r="D2" s="202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1"/>
      <c r="R2" s="201"/>
      <c r="S2" s="201"/>
      <c r="T2" s="201"/>
      <c r="U2" s="201"/>
    </row>
    <row r="3" spans="2:21" ht="14.25" customHeight="1" x14ac:dyDescent="0.2">
      <c r="B3" s="201"/>
      <c r="C3" s="4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0"/>
      <c r="S3" s="40"/>
      <c r="T3" s="40"/>
      <c r="U3" s="201"/>
    </row>
    <row r="4" spans="2:21" ht="14.25" customHeight="1" x14ac:dyDescent="0.4">
      <c r="B4" s="201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40"/>
      <c r="U4" s="201"/>
    </row>
    <row r="5" spans="2:21" ht="14.25" customHeight="1" x14ac:dyDescent="0.2">
      <c r="B5" s="201"/>
      <c r="C5" s="40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0"/>
      <c r="S5" s="40"/>
      <c r="T5" s="40"/>
      <c r="U5" s="201"/>
    </row>
    <row r="6" spans="2:21" ht="14.25" customHeight="1" x14ac:dyDescent="0.2">
      <c r="B6" s="201"/>
      <c r="C6" s="400" t="s">
        <v>192</v>
      </c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201"/>
    </row>
    <row r="7" spans="2:21" ht="14.25" customHeight="1" x14ac:dyDescent="0.2">
      <c r="B7" s="201"/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201"/>
    </row>
    <row r="8" spans="2:21" ht="14.25" customHeight="1" x14ac:dyDescent="0.2">
      <c r="B8" s="201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201"/>
    </row>
    <row r="9" spans="2:21" ht="14.25" customHeight="1" x14ac:dyDescent="0.2">
      <c r="B9" s="201"/>
      <c r="C9" s="400"/>
      <c r="D9" s="400"/>
      <c r="E9" s="400"/>
      <c r="F9" s="400"/>
      <c r="G9" s="400"/>
      <c r="H9" s="400"/>
      <c r="I9" s="400"/>
      <c r="J9" s="400"/>
      <c r="K9" s="400"/>
      <c r="L9" s="400"/>
      <c r="M9" s="400"/>
      <c r="N9" s="400"/>
      <c r="O9" s="400"/>
      <c r="P9" s="400"/>
      <c r="Q9" s="400"/>
      <c r="R9" s="400"/>
      <c r="S9" s="400"/>
      <c r="T9" s="400"/>
      <c r="U9" s="201"/>
    </row>
    <row r="10" spans="2:21" ht="14.25" customHeight="1" x14ac:dyDescent="0.2">
      <c r="B10" s="201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201"/>
    </row>
    <row r="11" spans="2:21" ht="14.25" customHeight="1" x14ac:dyDescent="0.2">
      <c r="B11" s="201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201"/>
    </row>
    <row r="12" spans="2:21" ht="14.25" customHeight="1" x14ac:dyDescent="0.2">
      <c r="B12" s="201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201"/>
    </row>
    <row r="13" spans="2:21" ht="14.25" customHeight="1" x14ac:dyDescent="0.2">
      <c r="B13" s="201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201"/>
    </row>
    <row r="14" spans="2:21" ht="14.25" customHeight="1" x14ac:dyDescent="0.2">
      <c r="B14" s="201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201"/>
    </row>
    <row r="15" spans="2:21" ht="14.25" customHeight="1" x14ac:dyDescent="0.2">
      <c r="B15" s="201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201"/>
    </row>
    <row r="16" spans="2:21" ht="14.25" customHeight="1" x14ac:dyDescent="0.2">
      <c r="B16" s="201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201"/>
    </row>
    <row r="17" spans="2:21" ht="14.25" customHeight="1" x14ac:dyDescent="0.2">
      <c r="B17" s="201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201"/>
    </row>
    <row r="18" spans="2:21" ht="14.25" customHeight="1" x14ac:dyDescent="0.2">
      <c r="B18" s="201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201"/>
    </row>
    <row r="19" spans="2:21" ht="14.25" customHeight="1" x14ac:dyDescent="0.2">
      <c r="B19" s="201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201"/>
    </row>
    <row r="20" spans="2:21" ht="14.25" customHeight="1" x14ac:dyDescent="0.2">
      <c r="B20" s="201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201"/>
    </row>
    <row r="21" spans="2:21" ht="14.25" customHeight="1" x14ac:dyDescent="0.2">
      <c r="B21" s="20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201"/>
    </row>
    <row r="22" spans="2:21" ht="14.25" customHeight="1" x14ac:dyDescent="0.2">
      <c r="B22" s="201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201"/>
    </row>
    <row r="23" spans="2:21" ht="14.25" customHeight="1" x14ac:dyDescent="0.2">
      <c r="B23" s="20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201"/>
    </row>
    <row r="24" spans="2:21" ht="14.25" customHeight="1" x14ac:dyDescent="0.2">
      <c r="B24" s="201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201"/>
    </row>
    <row r="25" spans="2:21" ht="14.25" customHeight="1" x14ac:dyDescent="0.2">
      <c r="B25" s="201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201"/>
    </row>
    <row r="26" spans="2:21" ht="14.25" customHeight="1" x14ac:dyDescent="0.2">
      <c r="B26" s="201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201"/>
    </row>
    <row r="27" spans="2:21" ht="14.25" customHeight="1" x14ac:dyDescent="0.2">
      <c r="B27" s="20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201"/>
    </row>
    <row r="28" spans="2:21" ht="14.25" customHeight="1" x14ac:dyDescent="0.2">
      <c r="B28" s="20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201"/>
    </row>
    <row r="29" spans="2:21" ht="14.25" customHeight="1" x14ac:dyDescent="0.2">
      <c r="B29" s="20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201"/>
    </row>
    <row r="30" spans="2:21" ht="14.25" customHeight="1" x14ac:dyDescent="0.2">
      <c r="B30" s="20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201"/>
    </row>
    <row r="31" spans="2:21" ht="14.25" customHeight="1" x14ac:dyDescent="0.2">
      <c r="B31" s="20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201"/>
    </row>
    <row r="32" spans="2:21" ht="14.25" customHeight="1" x14ac:dyDescent="0.2">
      <c r="B32" s="20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201"/>
    </row>
    <row r="33" spans="2:21" ht="14.25" customHeight="1" x14ac:dyDescent="0.2">
      <c r="B33" s="20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201"/>
    </row>
    <row r="34" spans="2:21" ht="14.25" customHeight="1" x14ac:dyDescent="0.2">
      <c r="B34" s="20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201"/>
    </row>
    <row r="35" spans="2:21" ht="14.25" customHeight="1" x14ac:dyDescent="0.2">
      <c r="B35" s="20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201"/>
    </row>
    <row r="36" spans="2:21" ht="14.25" customHeight="1" x14ac:dyDescent="0.2">
      <c r="B36" s="20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201"/>
    </row>
    <row r="37" spans="2:21" ht="14.25" customHeight="1" x14ac:dyDescent="0.2">
      <c r="B37" s="20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201"/>
    </row>
    <row r="38" spans="2:21" ht="14.25" customHeight="1" x14ac:dyDescent="0.2">
      <c r="B38" s="20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201"/>
    </row>
    <row r="39" spans="2:21" ht="14.25" customHeight="1" x14ac:dyDescent="0.2">
      <c r="B39" s="20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201"/>
    </row>
    <row r="40" spans="2:21" ht="14.25" customHeight="1" x14ac:dyDescent="0.2">
      <c r="B40" s="20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201"/>
    </row>
    <row r="41" spans="2:21" ht="14.25" customHeight="1" x14ac:dyDescent="0.2">
      <c r="B41" s="20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201"/>
    </row>
    <row r="42" spans="2:21" ht="14.25" customHeight="1" x14ac:dyDescent="0.2">
      <c r="B42" s="201"/>
      <c r="C42" s="401" t="s">
        <v>77</v>
      </c>
      <c r="D42" s="401"/>
      <c r="E42" s="401"/>
      <c r="F42" s="401"/>
      <c r="G42" s="401"/>
      <c r="H42" s="401"/>
      <c r="I42" s="401"/>
      <c r="J42" s="401"/>
      <c r="K42" s="401"/>
      <c r="L42" s="401"/>
      <c r="M42" s="401"/>
      <c r="N42" s="401"/>
      <c r="O42" s="401"/>
      <c r="P42" s="401"/>
      <c r="Q42" s="401"/>
      <c r="R42" s="401"/>
      <c r="S42" s="401"/>
      <c r="T42" s="401"/>
      <c r="U42" s="201"/>
    </row>
    <row r="43" spans="2:21" ht="14.25" customHeight="1" x14ac:dyDescent="0.2">
      <c r="B43" s="201"/>
      <c r="C43" s="40"/>
      <c r="D43" s="40"/>
      <c r="E43" s="77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201"/>
    </row>
    <row r="44" spans="2:21" ht="14.25" customHeight="1" x14ac:dyDescent="0.2">
      <c r="B44" s="20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201"/>
    </row>
    <row r="45" spans="2:21" ht="12" customHeight="1" x14ac:dyDescent="0.2"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</row>
  </sheetData>
  <mergeCells count="2">
    <mergeCell ref="C6:T9"/>
    <mergeCell ref="C42:T42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9"/>
  <dimension ref="B1:P64"/>
  <sheetViews>
    <sheetView showGridLines="0" zoomScale="90" zoomScaleNormal="90" workbookViewId="0">
      <selection activeCell="E55" sqref="E55:F55"/>
    </sheetView>
  </sheetViews>
  <sheetFormatPr baseColWidth="10" defaultColWidth="11.42578125" defaultRowHeight="12.75" x14ac:dyDescent="0.2"/>
  <cols>
    <col min="1" max="1" width="28.85546875" style="11" customWidth="1"/>
    <col min="2" max="2" width="2.5703125" style="11" customWidth="1"/>
    <col min="3" max="3" width="16.42578125" style="11" customWidth="1"/>
    <col min="4" max="4" width="47" style="11" customWidth="1"/>
    <col min="5" max="5" width="13.7109375" style="11" bestFit="1" customWidth="1"/>
    <col min="6" max="8" width="11.42578125" style="11"/>
    <col min="9" max="9" width="13.85546875" style="11" customWidth="1"/>
    <col min="10" max="10" width="16.42578125" style="17" customWidth="1"/>
    <col min="11" max="11" width="2.5703125" style="24" customWidth="1"/>
    <col min="12" max="16384" width="11.42578125" style="11"/>
  </cols>
  <sheetData>
    <row r="1" spans="2:16" ht="12.75" customHeight="1" x14ac:dyDescent="0.2">
      <c r="L1" s="163"/>
      <c r="M1" s="163"/>
      <c r="N1" s="163"/>
      <c r="O1" s="163"/>
    </row>
    <row r="2" spans="2:16" ht="12.75" customHeight="1" x14ac:dyDescent="0.2"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63"/>
      <c r="M2" s="163"/>
      <c r="N2" s="163"/>
      <c r="O2" s="163"/>
      <c r="P2" s="159"/>
    </row>
    <row r="3" spans="2:16" ht="12.75" customHeight="1" x14ac:dyDescent="0.2">
      <c r="B3" s="188"/>
      <c r="C3" s="54"/>
      <c r="D3" s="68"/>
      <c r="E3" s="68"/>
      <c r="F3" s="68"/>
      <c r="G3" s="68"/>
      <c r="H3" s="68"/>
      <c r="I3" s="68"/>
      <c r="J3" s="68"/>
      <c r="K3" s="188"/>
      <c r="L3" s="163"/>
      <c r="M3" s="163"/>
      <c r="N3" s="163"/>
      <c r="O3" s="163"/>
      <c r="P3" s="159"/>
    </row>
    <row r="4" spans="2:16" ht="12.75" customHeight="1" x14ac:dyDescent="0.2">
      <c r="B4" s="188"/>
      <c r="C4" s="385" t="s">
        <v>532</v>
      </c>
      <c r="D4" s="385"/>
      <c r="E4" s="385"/>
      <c r="F4" s="385"/>
      <c r="G4" s="385"/>
      <c r="H4" s="385"/>
      <c r="I4" s="385"/>
      <c r="J4" s="385"/>
      <c r="K4" s="188"/>
      <c r="L4" s="163"/>
      <c r="M4" s="163"/>
      <c r="N4" s="163"/>
      <c r="O4" s="163"/>
      <c r="P4" s="159"/>
    </row>
    <row r="5" spans="2:16" ht="12.75" customHeight="1" x14ac:dyDescent="0.2">
      <c r="B5" s="188"/>
      <c r="C5" s="385"/>
      <c r="D5" s="385"/>
      <c r="E5" s="385"/>
      <c r="F5" s="385"/>
      <c r="G5" s="385"/>
      <c r="H5" s="385"/>
      <c r="I5" s="385"/>
      <c r="J5" s="385"/>
      <c r="K5" s="188"/>
      <c r="L5" s="163"/>
      <c r="M5" s="163"/>
      <c r="N5" s="163"/>
      <c r="O5" s="163"/>
      <c r="P5" s="159"/>
    </row>
    <row r="6" spans="2:16" ht="12.75" customHeight="1" x14ac:dyDescent="0.2">
      <c r="B6" s="188"/>
      <c r="C6" s="385"/>
      <c r="D6" s="385"/>
      <c r="E6" s="385"/>
      <c r="F6" s="385"/>
      <c r="G6" s="385"/>
      <c r="H6" s="385"/>
      <c r="I6" s="385"/>
      <c r="J6" s="385"/>
      <c r="K6" s="188"/>
      <c r="L6" s="163"/>
      <c r="M6" s="163"/>
      <c r="N6" s="163"/>
      <c r="O6" s="163"/>
      <c r="P6" s="159"/>
    </row>
    <row r="7" spans="2:16" ht="12.75" customHeight="1" x14ac:dyDescent="0.2">
      <c r="B7" s="188"/>
      <c r="C7" s="385"/>
      <c r="D7" s="385"/>
      <c r="E7" s="385"/>
      <c r="F7" s="385"/>
      <c r="G7" s="385"/>
      <c r="H7" s="385"/>
      <c r="I7" s="385"/>
      <c r="J7" s="385"/>
      <c r="K7" s="188"/>
      <c r="L7" s="163"/>
      <c r="M7" s="163"/>
      <c r="N7" s="163"/>
      <c r="O7" s="163"/>
      <c r="P7" s="159"/>
    </row>
    <row r="8" spans="2:16" ht="12.75" customHeight="1" x14ac:dyDescent="0.2">
      <c r="B8" s="188"/>
      <c r="C8" s="68"/>
      <c r="D8" s="68"/>
      <c r="E8" s="68"/>
      <c r="F8" s="68"/>
      <c r="G8" s="68"/>
      <c r="H8" s="68"/>
      <c r="I8" s="68"/>
      <c r="J8" s="68"/>
      <c r="K8" s="188"/>
      <c r="L8" s="174"/>
      <c r="M8" s="163"/>
      <c r="N8" s="163"/>
      <c r="O8" s="163"/>
      <c r="P8" s="159"/>
    </row>
    <row r="9" spans="2:16" ht="18" customHeight="1" x14ac:dyDescent="0.2">
      <c r="B9" s="188"/>
      <c r="C9" s="68"/>
      <c r="D9" s="380" t="s">
        <v>186</v>
      </c>
      <c r="E9" s="383" t="s">
        <v>91</v>
      </c>
      <c r="F9" s="404"/>
      <c r="G9" s="383" t="s">
        <v>92</v>
      </c>
      <c r="H9" s="404"/>
      <c r="I9" s="402" t="s">
        <v>75</v>
      </c>
      <c r="J9" s="68"/>
      <c r="K9" s="188"/>
      <c r="L9" s="174"/>
      <c r="M9" s="174"/>
      <c r="N9" s="174"/>
      <c r="O9" s="163"/>
      <c r="P9" s="159"/>
    </row>
    <row r="10" spans="2:16" ht="18" customHeight="1" x14ac:dyDescent="0.2">
      <c r="B10" s="188"/>
      <c r="C10" s="68"/>
      <c r="D10" s="381"/>
      <c r="E10" s="187" t="s">
        <v>183</v>
      </c>
      <c r="F10" s="187" t="s">
        <v>184</v>
      </c>
      <c r="G10" s="187" t="s">
        <v>183</v>
      </c>
      <c r="H10" s="187" t="s">
        <v>184</v>
      </c>
      <c r="I10" s="403" t="s">
        <v>75</v>
      </c>
      <c r="J10" s="68"/>
      <c r="K10" s="188"/>
      <c r="L10" s="174"/>
      <c r="M10" s="163"/>
      <c r="N10" s="163"/>
      <c r="O10" s="163"/>
      <c r="P10" s="159"/>
    </row>
    <row r="11" spans="2:16" ht="12.75" customHeight="1" x14ac:dyDescent="0.2">
      <c r="B11" s="188"/>
      <c r="C11" s="68"/>
      <c r="D11" s="264" t="s">
        <v>30</v>
      </c>
      <c r="E11" s="265">
        <f>SUM(E12:E14)</f>
        <v>811</v>
      </c>
      <c r="F11" s="265">
        <f>SUM(F12:F14)</f>
        <v>867</v>
      </c>
      <c r="G11" s="319">
        <f>+E11/I11</f>
        <v>0.48331346841477951</v>
      </c>
      <c r="H11" s="319">
        <f>+F11/I11</f>
        <v>0.51668653158522049</v>
      </c>
      <c r="I11" s="226">
        <f>SUM(I12:I14)</f>
        <v>1678</v>
      </c>
      <c r="J11" s="68"/>
      <c r="K11" s="188"/>
      <c r="L11" s="174"/>
      <c r="M11" s="164">
        <f>+E11/I11</f>
        <v>0.48331346841477951</v>
      </c>
      <c r="N11" s="164">
        <f>+F11/I11</f>
        <v>0.51668653158522049</v>
      </c>
      <c r="O11" s="163"/>
      <c r="P11" s="159"/>
    </row>
    <row r="12" spans="2:16" ht="12.75" customHeight="1" x14ac:dyDescent="0.2">
      <c r="B12" s="188"/>
      <c r="C12" s="68"/>
      <c r="D12" s="58" t="s">
        <v>31</v>
      </c>
      <c r="E12" s="59">
        <v>294</v>
      </c>
      <c r="F12" s="59">
        <v>453</v>
      </c>
      <c r="G12" s="320">
        <f t="shared" ref="G12:G55" si="0">+E12/I12</f>
        <v>0.39357429718875503</v>
      </c>
      <c r="H12" s="320">
        <f t="shared" ref="H12:H55" si="1">+F12/I12</f>
        <v>0.60642570281124497</v>
      </c>
      <c r="I12" s="60">
        <f>+E12+F12</f>
        <v>747</v>
      </c>
      <c r="J12" s="68"/>
      <c r="K12" s="188"/>
      <c r="L12" s="174"/>
      <c r="M12" s="164"/>
      <c r="N12" s="164"/>
      <c r="O12" s="163"/>
      <c r="P12" s="159"/>
    </row>
    <row r="13" spans="2:16" ht="12.75" customHeight="1" x14ac:dyDescent="0.2">
      <c r="B13" s="188"/>
      <c r="C13" s="68"/>
      <c r="D13" s="61" t="s">
        <v>33</v>
      </c>
      <c r="E13" s="59">
        <v>110</v>
      </c>
      <c r="F13" s="59">
        <v>120</v>
      </c>
      <c r="G13" s="321">
        <f t="shared" si="0"/>
        <v>0.47826086956521741</v>
      </c>
      <c r="H13" s="321">
        <f t="shared" si="1"/>
        <v>0.52173913043478259</v>
      </c>
      <c r="I13" s="63">
        <f t="shared" ref="I13:I14" si="2">+E13+F13</f>
        <v>230</v>
      </c>
      <c r="J13" s="68"/>
      <c r="K13" s="188"/>
      <c r="L13" s="174"/>
      <c r="M13" s="164"/>
      <c r="N13" s="164"/>
      <c r="O13" s="163"/>
      <c r="P13" s="159"/>
    </row>
    <row r="14" spans="2:16" ht="12.75" customHeight="1" x14ac:dyDescent="0.2">
      <c r="B14" s="188"/>
      <c r="C14" s="68"/>
      <c r="D14" s="58" t="s">
        <v>32</v>
      </c>
      <c r="E14" s="59">
        <v>407</v>
      </c>
      <c r="F14" s="59">
        <v>294</v>
      </c>
      <c r="G14" s="320">
        <f t="shared" si="0"/>
        <v>0.58059914407988589</v>
      </c>
      <c r="H14" s="320">
        <f t="shared" si="1"/>
        <v>0.41940085592011411</v>
      </c>
      <c r="I14" s="60">
        <f t="shared" si="2"/>
        <v>701</v>
      </c>
      <c r="J14" s="68"/>
      <c r="K14" s="188"/>
      <c r="L14" s="174"/>
      <c r="M14" s="164"/>
      <c r="N14" s="164"/>
      <c r="O14" s="163"/>
      <c r="P14" s="159"/>
    </row>
    <row r="15" spans="2:16" ht="12.75" customHeight="1" x14ac:dyDescent="0.2">
      <c r="B15" s="188"/>
      <c r="C15" s="68"/>
      <c r="D15" s="228" t="s">
        <v>95</v>
      </c>
      <c r="E15" s="226">
        <f>SUM(E16:E18)</f>
        <v>682</v>
      </c>
      <c r="F15" s="226">
        <f t="shared" ref="F15" si="3">SUM(F16:F18)</f>
        <v>401</v>
      </c>
      <c r="G15" s="322">
        <f t="shared" si="0"/>
        <v>0.62973222530009232</v>
      </c>
      <c r="H15" s="322">
        <f t="shared" si="1"/>
        <v>0.37026777469990768</v>
      </c>
      <c r="I15" s="226">
        <f>SUM(I16:I18)</f>
        <v>1083</v>
      </c>
      <c r="J15" s="68"/>
      <c r="K15" s="188"/>
      <c r="L15" s="174"/>
      <c r="M15" s="164">
        <f>+E15/I15</f>
        <v>0.62973222530009232</v>
      </c>
      <c r="N15" s="164">
        <f>+F15/I15</f>
        <v>0.37026777469990768</v>
      </c>
      <c r="O15" s="163"/>
      <c r="P15" s="159"/>
    </row>
    <row r="16" spans="2:16" ht="12.75" customHeight="1" x14ac:dyDescent="0.2">
      <c r="B16" s="188"/>
      <c r="C16" s="68"/>
      <c r="D16" s="58" t="s">
        <v>36</v>
      </c>
      <c r="E16" s="59">
        <v>72</v>
      </c>
      <c r="F16" s="59">
        <v>54</v>
      </c>
      <c r="G16" s="320">
        <f t="shared" si="0"/>
        <v>0.5714285714285714</v>
      </c>
      <c r="H16" s="320">
        <f t="shared" si="1"/>
        <v>0.42857142857142855</v>
      </c>
      <c r="I16" s="60">
        <f t="shared" ref="I16:I18" si="4">+E16+F16</f>
        <v>126</v>
      </c>
      <c r="J16" s="68"/>
      <c r="K16" s="188"/>
      <c r="L16" s="174"/>
      <c r="M16" s="164"/>
      <c r="N16" s="164"/>
      <c r="O16" s="163"/>
      <c r="P16" s="159"/>
    </row>
    <row r="17" spans="2:16" ht="12.75" customHeight="1" x14ac:dyDescent="0.2">
      <c r="B17" s="188"/>
      <c r="C17" s="68"/>
      <c r="D17" s="61" t="s">
        <v>35</v>
      </c>
      <c r="E17" s="59">
        <v>426</v>
      </c>
      <c r="F17" s="59">
        <v>292</v>
      </c>
      <c r="G17" s="321">
        <f t="shared" si="0"/>
        <v>0.59331476323119781</v>
      </c>
      <c r="H17" s="321">
        <f t="shared" si="1"/>
        <v>0.40668523676880225</v>
      </c>
      <c r="I17" s="63">
        <f t="shared" si="4"/>
        <v>718</v>
      </c>
      <c r="J17" s="68"/>
      <c r="K17" s="188"/>
      <c r="L17" s="174"/>
      <c r="M17" s="164"/>
      <c r="N17" s="164"/>
      <c r="O17" s="163"/>
      <c r="P17" s="159"/>
    </row>
    <row r="18" spans="2:16" ht="12.75" customHeight="1" x14ac:dyDescent="0.2">
      <c r="B18" s="188"/>
      <c r="C18" s="68"/>
      <c r="D18" s="58" t="s">
        <v>37</v>
      </c>
      <c r="E18" s="59">
        <v>184</v>
      </c>
      <c r="F18" s="59">
        <v>55</v>
      </c>
      <c r="G18" s="320">
        <f t="shared" si="0"/>
        <v>0.76987447698744771</v>
      </c>
      <c r="H18" s="320">
        <f t="shared" si="1"/>
        <v>0.23012552301255229</v>
      </c>
      <c r="I18" s="60">
        <f t="shared" si="4"/>
        <v>239</v>
      </c>
      <c r="J18" s="68"/>
      <c r="K18" s="188"/>
      <c r="L18" s="174"/>
      <c r="M18" s="164"/>
      <c r="N18" s="164"/>
      <c r="O18" s="163"/>
      <c r="P18" s="159"/>
    </row>
    <row r="19" spans="2:16" ht="12.75" customHeight="1" x14ac:dyDescent="0.2">
      <c r="B19" s="188"/>
      <c r="C19" s="68"/>
      <c r="D19" s="228" t="s">
        <v>96</v>
      </c>
      <c r="E19" s="226">
        <f>SUM(E20:E22)</f>
        <v>1183</v>
      </c>
      <c r="F19" s="226">
        <f>SUM(F20:F22)</f>
        <v>719</v>
      </c>
      <c r="G19" s="322">
        <f t="shared" si="0"/>
        <v>0.62197686645636174</v>
      </c>
      <c r="H19" s="322">
        <f t="shared" si="1"/>
        <v>0.37802313354363826</v>
      </c>
      <c r="I19" s="226">
        <f>SUM(I20:I22)</f>
        <v>1902</v>
      </c>
      <c r="J19" s="68"/>
      <c r="K19" s="188"/>
      <c r="L19" s="174"/>
      <c r="M19" s="164">
        <f>+E19/I19</f>
        <v>0.62197686645636174</v>
      </c>
      <c r="N19" s="164">
        <f>+F19/I19</f>
        <v>0.37802313354363826</v>
      </c>
      <c r="O19" s="163"/>
      <c r="P19" s="159"/>
    </row>
    <row r="20" spans="2:16" ht="12.75" customHeight="1" x14ac:dyDescent="0.2">
      <c r="B20" s="188"/>
      <c r="C20" s="68"/>
      <c r="D20" s="58" t="s">
        <v>40</v>
      </c>
      <c r="E20" s="59">
        <v>161</v>
      </c>
      <c r="F20" s="59">
        <v>24</v>
      </c>
      <c r="G20" s="320">
        <f t="shared" si="0"/>
        <v>0.87027027027027026</v>
      </c>
      <c r="H20" s="320">
        <f t="shared" si="1"/>
        <v>0.12972972972972974</v>
      </c>
      <c r="I20" s="60">
        <f t="shared" ref="I20:I22" si="5">+E20+F20</f>
        <v>185</v>
      </c>
      <c r="J20" s="68"/>
      <c r="K20" s="188"/>
      <c r="L20" s="174"/>
      <c r="M20" s="164"/>
      <c r="N20" s="164"/>
      <c r="O20" s="163"/>
      <c r="P20" s="159"/>
    </row>
    <row r="21" spans="2:16" ht="12.75" customHeight="1" x14ac:dyDescent="0.2">
      <c r="B21" s="188"/>
      <c r="C21" s="68"/>
      <c r="D21" s="61" t="s">
        <v>39</v>
      </c>
      <c r="E21" s="59">
        <v>866</v>
      </c>
      <c r="F21" s="59">
        <v>623</v>
      </c>
      <c r="G21" s="321">
        <f t="shared" si="0"/>
        <v>0.58159838817998655</v>
      </c>
      <c r="H21" s="321">
        <f t="shared" si="1"/>
        <v>0.41840161182001345</v>
      </c>
      <c r="I21" s="63">
        <f t="shared" si="5"/>
        <v>1489</v>
      </c>
      <c r="J21" s="68"/>
      <c r="K21" s="188"/>
      <c r="L21" s="174"/>
      <c r="M21" s="164"/>
      <c r="N21" s="164"/>
      <c r="O21" s="163"/>
      <c r="P21" s="159"/>
    </row>
    <row r="22" spans="2:16" ht="12.75" customHeight="1" x14ac:dyDescent="0.2">
      <c r="B22" s="188"/>
      <c r="C22" s="68"/>
      <c r="D22" s="58" t="s">
        <v>41</v>
      </c>
      <c r="E22" s="59">
        <v>156</v>
      </c>
      <c r="F22" s="59">
        <v>72</v>
      </c>
      <c r="G22" s="320">
        <f t="shared" si="0"/>
        <v>0.68421052631578949</v>
      </c>
      <c r="H22" s="320">
        <f t="shared" si="1"/>
        <v>0.31578947368421051</v>
      </c>
      <c r="I22" s="60">
        <f t="shared" si="5"/>
        <v>228</v>
      </c>
      <c r="J22" s="68"/>
      <c r="K22" s="188"/>
      <c r="L22" s="174"/>
      <c r="M22" s="164"/>
      <c r="N22" s="164"/>
      <c r="O22" s="163"/>
      <c r="P22" s="159"/>
    </row>
    <row r="23" spans="2:16" ht="12.75" customHeight="1" x14ac:dyDescent="0.2">
      <c r="B23" s="188"/>
      <c r="C23" s="68"/>
      <c r="D23" s="228" t="s">
        <v>97</v>
      </c>
      <c r="E23" s="226">
        <f>SUM(E24:E29)</f>
        <v>853</v>
      </c>
      <c r="F23" s="226">
        <f>SUM(F24:F29)</f>
        <v>2162</v>
      </c>
      <c r="G23" s="322">
        <f t="shared" si="0"/>
        <v>0.28291873963515757</v>
      </c>
      <c r="H23" s="322">
        <f t="shared" si="1"/>
        <v>0.71708126036484243</v>
      </c>
      <c r="I23" s="226">
        <f>SUM(I24:I29)</f>
        <v>3015</v>
      </c>
      <c r="J23" s="68"/>
      <c r="K23" s="188"/>
      <c r="L23" s="174"/>
      <c r="M23" s="164">
        <f>+E23/I23</f>
        <v>0.28291873963515757</v>
      </c>
      <c r="N23" s="164">
        <f>+F23/I23</f>
        <v>0.71708126036484243</v>
      </c>
      <c r="O23" s="163"/>
      <c r="P23" s="159"/>
    </row>
    <row r="24" spans="2:16" ht="12.75" customHeight="1" x14ac:dyDescent="0.2">
      <c r="B24" s="188"/>
      <c r="C24" s="68"/>
      <c r="D24" s="58" t="s">
        <v>43</v>
      </c>
      <c r="E24" s="59">
        <v>195</v>
      </c>
      <c r="F24" s="59">
        <v>456</v>
      </c>
      <c r="G24" s="320">
        <f t="shared" si="0"/>
        <v>0.29953917050691242</v>
      </c>
      <c r="H24" s="320">
        <f t="shared" si="1"/>
        <v>0.70046082949308752</v>
      </c>
      <c r="I24" s="60">
        <f t="shared" ref="I24:I29" si="6">+E24+F24</f>
        <v>651</v>
      </c>
      <c r="J24" s="68"/>
      <c r="K24" s="188"/>
      <c r="L24" s="174"/>
      <c r="M24" s="164"/>
      <c r="N24" s="164"/>
      <c r="O24" s="163"/>
      <c r="P24" s="159"/>
    </row>
    <row r="25" spans="2:16" ht="12.75" customHeight="1" x14ac:dyDescent="0.2">
      <c r="B25" s="188"/>
      <c r="C25" s="68"/>
      <c r="D25" s="61" t="s">
        <v>48</v>
      </c>
      <c r="E25" s="59">
        <v>123</v>
      </c>
      <c r="F25" s="59">
        <v>580</v>
      </c>
      <c r="G25" s="321">
        <f t="shared" si="0"/>
        <v>0.17496443812233287</v>
      </c>
      <c r="H25" s="321">
        <f t="shared" si="1"/>
        <v>0.82503556187766713</v>
      </c>
      <c r="I25" s="63">
        <f t="shared" si="6"/>
        <v>703</v>
      </c>
      <c r="J25" s="68"/>
      <c r="K25" s="188"/>
      <c r="L25" s="174"/>
      <c r="M25" s="164"/>
      <c r="N25" s="164"/>
      <c r="O25" s="163"/>
      <c r="P25" s="159"/>
    </row>
    <row r="26" spans="2:16" ht="12.75" customHeight="1" x14ac:dyDescent="0.2">
      <c r="B26" s="188"/>
      <c r="C26" s="68"/>
      <c r="D26" s="58" t="s">
        <v>44</v>
      </c>
      <c r="E26" s="59">
        <v>40</v>
      </c>
      <c r="F26" s="59">
        <v>126</v>
      </c>
      <c r="G26" s="320">
        <f t="shared" si="0"/>
        <v>0.24096385542168675</v>
      </c>
      <c r="H26" s="320">
        <f t="shared" si="1"/>
        <v>0.75903614457831325</v>
      </c>
      <c r="I26" s="60">
        <f t="shared" si="6"/>
        <v>166</v>
      </c>
      <c r="J26" s="68"/>
      <c r="K26" s="188"/>
      <c r="L26" s="174"/>
      <c r="M26" s="164"/>
      <c r="N26" s="164"/>
      <c r="O26" s="163"/>
      <c r="P26" s="159"/>
    </row>
    <row r="27" spans="2:16" ht="12.75" customHeight="1" x14ac:dyDescent="0.2">
      <c r="B27" s="188"/>
      <c r="C27" s="68"/>
      <c r="D27" s="61" t="s">
        <v>98</v>
      </c>
      <c r="E27" s="59">
        <v>46</v>
      </c>
      <c r="F27" s="59">
        <v>241</v>
      </c>
      <c r="G27" s="321">
        <f t="shared" si="0"/>
        <v>0.16027874564459929</v>
      </c>
      <c r="H27" s="321">
        <f t="shared" si="1"/>
        <v>0.83972125435540068</v>
      </c>
      <c r="I27" s="63">
        <f t="shared" si="6"/>
        <v>287</v>
      </c>
      <c r="J27" s="68"/>
      <c r="K27" s="188"/>
      <c r="L27" s="174"/>
      <c r="M27" s="164"/>
      <c r="N27" s="164"/>
      <c r="O27" s="163"/>
      <c r="P27" s="159"/>
    </row>
    <row r="28" spans="2:16" ht="12.75" customHeight="1" x14ac:dyDescent="0.2">
      <c r="B28" s="188"/>
      <c r="C28" s="68"/>
      <c r="D28" s="58" t="s">
        <v>46</v>
      </c>
      <c r="E28" s="59">
        <v>367</v>
      </c>
      <c r="F28" s="59">
        <v>386</v>
      </c>
      <c r="G28" s="320">
        <f t="shared" si="0"/>
        <v>0.48738379814077026</v>
      </c>
      <c r="H28" s="320">
        <f t="shared" si="1"/>
        <v>0.51261620185922974</v>
      </c>
      <c r="I28" s="60">
        <f t="shared" si="6"/>
        <v>753</v>
      </c>
      <c r="J28" s="68"/>
      <c r="K28" s="188"/>
      <c r="L28" s="174"/>
      <c r="M28" s="164"/>
      <c r="N28" s="164"/>
      <c r="O28" s="163"/>
      <c r="P28" s="159"/>
    </row>
    <row r="29" spans="2:16" ht="12.75" customHeight="1" x14ac:dyDescent="0.2">
      <c r="B29" s="188"/>
      <c r="C29" s="68"/>
      <c r="D29" s="61" t="s">
        <v>47</v>
      </c>
      <c r="E29" s="59">
        <v>82</v>
      </c>
      <c r="F29" s="59">
        <v>373</v>
      </c>
      <c r="G29" s="321">
        <f t="shared" si="0"/>
        <v>0.18021978021978022</v>
      </c>
      <c r="H29" s="321">
        <f t="shared" si="1"/>
        <v>0.81978021978021975</v>
      </c>
      <c r="I29" s="63">
        <f t="shared" si="6"/>
        <v>455</v>
      </c>
      <c r="J29" s="68"/>
      <c r="K29" s="188"/>
      <c r="L29" s="174"/>
      <c r="M29" s="164"/>
      <c r="N29" s="164"/>
      <c r="O29" s="163"/>
      <c r="P29" s="159"/>
    </row>
    <row r="30" spans="2:16" ht="12.75" customHeight="1" x14ac:dyDescent="0.2">
      <c r="B30" s="188"/>
      <c r="C30" s="68"/>
      <c r="D30" s="228" t="s">
        <v>99</v>
      </c>
      <c r="E30" s="226">
        <f>+SUM(E31:E34)</f>
        <v>1078</v>
      </c>
      <c r="F30" s="226">
        <f>+SUM(F31:F34)</f>
        <v>406</v>
      </c>
      <c r="G30" s="322">
        <f t="shared" si="0"/>
        <v>0.72641509433962259</v>
      </c>
      <c r="H30" s="322">
        <f t="shared" si="1"/>
        <v>0.27358490566037735</v>
      </c>
      <c r="I30" s="226">
        <f>+SUM(I31:I34)</f>
        <v>1484</v>
      </c>
      <c r="J30" s="68"/>
      <c r="K30" s="188"/>
      <c r="L30" s="174"/>
      <c r="M30" s="164">
        <f>+E30/I30</f>
        <v>0.72641509433962259</v>
      </c>
      <c r="N30" s="164">
        <f>+F30/I30</f>
        <v>0.27358490566037735</v>
      </c>
      <c r="O30" s="163"/>
      <c r="P30" s="159"/>
    </row>
    <row r="31" spans="2:16" ht="12.75" customHeight="1" x14ac:dyDescent="0.2">
      <c r="B31" s="188"/>
      <c r="C31" s="68"/>
      <c r="D31" s="58" t="s">
        <v>116</v>
      </c>
      <c r="E31" s="59">
        <v>344</v>
      </c>
      <c r="F31" s="59">
        <v>140</v>
      </c>
      <c r="G31" s="320">
        <f t="shared" si="0"/>
        <v>0.71074380165289253</v>
      </c>
      <c r="H31" s="320">
        <f t="shared" si="1"/>
        <v>0.28925619834710742</v>
      </c>
      <c r="I31" s="60">
        <f t="shared" ref="I31:I34" si="7">+E31+F31</f>
        <v>484</v>
      </c>
      <c r="J31" s="68"/>
      <c r="K31" s="188"/>
      <c r="L31" s="174"/>
      <c r="M31" s="164"/>
      <c r="N31" s="164"/>
      <c r="O31" s="163"/>
      <c r="P31" s="159"/>
    </row>
    <row r="32" spans="2:16" ht="12.75" customHeight="1" x14ac:dyDescent="0.2">
      <c r="B32" s="188"/>
      <c r="C32" s="68"/>
      <c r="D32" s="61" t="s">
        <v>54</v>
      </c>
      <c r="E32" s="59">
        <v>50</v>
      </c>
      <c r="F32" s="59">
        <v>114</v>
      </c>
      <c r="G32" s="321">
        <f t="shared" si="0"/>
        <v>0.3048780487804878</v>
      </c>
      <c r="H32" s="321">
        <f t="shared" si="1"/>
        <v>0.69512195121951215</v>
      </c>
      <c r="I32" s="63">
        <f t="shared" si="7"/>
        <v>164</v>
      </c>
      <c r="J32" s="68"/>
      <c r="K32" s="188"/>
      <c r="L32" s="174"/>
      <c r="M32" s="164"/>
      <c r="N32" s="164"/>
      <c r="O32" s="163"/>
      <c r="P32" s="159"/>
    </row>
    <row r="33" spans="2:16" ht="12.75" customHeight="1" x14ac:dyDescent="0.2">
      <c r="B33" s="188"/>
      <c r="C33" s="68"/>
      <c r="D33" s="58" t="s">
        <v>52</v>
      </c>
      <c r="E33" s="59">
        <v>13</v>
      </c>
      <c r="F33" s="59">
        <v>18</v>
      </c>
      <c r="G33" s="320">
        <f t="shared" si="0"/>
        <v>0.41935483870967744</v>
      </c>
      <c r="H33" s="320">
        <f t="shared" si="1"/>
        <v>0.58064516129032262</v>
      </c>
      <c r="I33" s="60">
        <f t="shared" si="7"/>
        <v>31</v>
      </c>
      <c r="J33" s="68"/>
      <c r="K33" s="188"/>
      <c r="L33" s="174"/>
      <c r="M33" s="164"/>
      <c r="N33" s="164"/>
      <c r="O33" s="163"/>
      <c r="P33" s="159"/>
    </row>
    <row r="34" spans="2:16" ht="12.75" customHeight="1" x14ac:dyDescent="0.2">
      <c r="B34" s="188"/>
      <c r="C34" s="68"/>
      <c r="D34" s="61" t="s">
        <v>50</v>
      </c>
      <c r="E34" s="59">
        <v>671</v>
      </c>
      <c r="F34" s="59">
        <v>134</v>
      </c>
      <c r="G34" s="321">
        <f t="shared" si="0"/>
        <v>0.83354037267080749</v>
      </c>
      <c r="H34" s="321">
        <f t="shared" si="1"/>
        <v>0.16645962732919253</v>
      </c>
      <c r="I34" s="63">
        <f t="shared" si="7"/>
        <v>805</v>
      </c>
      <c r="J34" s="68"/>
      <c r="K34" s="188"/>
      <c r="L34" s="174"/>
      <c r="M34" s="164"/>
      <c r="N34" s="164"/>
      <c r="O34" s="163"/>
      <c r="P34" s="159"/>
    </row>
    <row r="35" spans="2:16" ht="12.75" customHeight="1" x14ac:dyDescent="0.2">
      <c r="B35" s="188"/>
      <c r="C35" s="68"/>
      <c r="D35" s="228" t="s">
        <v>55</v>
      </c>
      <c r="E35" s="226">
        <f>+SUM(E36:E38)</f>
        <v>87</v>
      </c>
      <c r="F35" s="226">
        <f>+SUM(F36:F38)</f>
        <v>9</v>
      </c>
      <c r="G35" s="322">
        <f t="shared" si="0"/>
        <v>0.90625</v>
      </c>
      <c r="H35" s="322">
        <f t="shared" si="1"/>
        <v>9.375E-2</v>
      </c>
      <c r="I35" s="226">
        <f>+SUM(I36:I38)</f>
        <v>96</v>
      </c>
      <c r="J35" s="68"/>
      <c r="K35" s="188"/>
      <c r="L35" s="174"/>
      <c r="M35" s="164">
        <f>+E35/I35</f>
        <v>0.90625</v>
      </c>
      <c r="N35" s="164">
        <f>+F35/I35</f>
        <v>9.375E-2</v>
      </c>
      <c r="O35" s="163"/>
      <c r="P35" s="159"/>
    </row>
    <row r="36" spans="2:16" ht="12.75" customHeight="1" x14ac:dyDescent="0.2">
      <c r="B36" s="188"/>
      <c r="C36" s="68"/>
      <c r="D36" s="58" t="s">
        <v>56</v>
      </c>
      <c r="E36" s="59">
        <v>87</v>
      </c>
      <c r="F36" s="59">
        <v>8</v>
      </c>
      <c r="G36" s="320">
        <f t="shared" si="0"/>
        <v>0.91578947368421049</v>
      </c>
      <c r="H36" s="320">
        <f t="shared" si="1"/>
        <v>8.4210526315789472E-2</v>
      </c>
      <c r="I36" s="60">
        <f t="shared" ref="I36:I38" si="8">+E36+F36</f>
        <v>95</v>
      </c>
      <c r="J36" s="68"/>
      <c r="K36" s="188"/>
      <c r="L36" s="174"/>
      <c r="M36" s="164"/>
      <c r="N36" s="164"/>
      <c r="O36" s="163"/>
      <c r="P36" s="159"/>
    </row>
    <row r="37" spans="2:16" ht="12.75" customHeight="1" x14ac:dyDescent="0.2">
      <c r="B37" s="188"/>
      <c r="C37" s="68"/>
      <c r="D37" s="61" t="s">
        <v>57</v>
      </c>
      <c r="E37" s="59">
        <v>0</v>
      </c>
      <c r="F37" s="59">
        <v>0</v>
      </c>
      <c r="G37" s="321" t="str">
        <f>+IFERROR(E37/I37,"-")</f>
        <v>-</v>
      </c>
      <c r="H37" s="321" t="str">
        <f>+IFERROR(F37/I37,"-")</f>
        <v>-</v>
      </c>
      <c r="I37" s="63">
        <f t="shared" si="8"/>
        <v>0</v>
      </c>
      <c r="J37" s="68"/>
      <c r="K37" s="188"/>
      <c r="L37" s="174"/>
      <c r="M37" s="164"/>
      <c r="N37" s="164"/>
      <c r="O37" s="163"/>
      <c r="P37" s="159"/>
    </row>
    <row r="38" spans="2:16" ht="12.75" customHeight="1" x14ac:dyDescent="0.2">
      <c r="B38" s="188"/>
      <c r="C38" s="68"/>
      <c r="D38" s="58" t="s">
        <v>190</v>
      </c>
      <c r="E38" s="59">
        <v>0</v>
      </c>
      <c r="F38" s="59">
        <v>1</v>
      </c>
      <c r="G38" s="320">
        <f t="shared" si="0"/>
        <v>0</v>
      </c>
      <c r="H38" s="320">
        <f t="shared" si="1"/>
        <v>1</v>
      </c>
      <c r="I38" s="60">
        <f t="shared" si="8"/>
        <v>1</v>
      </c>
      <c r="J38" s="68"/>
      <c r="K38" s="188"/>
      <c r="L38" s="174"/>
      <c r="M38" s="164"/>
      <c r="N38" s="164"/>
      <c r="O38" s="163"/>
      <c r="P38" s="159"/>
    </row>
    <row r="39" spans="2:16" ht="12.75" customHeight="1" x14ac:dyDescent="0.2">
      <c r="B39" s="188"/>
      <c r="C39" s="68"/>
      <c r="D39" s="228" t="s">
        <v>63</v>
      </c>
      <c r="E39" s="226">
        <f>+SUM(E40:E42)</f>
        <v>600</v>
      </c>
      <c r="F39" s="226">
        <f>+SUM(F40:F42)</f>
        <v>282</v>
      </c>
      <c r="G39" s="322">
        <f t="shared" si="0"/>
        <v>0.68027210884353739</v>
      </c>
      <c r="H39" s="322">
        <f t="shared" si="1"/>
        <v>0.31972789115646261</v>
      </c>
      <c r="I39" s="226">
        <f>+SUM(I40:I42)</f>
        <v>882</v>
      </c>
      <c r="J39" s="68"/>
      <c r="K39" s="188"/>
      <c r="L39" s="174"/>
      <c r="M39" s="164">
        <f>+E39/I39</f>
        <v>0.68027210884353739</v>
      </c>
      <c r="N39" s="164">
        <f>+F39/I39</f>
        <v>0.31972789115646261</v>
      </c>
      <c r="O39" s="163"/>
      <c r="P39" s="159"/>
    </row>
    <row r="40" spans="2:16" ht="12.75" customHeight="1" x14ac:dyDescent="0.2">
      <c r="B40" s="188"/>
      <c r="C40" s="68"/>
      <c r="D40" s="58" t="s">
        <v>64</v>
      </c>
      <c r="E40" s="59">
        <v>252</v>
      </c>
      <c r="F40" s="59">
        <v>135</v>
      </c>
      <c r="G40" s="320">
        <f t="shared" si="0"/>
        <v>0.65116279069767447</v>
      </c>
      <c r="H40" s="320">
        <f t="shared" si="1"/>
        <v>0.34883720930232559</v>
      </c>
      <c r="I40" s="59">
        <f t="shared" ref="I40:I42" si="9">+E40+F40</f>
        <v>387</v>
      </c>
      <c r="J40" s="68"/>
      <c r="K40" s="188"/>
      <c r="L40" s="174"/>
      <c r="M40" s="164"/>
      <c r="N40" s="164"/>
      <c r="O40" s="163"/>
      <c r="P40" s="159"/>
    </row>
    <row r="41" spans="2:16" ht="12.75" customHeight="1" x14ac:dyDescent="0.2">
      <c r="B41" s="188"/>
      <c r="C41" s="68"/>
      <c r="D41" s="61" t="s">
        <v>65</v>
      </c>
      <c r="E41" s="59">
        <v>270</v>
      </c>
      <c r="F41" s="59">
        <v>116</v>
      </c>
      <c r="G41" s="321">
        <f t="shared" si="0"/>
        <v>0.69948186528497414</v>
      </c>
      <c r="H41" s="321">
        <f t="shared" si="1"/>
        <v>0.30051813471502592</v>
      </c>
      <c r="I41" s="62">
        <f t="shared" si="9"/>
        <v>386</v>
      </c>
      <c r="J41" s="68"/>
      <c r="K41" s="188"/>
      <c r="L41" s="174"/>
      <c r="M41" s="164"/>
      <c r="N41" s="164"/>
      <c r="O41" s="163"/>
      <c r="P41" s="159"/>
    </row>
    <row r="42" spans="2:16" ht="12.75" customHeight="1" x14ac:dyDescent="0.2">
      <c r="B42" s="188"/>
      <c r="C42" s="68"/>
      <c r="D42" s="58" t="s">
        <v>100</v>
      </c>
      <c r="E42" s="59">
        <v>78</v>
      </c>
      <c r="F42" s="59">
        <v>31</v>
      </c>
      <c r="G42" s="320">
        <f t="shared" si="0"/>
        <v>0.7155963302752294</v>
      </c>
      <c r="H42" s="320">
        <f t="shared" si="1"/>
        <v>0.28440366972477066</v>
      </c>
      <c r="I42" s="59">
        <f t="shared" si="9"/>
        <v>109</v>
      </c>
      <c r="J42" s="68"/>
      <c r="K42" s="188"/>
      <c r="L42" s="174"/>
      <c r="M42" s="164"/>
      <c r="N42" s="164"/>
      <c r="O42" s="163"/>
      <c r="P42" s="159"/>
    </row>
    <row r="43" spans="2:16" ht="12.75" customHeight="1" x14ac:dyDescent="0.2">
      <c r="B43" s="188"/>
      <c r="C43" s="68"/>
      <c r="D43" s="228" t="s">
        <v>101</v>
      </c>
      <c r="E43" s="226">
        <f>+SUM(E44:E46)</f>
        <v>153</v>
      </c>
      <c r="F43" s="226">
        <f>+SUM(F44:F46)</f>
        <v>225</v>
      </c>
      <c r="G43" s="322">
        <f t="shared" si="0"/>
        <v>0.40476190476190477</v>
      </c>
      <c r="H43" s="322">
        <f t="shared" si="1"/>
        <v>0.59523809523809523</v>
      </c>
      <c r="I43" s="226">
        <f>+SUM(I44:I46)</f>
        <v>378</v>
      </c>
      <c r="J43" s="68"/>
      <c r="K43" s="188"/>
      <c r="L43" s="174"/>
      <c r="M43" s="164">
        <f>+E43/I43</f>
        <v>0.40476190476190477</v>
      </c>
      <c r="N43" s="164">
        <f>+F43/I43</f>
        <v>0.59523809523809523</v>
      </c>
      <c r="O43" s="163"/>
      <c r="P43" s="159"/>
    </row>
    <row r="44" spans="2:16" ht="12.75" customHeight="1" x14ac:dyDescent="0.2">
      <c r="B44" s="188"/>
      <c r="C44" s="68"/>
      <c r="D44" s="58" t="s">
        <v>185</v>
      </c>
      <c r="E44" s="59">
        <v>33</v>
      </c>
      <c r="F44" s="59">
        <v>65</v>
      </c>
      <c r="G44" s="320">
        <f t="shared" si="0"/>
        <v>0.33673469387755101</v>
      </c>
      <c r="H44" s="320">
        <f t="shared" si="1"/>
        <v>0.66326530612244894</v>
      </c>
      <c r="I44" s="59">
        <f t="shared" ref="I44:I46" si="10">+E44+F44</f>
        <v>98</v>
      </c>
      <c r="J44" s="68"/>
      <c r="K44" s="188"/>
      <c r="L44" s="174"/>
      <c r="M44" s="164"/>
      <c r="N44" s="164"/>
      <c r="O44" s="163"/>
      <c r="P44" s="159"/>
    </row>
    <row r="45" spans="2:16" ht="12.75" customHeight="1" x14ac:dyDescent="0.2">
      <c r="B45" s="188"/>
      <c r="C45" s="68"/>
      <c r="D45" s="61" t="s">
        <v>61</v>
      </c>
      <c r="E45" s="59">
        <v>101</v>
      </c>
      <c r="F45" s="59">
        <v>128</v>
      </c>
      <c r="G45" s="321">
        <f t="shared" si="0"/>
        <v>0.44104803493449779</v>
      </c>
      <c r="H45" s="321">
        <f t="shared" si="1"/>
        <v>0.55895196506550215</v>
      </c>
      <c r="I45" s="62">
        <f t="shared" si="10"/>
        <v>229</v>
      </c>
      <c r="J45" s="68"/>
      <c r="K45" s="188"/>
      <c r="L45" s="174"/>
      <c r="M45" s="164"/>
      <c r="N45" s="164"/>
      <c r="O45" s="163"/>
      <c r="P45" s="159"/>
    </row>
    <row r="46" spans="2:16" ht="12.75" customHeight="1" x14ac:dyDescent="0.2">
      <c r="B46" s="188"/>
      <c r="C46" s="68"/>
      <c r="D46" s="58" t="s">
        <v>60</v>
      </c>
      <c r="E46" s="59">
        <v>19</v>
      </c>
      <c r="F46" s="59">
        <v>32</v>
      </c>
      <c r="G46" s="320">
        <f t="shared" si="0"/>
        <v>0.37254901960784315</v>
      </c>
      <c r="H46" s="320">
        <f t="shared" si="1"/>
        <v>0.62745098039215685</v>
      </c>
      <c r="I46" s="62">
        <f t="shared" si="10"/>
        <v>51</v>
      </c>
      <c r="J46" s="68"/>
      <c r="K46" s="188"/>
      <c r="L46" s="174"/>
      <c r="M46" s="164"/>
      <c r="N46" s="164"/>
      <c r="O46" s="163"/>
      <c r="P46" s="159"/>
    </row>
    <row r="47" spans="2:16" ht="12.75" customHeight="1" x14ac:dyDescent="0.2">
      <c r="B47" s="188"/>
      <c r="C47" s="68"/>
      <c r="D47" s="228" t="s">
        <v>68</v>
      </c>
      <c r="E47" s="226">
        <f>+SUM(E48)</f>
        <v>226</v>
      </c>
      <c r="F47" s="226">
        <f>+SUM(F48)</f>
        <v>73</v>
      </c>
      <c r="G47" s="322">
        <f t="shared" si="0"/>
        <v>0.7558528428093646</v>
      </c>
      <c r="H47" s="322">
        <f t="shared" si="1"/>
        <v>0.24414715719063546</v>
      </c>
      <c r="I47" s="226">
        <f>+SUM(I48)</f>
        <v>299</v>
      </c>
      <c r="J47" s="68"/>
      <c r="K47" s="188"/>
      <c r="L47" s="174"/>
      <c r="M47" s="164">
        <f>+E47/I47</f>
        <v>0.7558528428093646</v>
      </c>
      <c r="N47" s="164">
        <f>+F47/I47</f>
        <v>0.24414715719063546</v>
      </c>
      <c r="O47" s="163"/>
      <c r="P47" s="159"/>
    </row>
    <row r="48" spans="2:16" ht="12.75" customHeight="1" x14ac:dyDescent="0.2">
      <c r="B48" s="188"/>
      <c r="C48" s="68"/>
      <c r="D48" s="58" t="s">
        <v>69</v>
      </c>
      <c r="E48" s="59">
        <v>226</v>
      </c>
      <c r="F48" s="59">
        <v>73</v>
      </c>
      <c r="G48" s="320">
        <f t="shared" si="0"/>
        <v>0.7558528428093646</v>
      </c>
      <c r="H48" s="320">
        <f t="shared" si="1"/>
        <v>0.24414715719063546</v>
      </c>
      <c r="I48" s="59">
        <f>+E48+F48</f>
        <v>299</v>
      </c>
      <c r="J48" s="68"/>
      <c r="K48" s="188"/>
      <c r="L48" s="174"/>
      <c r="M48" s="164"/>
      <c r="N48" s="164"/>
      <c r="O48" s="163"/>
      <c r="P48" s="159"/>
    </row>
    <row r="49" spans="2:16" ht="12.75" customHeight="1" x14ac:dyDescent="0.2">
      <c r="B49" s="188"/>
      <c r="C49" s="68"/>
      <c r="D49" s="228" t="s">
        <v>67</v>
      </c>
      <c r="E49" s="226">
        <f>+SUM(E50)</f>
        <v>27</v>
      </c>
      <c r="F49" s="226">
        <f>+SUM(F50)</f>
        <v>69</v>
      </c>
      <c r="G49" s="322">
        <f t="shared" si="0"/>
        <v>0.28125</v>
      </c>
      <c r="H49" s="322">
        <f t="shared" si="1"/>
        <v>0.71875</v>
      </c>
      <c r="I49" s="226">
        <f>+SUM(I50)</f>
        <v>96</v>
      </c>
      <c r="J49" s="68"/>
      <c r="K49" s="188"/>
      <c r="L49" s="174"/>
      <c r="M49" s="164">
        <f>+E49/I49</f>
        <v>0.28125</v>
      </c>
      <c r="N49" s="164">
        <f>+F49/I49</f>
        <v>0.71875</v>
      </c>
      <c r="O49" s="163"/>
      <c r="P49" s="159"/>
    </row>
    <row r="50" spans="2:16" ht="12.75" customHeight="1" x14ac:dyDescent="0.2">
      <c r="B50" s="188"/>
      <c r="C50" s="68"/>
      <c r="D50" s="58" t="s">
        <v>67</v>
      </c>
      <c r="E50" s="59">
        <v>27</v>
      </c>
      <c r="F50" s="59">
        <v>69</v>
      </c>
      <c r="G50" s="320">
        <f t="shared" si="0"/>
        <v>0.28125</v>
      </c>
      <c r="H50" s="320">
        <f t="shared" si="1"/>
        <v>0.71875</v>
      </c>
      <c r="I50" s="59">
        <f>+E50+F50</f>
        <v>96</v>
      </c>
      <c r="J50" s="68"/>
      <c r="K50" s="188"/>
      <c r="L50" s="174"/>
      <c r="M50" s="164"/>
      <c r="N50" s="164"/>
      <c r="O50" s="163"/>
      <c r="P50" s="159"/>
    </row>
    <row r="51" spans="2:16" ht="12.75" customHeight="1" x14ac:dyDescent="0.2">
      <c r="B51" s="188"/>
      <c r="C51" s="68"/>
      <c r="D51" s="187" t="s">
        <v>70</v>
      </c>
      <c r="E51" s="196">
        <f>+E49+E47+E43+E39+E35+E30+E23+E19+E15+E11</f>
        <v>5700</v>
      </c>
      <c r="F51" s="196">
        <f>+F49+F47+F43+F39+F35+F30+F23+F19+F15+F11</f>
        <v>5213</v>
      </c>
      <c r="G51" s="304">
        <f t="shared" si="0"/>
        <v>0.52231283789975258</v>
      </c>
      <c r="H51" s="304">
        <f t="shared" si="1"/>
        <v>0.47768716210024742</v>
      </c>
      <c r="I51" s="196">
        <f>+I49+I47+I43+I39+I35+I30+I23+I19+I15+I11</f>
        <v>10913</v>
      </c>
      <c r="J51" s="68"/>
      <c r="K51" s="188"/>
      <c r="L51" s="174"/>
      <c r="M51" s="164">
        <f>+E51/I51</f>
        <v>0.52231283789975258</v>
      </c>
      <c r="N51" s="164">
        <f>+F51/I51</f>
        <v>0.47768716210024742</v>
      </c>
      <c r="O51" s="163"/>
      <c r="P51" s="159"/>
    </row>
    <row r="52" spans="2:16" ht="12.75" customHeight="1" x14ac:dyDescent="0.2">
      <c r="B52" s="188"/>
      <c r="C52" s="68"/>
      <c r="D52" s="58" t="s">
        <v>71</v>
      </c>
      <c r="E52" s="59">
        <v>16</v>
      </c>
      <c r="F52" s="59">
        <v>12</v>
      </c>
      <c r="G52" s="323">
        <f t="shared" si="0"/>
        <v>0.5714285714285714</v>
      </c>
      <c r="H52" s="323">
        <f t="shared" si="1"/>
        <v>0.42857142857142855</v>
      </c>
      <c r="I52" s="184">
        <f>+E52+F52</f>
        <v>28</v>
      </c>
      <c r="J52" s="68"/>
      <c r="K52" s="188"/>
      <c r="L52" s="174"/>
      <c r="M52" s="164">
        <f>+E52/I52</f>
        <v>0.5714285714285714</v>
      </c>
      <c r="N52" s="164">
        <f>+F52/I52</f>
        <v>0.42857142857142855</v>
      </c>
      <c r="O52" s="163"/>
      <c r="P52" s="159"/>
    </row>
    <row r="53" spans="2:16" ht="12.75" customHeight="1" x14ac:dyDescent="0.2">
      <c r="B53" s="188"/>
      <c r="C53" s="68"/>
      <c r="D53" s="58" t="s">
        <v>123</v>
      </c>
      <c r="E53" s="59">
        <v>0</v>
      </c>
      <c r="F53" s="59">
        <v>0</v>
      </c>
      <c r="G53" s="323" t="str">
        <f>+IFERROR(E53/I53,"NA")</f>
        <v>NA</v>
      </c>
      <c r="H53" s="323" t="str">
        <f>+IFERROR(F53/I53,"NA")</f>
        <v>NA</v>
      </c>
      <c r="I53" s="184">
        <f>+E53+F53</f>
        <v>0</v>
      </c>
      <c r="J53" s="68"/>
      <c r="K53" s="188"/>
      <c r="L53" s="174"/>
      <c r="M53" s="164" t="e">
        <f>+E53/I53</f>
        <v>#DIV/0!</v>
      </c>
      <c r="N53" s="164" t="e">
        <f>+F53/I53</f>
        <v>#DIV/0!</v>
      </c>
      <c r="O53" s="163"/>
      <c r="P53" s="159"/>
    </row>
    <row r="54" spans="2:16" ht="12.75" customHeight="1" x14ac:dyDescent="0.2">
      <c r="B54" s="188"/>
      <c r="C54" s="68"/>
      <c r="D54" s="58" t="s">
        <v>120</v>
      </c>
      <c r="E54" s="59">
        <v>0</v>
      </c>
      <c r="F54" s="59">
        <v>3</v>
      </c>
      <c r="G54" s="323">
        <f t="shared" ref="G54" si="11">+E54/I54</f>
        <v>0</v>
      </c>
      <c r="H54" s="323">
        <f t="shared" ref="H54" si="12">+F54/I54</f>
        <v>1</v>
      </c>
      <c r="I54" s="184">
        <f>+E54+F54</f>
        <v>3</v>
      </c>
      <c r="J54" s="68"/>
      <c r="K54" s="188"/>
      <c r="L54" s="174"/>
      <c r="M54" s="164">
        <f>+E54/I54</f>
        <v>0</v>
      </c>
      <c r="N54" s="164">
        <f>+F54/I54</f>
        <v>1</v>
      </c>
      <c r="O54" s="163"/>
      <c r="P54" s="159"/>
    </row>
    <row r="55" spans="2:16" ht="12.75" customHeight="1" x14ac:dyDescent="0.2">
      <c r="B55" s="188"/>
      <c r="C55" s="68"/>
      <c r="D55" s="198" t="s">
        <v>102</v>
      </c>
      <c r="E55" s="199">
        <f>SUM(E51:E54)</f>
        <v>5716</v>
      </c>
      <c r="F55" s="199">
        <f>SUM(F51:F54)</f>
        <v>5228</v>
      </c>
      <c r="G55" s="261">
        <f t="shared" si="0"/>
        <v>0.52229532163742687</v>
      </c>
      <c r="H55" s="261">
        <f t="shared" si="1"/>
        <v>0.47770467836257308</v>
      </c>
      <c r="I55" s="199">
        <f>SUM(I51:I54)</f>
        <v>10944</v>
      </c>
      <c r="J55" s="68"/>
      <c r="K55" s="188"/>
      <c r="L55" s="174"/>
      <c r="M55" s="164"/>
      <c r="N55" s="164"/>
      <c r="O55" s="163"/>
      <c r="P55" s="159"/>
    </row>
    <row r="56" spans="2:16" ht="12.75" customHeight="1" x14ac:dyDescent="0.2">
      <c r="B56" s="188"/>
      <c r="C56" s="68"/>
      <c r="D56" s="68"/>
      <c r="E56" s="68"/>
      <c r="F56" s="68"/>
      <c r="G56" s="68"/>
      <c r="H56" s="68"/>
      <c r="I56" s="68"/>
      <c r="J56" s="68"/>
      <c r="K56" s="188"/>
      <c r="L56" s="174"/>
      <c r="M56" s="164" t="s">
        <v>93</v>
      </c>
      <c r="N56" s="164" t="s">
        <v>94</v>
      </c>
      <c r="O56" s="314"/>
      <c r="P56" s="159"/>
    </row>
    <row r="57" spans="2:16" ht="12.75" customHeight="1" x14ac:dyDescent="0.2">
      <c r="B57" s="188"/>
      <c r="C57" s="68"/>
      <c r="D57" s="68"/>
      <c r="E57" s="68"/>
      <c r="F57" s="68"/>
      <c r="G57" s="68"/>
      <c r="H57" s="68"/>
      <c r="I57" s="68"/>
      <c r="J57" s="68"/>
      <c r="K57" s="188"/>
      <c r="L57" s="174"/>
      <c r="M57" s="164">
        <f>+E55/I55</f>
        <v>0.52229532163742687</v>
      </c>
      <c r="N57" s="164">
        <f>+F55/I55</f>
        <v>0.47770467836257308</v>
      </c>
      <c r="O57" s="315"/>
      <c r="P57" s="159"/>
    </row>
    <row r="58" spans="2:16" ht="12.75" customHeight="1" x14ac:dyDescent="0.2">
      <c r="B58" s="188"/>
      <c r="C58" s="68"/>
      <c r="D58" s="68"/>
      <c r="E58" s="68"/>
      <c r="F58" s="68"/>
      <c r="G58" s="68"/>
      <c r="H58" s="68"/>
      <c r="I58" s="68"/>
      <c r="J58" s="68"/>
      <c r="K58" s="188"/>
      <c r="L58" s="174"/>
      <c r="M58" s="163"/>
      <c r="N58" s="163"/>
      <c r="O58" s="163"/>
    </row>
    <row r="59" spans="2:16" ht="12.75" customHeight="1" x14ac:dyDescent="0.2"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74"/>
      <c r="M59" s="163"/>
      <c r="N59" s="163"/>
      <c r="O59" s="163"/>
    </row>
    <row r="60" spans="2:16" x14ac:dyDescent="0.2">
      <c r="J60" s="11"/>
      <c r="K60" s="11"/>
      <c r="L60" s="174"/>
      <c r="M60" s="174"/>
      <c r="N60" s="174"/>
    </row>
    <row r="61" spans="2:16" x14ac:dyDescent="0.2">
      <c r="J61" s="11"/>
      <c r="K61" s="11"/>
      <c r="L61" s="174"/>
      <c r="M61" s="174"/>
      <c r="N61" s="174"/>
    </row>
    <row r="62" spans="2:16" x14ac:dyDescent="0.2">
      <c r="J62" s="11"/>
      <c r="K62" s="11"/>
      <c r="L62" s="174"/>
      <c r="M62" s="174"/>
      <c r="N62" s="174"/>
    </row>
    <row r="63" spans="2:16" x14ac:dyDescent="0.2">
      <c r="J63" s="11"/>
      <c r="K63" s="11"/>
    </row>
    <row r="64" spans="2:16" x14ac:dyDescent="0.2">
      <c r="J64" s="11"/>
      <c r="K64" s="11"/>
    </row>
  </sheetData>
  <mergeCells count="5">
    <mergeCell ref="D9:D10"/>
    <mergeCell ref="I9:I10"/>
    <mergeCell ref="C4:J7"/>
    <mergeCell ref="E9:F9"/>
    <mergeCell ref="G9:H9"/>
  </mergeCells>
  <pageMargins left="0.75" right="0.75" top="1" bottom="1" header="0" footer="0"/>
  <pageSetup paperSize="119" orientation="portrait" r:id="rId1"/>
  <headerFooter alignWithMargins="0"/>
  <ignoredErrors>
    <ignoredError sqref="I39" formula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X45"/>
  <sheetViews>
    <sheetView zoomScale="60" zoomScaleNormal="60" workbookViewId="0">
      <selection activeCell="AA31" sqref="AA31"/>
    </sheetView>
  </sheetViews>
  <sheetFormatPr baseColWidth="10" defaultColWidth="11.42578125" defaultRowHeight="12.75" x14ac:dyDescent="0.2"/>
  <cols>
    <col min="1" max="1" width="5.28515625" style="4" customWidth="1"/>
    <col min="2" max="2" width="2.42578125" style="4" customWidth="1"/>
    <col min="3" max="4" width="11.42578125" style="4" customWidth="1"/>
    <col min="5" max="10" width="12.85546875" style="4" bestFit="1" customWidth="1"/>
    <col min="11" max="23" width="11.42578125" style="4" customWidth="1"/>
    <col min="24" max="24" width="2.42578125" style="4" customWidth="1"/>
    <col min="25" max="25" width="14" style="4" bestFit="1" customWidth="1"/>
    <col min="26" max="16384" width="11.42578125" style="4"/>
  </cols>
  <sheetData>
    <row r="2" spans="2:24" ht="12" customHeight="1" x14ac:dyDescent="0.5">
      <c r="B2" s="201"/>
      <c r="C2" s="201"/>
      <c r="D2" s="201"/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1"/>
      <c r="V2" s="201"/>
      <c r="W2" s="201"/>
      <c r="X2" s="201"/>
    </row>
    <row r="3" spans="2:24" ht="13.5" customHeight="1" x14ac:dyDescent="0.2">
      <c r="B3" s="201"/>
      <c r="C3" s="40"/>
      <c r="D3" s="40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0"/>
      <c r="W3" s="40"/>
      <c r="X3" s="201"/>
    </row>
    <row r="4" spans="2:24" ht="13.5" customHeight="1" x14ac:dyDescent="0.4">
      <c r="B4" s="201"/>
      <c r="C4" s="40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40"/>
      <c r="X4" s="201"/>
    </row>
    <row r="5" spans="2:24" ht="13.5" customHeight="1" x14ac:dyDescent="0.2">
      <c r="B5" s="201"/>
      <c r="C5" s="40"/>
      <c r="D5" s="40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0"/>
      <c r="W5" s="40"/>
      <c r="X5" s="201"/>
    </row>
    <row r="6" spans="2:24" ht="13.5" customHeight="1" x14ac:dyDescent="0.2">
      <c r="B6" s="201"/>
      <c r="C6" s="373" t="s">
        <v>533</v>
      </c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201"/>
    </row>
    <row r="7" spans="2:24" ht="13.5" customHeight="1" x14ac:dyDescent="0.2">
      <c r="B7" s="201"/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201"/>
    </row>
    <row r="8" spans="2:24" ht="13.5" customHeight="1" x14ac:dyDescent="0.2">
      <c r="B8" s="201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201"/>
    </row>
    <row r="9" spans="2:24" ht="13.5" customHeight="1" x14ac:dyDescent="0.2">
      <c r="B9" s="201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201"/>
    </row>
    <row r="10" spans="2:24" ht="13.5" customHeight="1" x14ac:dyDescent="0.5">
      <c r="B10" s="201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201"/>
    </row>
    <row r="11" spans="2:24" ht="13.5" customHeight="1" x14ac:dyDescent="0.5">
      <c r="B11" s="201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201"/>
    </row>
    <row r="12" spans="2:24" ht="13.5" customHeight="1" x14ac:dyDescent="0.2">
      <c r="B12" s="201"/>
      <c r="C12" s="40"/>
      <c r="D12" s="40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0"/>
      <c r="W12" s="40"/>
      <c r="X12" s="201"/>
    </row>
    <row r="13" spans="2:24" ht="13.5" customHeight="1" x14ac:dyDescent="0.2">
      <c r="B13" s="201"/>
      <c r="C13" s="40"/>
      <c r="D13" s="40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0"/>
      <c r="W13" s="40"/>
      <c r="X13" s="201"/>
    </row>
    <row r="14" spans="2:24" ht="13.5" customHeight="1" x14ac:dyDescent="0.2">
      <c r="B14" s="201"/>
      <c r="C14" s="40"/>
      <c r="D14" s="40"/>
      <c r="E14" s="172">
        <v>1</v>
      </c>
      <c r="F14" s="172">
        <v>2</v>
      </c>
      <c r="G14" s="172">
        <v>3</v>
      </c>
      <c r="H14" s="172">
        <v>4</v>
      </c>
      <c r="I14" s="172">
        <v>5</v>
      </c>
      <c r="J14" s="172">
        <v>6</v>
      </c>
      <c r="K14" s="172"/>
      <c r="L14" s="172"/>
      <c r="M14" s="43"/>
      <c r="N14" s="43"/>
      <c r="O14" s="43"/>
      <c r="P14" s="43"/>
      <c r="Q14" s="43"/>
      <c r="R14" s="43"/>
      <c r="S14" s="43"/>
      <c r="T14" s="43"/>
      <c r="U14" s="43"/>
      <c r="V14" s="40"/>
      <c r="W14" s="40"/>
      <c r="X14" s="201"/>
    </row>
    <row r="15" spans="2:24" ht="13.5" customHeight="1" x14ac:dyDescent="0.2">
      <c r="B15" s="201"/>
      <c r="C15" s="40"/>
      <c r="D15" s="40"/>
      <c r="E15">
        <v>1819</v>
      </c>
      <c r="F15">
        <v>2401</v>
      </c>
      <c r="G15">
        <v>2380</v>
      </c>
      <c r="H15">
        <v>2100</v>
      </c>
      <c r="I15">
        <v>1202</v>
      </c>
      <c r="J15">
        <v>1042</v>
      </c>
      <c r="K15"/>
      <c r="L15" s="40">
        <f>+SUM(E15:J15)</f>
        <v>10944</v>
      </c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201"/>
    </row>
    <row r="16" spans="2:24" ht="13.5" customHeight="1" x14ac:dyDescent="0.2">
      <c r="B16" s="201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201"/>
    </row>
    <row r="17" spans="2:24" ht="13.5" customHeight="1" x14ac:dyDescent="0.2">
      <c r="B17" s="201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201"/>
    </row>
    <row r="18" spans="2:24" ht="13.5" customHeight="1" x14ac:dyDescent="0.2">
      <c r="B18" s="201"/>
      <c r="C18" s="40"/>
      <c r="D18" s="40"/>
      <c r="E18" s="40" t="s">
        <v>110</v>
      </c>
      <c r="F18" s="40" t="s">
        <v>111</v>
      </c>
      <c r="G18" s="40" t="s">
        <v>112</v>
      </c>
      <c r="H18" s="40" t="s">
        <v>113</v>
      </c>
      <c r="I18" s="40" t="s">
        <v>114</v>
      </c>
      <c r="J18" s="40" t="s">
        <v>115</v>
      </c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201"/>
    </row>
    <row r="19" spans="2:24" ht="13.5" customHeight="1" x14ac:dyDescent="0.2">
      <c r="B19" s="201"/>
      <c r="C19" s="40"/>
      <c r="D19" s="40"/>
      <c r="E19" s="296">
        <f>+E15/$L$15</f>
        <v>0.16620979532163743</v>
      </c>
      <c r="F19" s="296">
        <f t="shared" ref="F19:J19" si="0">+F15/$L$15</f>
        <v>0.21938961988304093</v>
      </c>
      <c r="G19" s="296">
        <f t="shared" si="0"/>
        <v>0.21747076023391812</v>
      </c>
      <c r="H19" s="296">
        <f t="shared" si="0"/>
        <v>0.19188596491228072</v>
      </c>
      <c r="I19" s="296">
        <f t="shared" si="0"/>
        <v>0.10983187134502924</v>
      </c>
      <c r="J19" s="296">
        <f t="shared" si="0"/>
        <v>9.5211988304093567E-2</v>
      </c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201"/>
    </row>
    <row r="20" spans="2:24" ht="13.5" customHeight="1" x14ac:dyDescent="0.2">
      <c r="B20" s="201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201"/>
    </row>
    <row r="21" spans="2:24" ht="13.5" customHeight="1" x14ac:dyDescent="0.2">
      <c r="B21" s="20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201"/>
    </row>
    <row r="22" spans="2:24" ht="13.5" customHeight="1" x14ac:dyDescent="0.2">
      <c r="B22" s="201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201"/>
    </row>
    <row r="23" spans="2:24" ht="13.5" customHeight="1" x14ac:dyDescent="0.2">
      <c r="B23" s="201"/>
      <c r="C23" s="74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201"/>
    </row>
    <row r="24" spans="2:24" ht="13.5" customHeight="1" x14ac:dyDescent="0.2">
      <c r="B24" s="201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201"/>
    </row>
    <row r="25" spans="2:24" ht="13.5" customHeight="1" x14ac:dyDescent="0.2">
      <c r="B25" s="201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201"/>
    </row>
    <row r="26" spans="2:24" ht="13.5" customHeight="1" x14ac:dyDescent="0.2">
      <c r="B26" s="201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201"/>
    </row>
    <row r="27" spans="2:24" ht="13.5" customHeight="1" x14ac:dyDescent="0.2">
      <c r="B27" s="201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201"/>
    </row>
    <row r="28" spans="2:24" ht="13.5" customHeight="1" x14ac:dyDescent="0.2">
      <c r="B28" s="201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201"/>
    </row>
    <row r="29" spans="2:24" ht="13.5" customHeight="1" x14ac:dyDescent="0.2">
      <c r="B29" s="20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201"/>
    </row>
    <row r="30" spans="2:24" ht="13.5" customHeight="1" x14ac:dyDescent="0.2">
      <c r="B30" s="20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201"/>
    </row>
    <row r="31" spans="2:24" ht="13.5" customHeight="1" x14ac:dyDescent="0.2">
      <c r="B31" s="20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201"/>
    </row>
    <row r="32" spans="2:24" ht="13.5" customHeight="1" x14ac:dyDescent="0.2">
      <c r="B32" s="20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201"/>
    </row>
    <row r="33" spans="2:24" ht="13.5" customHeight="1" x14ac:dyDescent="0.2">
      <c r="B33" s="20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201"/>
    </row>
    <row r="34" spans="2:24" ht="13.5" customHeight="1" x14ac:dyDescent="0.2">
      <c r="B34" s="20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201"/>
    </row>
    <row r="35" spans="2:24" ht="13.5" customHeight="1" x14ac:dyDescent="0.2">
      <c r="B35" s="20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201"/>
    </row>
    <row r="36" spans="2:24" ht="13.5" customHeight="1" x14ac:dyDescent="0.2">
      <c r="B36" s="20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201"/>
    </row>
    <row r="37" spans="2:24" ht="13.5" customHeight="1" x14ac:dyDescent="0.2">
      <c r="B37" s="20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01"/>
    </row>
    <row r="38" spans="2:24" ht="13.5" customHeight="1" x14ac:dyDescent="0.2">
      <c r="B38" s="20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01"/>
    </row>
    <row r="39" spans="2:24" ht="13.5" customHeight="1" x14ac:dyDescent="0.2">
      <c r="B39" s="20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01"/>
    </row>
    <row r="40" spans="2:24" ht="13.5" customHeight="1" x14ac:dyDescent="0.2">
      <c r="B40" s="201"/>
      <c r="C40" s="40"/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0"/>
      <c r="W40" s="40"/>
      <c r="X40" s="201"/>
    </row>
    <row r="41" spans="2:24" ht="13.5" customHeight="1" x14ac:dyDescent="0.2">
      <c r="B41" s="201"/>
      <c r="C41" s="40"/>
      <c r="D41" s="40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0"/>
      <c r="W41" s="40"/>
      <c r="X41" s="201"/>
    </row>
    <row r="42" spans="2:24" ht="13.5" customHeight="1" x14ac:dyDescent="0.2">
      <c r="B42" s="201"/>
      <c r="C42" s="367" t="s">
        <v>77</v>
      </c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201"/>
    </row>
    <row r="43" spans="2:24" ht="13.5" customHeight="1" x14ac:dyDescent="0.2">
      <c r="B43" s="201"/>
      <c r="C43" s="49"/>
      <c r="D43" s="101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201"/>
    </row>
    <row r="44" spans="2:24" ht="13.5" customHeight="1" x14ac:dyDescent="0.2">
      <c r="B44" s="201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201"/>
    </row>
    <row r="45" spans="2:24" ht="12" customHeight="1" x14ac:dyDescent="0.2">
      <c r="B45" s="201"/>
      <c r="C45" s="201"/>
      <c r="D45" s="201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1"/>
      <c r="V45" s="201"/>
      <c r="W45" s="201"/>
      <c r="X45" s="201"/>
    </row>
  </sheetData>
  <mergeCells count="2">
    <mergeCell ref="C6:W9"/>
    <mergeCell ref="C42:W42"/>
  </mergeCells>
  <printOptions horizontalCentered="1" verticalCentered="1"/>
  <pageMargins left="0.39370078740157483" right="0.39370078740157483" top="1" bottom="1" header="0" footer="0"/>
  <pageSetup orientation="portrait" horizontalDpi="300" verticalDpi="300" r:id="rId1"/>
  <headerFooter alignWithMargins="0">
    <oddFooter>&amp;CElaborado:Oficina de Planeación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P111"/>
  <sheetViews>
    <sheetView showGridLines="0" zoomScale="70" zoomScaleNormal="70" workbookViewId="0">
      <selection activeCell="V13" sqref="V13"/>
    </sheetView>
  </sheetViews>
  <sheetFormatPr baseColWidth="10" defaultColWidth="11.42578125" defaultRowHeight="12.75" x14ac:dyDescent="0.2"/>
  <cols>
    <col min="1" max="1" width="22.28515625" style="11" customWidth="1"/>
    <col min="2" max="2" width="2.42578125" style="11" customWidth="1"/>
    <col min="3" max="4" width="11.42578125" style="11"/>
    <col min="5" max="5" width="49.5703125" style="11" customWidth="1"/>
    <col min="6" max="8" width="12.28515625" style="11" customWidth="1"/>
    <col min="9" max="11" width="11.42578125" style="11"/>
    <col min="12" max="12" width="13.28515625" style="295" bestFit="1" customWidth="1"/>
    <col min="13" max="14" width="2.42578125" style="11" customWidth="1"/>
    <col min="15" max="15" width="15.28515625" style="11" bestFit="1" customWidth="1"/>
    <col min="16" max="16" width="2.42578125" style="11" customWidth="1"/>
    <col min="17" max="16384" width="11.42578125" style="11"/>
  </cols>
  <sheetData>
    <row r="2" spans="2:16" x14ac:dyDescent="0.2"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289"/>
      <c r="M2" s="189"/>
      <c r="N2" s="189"/>
      <c r="O2" s="189"/>
      <c r="P2" s="189"/>
    </row>
    <row r="3" spans="2:16" ht="14.25" customHeight="1" x14ac:dyDescent="0.25">
      <c r="B3" s="188"/>
      <c r="C3" s="54"/>
      <c r="D3" s="54"/>
      <c r="E3" s="68"/>
      <c r="F3" s="64"/>
      <c r="G3" s="64"/>
      <c r="H3" s="64"/>
      <c r="I3" s="64"/>
      <c r="J3" s="64"/>
      <c r="K3" s="64"/>
      <c r="L3" s="290"/>
      <c r="M3" s="55"/>
      <c r="N3" s="55"/>
      <c r="O3" s="55"/>
      <c r="P3" s="189"/>
    </row>
    <row r="4" spans="2:16" ht="14.25" customHeight="1" x14ac:dyDescent="0.2">
      <c r="B4" s="188"/>
      <c r="C4" s="385" t="s">
        <v>534</v>
      </c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189"/>
    </row>
    <row r="5" spans="2:16" ht="14.25" customHeight="1" x14ac:dyDescent="0.2">
      <c r="B5" s="188"/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189"/>
    </row>
    <row r="6" spans="2:16" ht="33.75" customHeight="1" x14ac:dyDescent="0.2">
      <c r="B6" s="188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189"/>
    </row>
    <row r="7" spans="2:16" ht="14.25" customHeight="1" x14ac:dyDescent="0.2">
      <c r="B7" s="188"/>
      <c r="C7" s="67"/>
      <c r="D7" s="67"/>
      <c r="E7" s="67"/>
      <c r="F7" s="67"/>
      <c r="G7" s="67"/>
      <c r="H7" s="67"/>
      <c r="I7" s="67"/>
      <c r="J7" s="67"/>
      <c r="K7" s="67"/>
      <c r="L7" s="291"/>
      <c r="M7" s="67"/>
      <c r="N7" s="67"/>
      <c r="O7" s="67"/>
      <c r="P7" s="189"/>
    </row>
    <row r="8" spans="2:16" ht="15.75" customHeight="1" x14ac:dyDescent="0.2">
      <c r="B8" s="188"/>
      <c r="C8" s="67"/>
      <c r="D8" s="67"/>
      <c r="E8" s="380" t="s">
        <v>90</v>
      </c>
      <c r="F8" s="388" t="s">
        <v>110</v>
      </c>
      <c r="G8" s="388" t="s">
        <v>111</v>
      </c>
      <c r="H8" s="388" t="s">
        <v>112</v>
      </c>
      <c r="I8" s="388" t="s">
        <v>113</v>
      </c>
      <c r="J8" s="388" t="s">
        <v>114</v>
      </c>
      <c r="K8" s="388" t="s">
        <v>115</v>
      </c>
      <c r="L8" s="393" t="s">
        <v>70</v>
      </c>
      <c r="M8" s="67"/>
      <c r="N8" s="67"/>
      <c r="O8" s="67"/>
      <c r="P8" s="189"/>
    </row>
    <row r="9" spans="2:16" ht="15.75" customHeight="1" x14ac:dyDescent="0.2">
      <c r="B9" s="188"/>
      <c r="C9" s="67"/>
      <c r="D9" s="67"/>
      <c r="E9" s="381"/>
      <c r="F9" s="389"/>
      <c r="G9" s="389"/>
      <c r="H9" s="389"/>
      <c r="I9" s="389"/>
      <c r="J9" s="389"/>
      <c r="K9" s="389"/>
      <c r="L9" s="394"/>
      <c r="M9" s="67"/>
      <c r="N9" s="67"/>
      <c r="O9" s="67"/>
      <c r="P9" s="189"/>
    </row>
    <row r="10" spans="2:16" ht="13.5" customHeight="1" x14ac:dyDescent="0.2">
      <c r="B10" s="188"/>
      <c r="C10" s="67"/>
      <c r="D10" s="67"/>
      <c r="E10" s="225" t="s">
        <v>30</v>
      </c>
      <c r="F10" s="226">
        <f>+SUM(F11:F13)</f>
        <v>185</v>
      </c>
      <c r="G10" s="226">
        <f t="shared" ref="G10:K10" si="0">+SUM(G11:G13)</f>
        <v>270</v>
      </c>
      <c r="H10" s="226">
        <f t="shared" si="0"/>
        <v>327</v>
      </c>
      <c r="I10" s="226">
        <f t="shared" si="0"/>
        <v>382</v>
      </c>
      <c r="J10" s="226">
        <f t="shared" si="0"/>
        <v>250</v>
      </c>
      <c r="K10" s="226">
        <f t="shared" si="0"/>
        <v>264</v>
      </c>
      <c r="L10" s="226">
        <f t="shared" ref="L10" si="1">+SUM(L11:L13)</f>
        <v>1678</v>
      </c>
      <c r="M10" s="67"/>
      <c r="N10" s="67"/>
      <c r="O10" s="305">
        <f t="shared" ref="O10:O44" si="2">+SUM(F10:K10)</f>
        <v>1678</v>
      </c>
      <c r="P10" s="189"/>
    </row>
    <row r="11" spans="2:16" ht="15.75" x14ac:dyDescent="0.2">
      <c r="B11" s="188"/>
      <c r="C11" s="54"/>
      <c r="D11" s="54"/>
      <c r="E11" s="58" t="s">
        <v>31</v>
      </c>
      <c r="F11" s="59">
        <v>57</v>
      </c>
      <c r="G11" s="59">
        <v>71</v>
      </c>
      <c r="H11" s="59">
        <v>111</v>
      </c>
      <c r="I11" s="59">
        <v>174</v>
      </c>
      <c r="J11" s="59">
        <v>146</v>
      </c>
      <c r="K11" s="59">
        <v>188</v>
      </c>
      <c r="L11" s="60">
        <f>+SUM(F11:K11)</f>
        <v>747</v>
      </c>
      <c r="M11" s="55"/>
      <c r="N11" s="55"/>
      <c r="O11" s="305">
        <f t="shared" si="2"/>
        <v>747</v>
      </c>
      <c r="P11" s="189"/>
    </row>
    <row r="12" spans="2:16" ht="15.75" x14ac:dyDescent="0.2">
      <c r="B12" s="188"/>
      <c r="C12" s="54"/>
      <c r="D12" s="54"/>
      <c r="E12" s="61" t="s">
        <v>33</v>
      </c>
      <c r="F12" s="59">
        <v>66</v>
      </c>
      <c r="G12" s="59">
        <v>65</v>
      </c>
      <c r="H12" s="59">
        <v>55</v>
      </c>
      <c r="I12" s="59">
        <v>30</v>
      </c>
      <c r="J12" s="59">
        <v>5</v>
      </c>
      <c r="K12" s="59">
        <v>9</v>
      </c>
      <c r="L12" s="60">
        <f>+SUM(F12:K12)</f>
        <v>230</v>
      </c>
      <c r="M12" s="55"/>
      <c r="N12" s="55"/>
      <c r="O12" s="305">
        <f t="shared" si="2"/>
        <v>230</v>
      </c>
      <c r="P12" s="189"/>
    </row>
    <row r="13" spans="2:16" ht="14.25" customHeight="1" x14ac:dyDescent="0.2">
      <c r="B13" s="188"/>
      <c r="C13" s="54"/>
      <c r="D13" s="54"/>
      <c r="E13" s="58" t="s">
        <v>32</v>
      </c>
      <c r="F13" s="59">
        <v>62</v>
      </c>
      <c r="G13" s="59">
        <v>134</v>
      </c>
      <c r="H13" s="59">
        <v>161</v>
      </c>
      <c r="I13" s="59">
        <v>178</v>
      </c>
      <c r="J13" s="59">
        <v>99</v>
      </c>
      <c r="K13" s="59">
        <v>67</v>
      </c>
      <c r="L13" s="60">
        <f>+SUM(F13:K13)</f>
        <v>701</v>
      </c>
      <c r="M13" s="55"/>
      <c r="N13" s="55"/>
      <c r="O13" s="305">
        <f t="shared" si="2"/>
        <v>701</v>
      </c>
      <c r="P13" s="189"/>
    </row>
    <row r="14" spans="2:16" ht="15.75" x14ac:dyDescent="0.2">
      <c r="B14" s="188"/>
      <c r="C14" s="54"/>
      <c r="D14" s="54"/>
      <c r="E14" s="228" t="s">
        <v>95</v>
      </c>
      <c r="F14" s="226">
        <f>+SUM(F15:F17)</f>
        <v>171</v>
      </c>
      <c r="G14" s="226">
        <f t="shared" ref="G14:L14" si="3">+SUM(G15:G17)</f>
        <v>229</v>
      </c>
      <c r="H14" s="226">
        <f t="shared" si="3"/>
        <v>241</v>
      </c>
      <c r="I14" s="226">
        <f t="shared" si="3"/>
        <v>210</v>
      </c>
      <c r="J14" s="226">
        <f t="shared" si="3"/>
        <v>134</v>
      </c>
      <c r="K14" s="226">
        <f t="shared" si="3"/>
        <v>98</v>
      </c>
      <c r="L14" s="292">
        <f t="shared" si="3"/>
        <v>1083</v>
      </c>
      <c r="M14" s="55"/>
      <c r="N14" s="55"/>
      <c r="O14" s="305">
        <f t="shared" si="2"/>
        <v>1083</v>
      </c>
      <c r="P14" s="189"/>
    </row>
    <row r="15" spans="2:16" ht="15.75" x14ac:dyDescent="0.2">
      <c r="B15" s="188"/>
      <c r="C15" s="54"/>
      <c r="D15" s="54"/>
      <c r="E15" s="58" t="s">
        <v>36</v>
      </c>
      <c r="F15" s="59">
        <v>23</v>
      </c>
      <c r="G15" s="59">
        <v>31</v>
      </c>
      <c r="H15" s="59">
        <v>33</v>
      </c>
      <c r="I15" s="59">
        <v>17</v>
      </c>
      <c r="J15" s="59">
        <v>15</v>
      </c>
      <c r="K15" s="59">
        <v>7</v>
      </c>
      <c r="L15" s="60">
        <f>+SUM(F15:K15)</f>
        <v>126</v>
      </c>
      <c r="M15" s="65"/>
      <c r="N15" s="65"/>
      <c r="O15" s="305">
        <f t="shared" si="2"/>
        <v>126</v>
      </c>
      <c r="P15" s="189"/>
    </row>
    <row r="16" spans="2:16" ht="15.75" x14ac:dyDescent="0.2">
      <c r="B16" s="188"/>
      <c r="C16" s="54"/>
      <c r="D16" s="54"/>
      <c r="E16" s="61" t="s">
        <v>35</v>
      </c>
      <c r="F16" s="59">
        <v>104</v>
      </c>
      <c r="G16" s="59">
        <v>146</v>
      </c>
      <c r="H16" s="59">
        <v>151</v>
      </c>
      <c r="I16" s="59">
        <v>143</v>
      </c>
      <c r="J16" s="59">
        <v>96</v>
      </c>
      <c r="K16" s="59">
        <v>78</v>
      </c>
      <c r="L16" s="63">
        <f>+SUM(F16:K16)</f>
        <v>718</v>
      </c>
      <c r="M16" s="65"/>
      <c r="N16" s="65"/>
      <c r="O16" s="305">
        <f t="shared" si="2"/>
        <v>718</v>
      </c>
      <c r="P16" s="189"/>
    </row>
    <row r="17" spans="2:16" ht="15.75" x14ac:dyDescent="0.2">
      <c r="B17" s="188"/>
      <c r="C17" s="54"/>
      <c r="D17" s="54"/>
      <c r="E17" s="58" t="s">
        <v>37</v>
      </c>
      <c r="F17" s="59">
        <v>44</v>
      </c>
      <c r="G17" s="59">
        <v>52</v>
      </c>
      <c r="H17" s="59">
        <v>57</v>
      </c>
      <c r="I17" s="59">
        <v>50</v>
      </c>
      <c r="J17" s="59">
        <v>23</v>
      </c>
      <c r="K17" s="59">
        <v>13</v>
      </c>
      <c r="L17" s="60">
        <f>+SUM(F17:K17)</f>
        <v>239</v>
      </c>
      <c r="M17" s="65"/>
      <c r="N17" s="65"/>
      <c r="O17" s="305">
        <f t="shared" si="2"/>
        <v>239</v>
      </c>
      <c r="P17" s="189"/>
    </row>
    <row r="18" spans="2:16" ht="15.75" x14ac:dyDescent="0.2">
      <c r="B18" s="188"/>
      <c r="C18" s="54"/>
      <c r="D18" s="54"/>
      <c r="E18" s="228" t="s">
        <v>96</v>
      </c>
      <c r="F18" s="226">
        <f>+SUM(F19:F21)</f>
        <v>377</v>
      </c>
      <c r="G18" s="226">
        <f t="shared" ref="G18:L18" si="4">+SUM(G19:G21)</f>
        <v>454</v>
      </c>
      <c r="H18" s="226">
        <f t="shared" si="4"/>
        <v>333</v>
      </c>
      <c r="I18" s="226">
        <f t="shared" si="4"/>
        <v>331</v>
      </c>
      <c r="J18" s="226">
        <f t="shared" si="4"/>
        <v>190</v>
      </c>
      <c r="K18" s="226">
        <f t="shared" si="4"/>
        <v>217</v>
      </c>
      <c r="L18" s="292">
        <f t="shared" si="4"/>
        <v>1902</v>
      </c>
      <c r="M18" s="65"/>
      <c r="N18" s="65"/>
      <c r="O18" s="305">
        <f t="shared" si="2"/>
        <v>1902</v>
      </c>
      <c r="P18" s="189"/>
    </row>
    <row r="19" spans="2:16" ht="15.75" x14ac:dyDescent="0.2">
      <c r="B19" s="188"/>
      <c r="C19" s="54"/>
      <c r="D19" s="54"/>
      <c r="E19" s="58" t="s">
        <v>40</v>
      </c>
      <c r="F19" s="59">
        <v>73</v>
      </c>
      <c r="G19" s="59">
        <v>63</v>
      </c>
      <c r="H19" s="59">
        <v>45</v>
      </c>
      <c r="I19" s="59">
        <v>2</v>
      </c>
      <c r="J19" s="59">
        <v>2</v>
      </c>
      <c r="K19" s="59">
        <v>0</v>
      </c>
      <c r="L19" s="60">
        <f>+SUM(F19:K19)</f>
        <v>185</v>
      </c>
      <c r="M19" s="65"/>
      <c r="N19" s="65"/>
      <c r="O19" s="305">
        <f t="shared" si="2"/>
        <v>185</v>
      </c>
      <c r="P19" s="189"/>
    </row>
    <row r="20" spans="2:16" ht="15.75" x14ac:dyDescent="0.2">
      <c r="B20" s="188"/>
      <c r="C20" s="54"/>
      <c r="D20" s="54"/>
      <c r="E20" s="61" t="s">
        <v>39</v>
      </c>
      <c r="F20" s="59">
        <v>243</v>
      </c>
      <c r="G20" s="59">
        <v>333</v>
      </c>
      <c r="H20" s="59">
        <v>243</v>
      </c>
      <c r="I20" s="59">
        <v>299</v>
      </c>
      <c r="J20" s="59">
        <v>168</v>
      </c>
      <c r="K20" s="59">
        <v>203</v>
      </c>
      <c r="L20" s="63">
        <f>+SUM(F20:K20)</f>
        <v>1489</v>
      </c>
      <c r="M20" s="65"/>
      <c r="N20" s="65"/>
      <c r="O20" s="305">
        <f t="shared" si="2"/>
        <v>1489</v>
      </c>
      <c r="P20" s="189"/>
    </row>
    <row r="21" spans="2:16" ht="15.75" x14ac:dyDescent="0.2">
      <c r="B21" s="188"/>
      <c r="C21" s="54"/>
      <c r="D21" s="54"/>
      <c r="E21" s="58" t="s">
        <v>41</v>
      </c>
      <c r="F21" s="59">
        <v>61</v>
      </c>
      <c r="G21" s="59">
        <v>58</v>
      </c>
      <c r="H21" s="59">
        <v>45</v>
      </c>
      <c r="I21" s="59">
        <v>30</v>
      </c>
      <c r="J21" s="59">
        <v>20</v>
      </c>
      <c r="K21" s="59">
        <v>14</v>
      </c>
      <c r="L21" s="60">
        <f>+SUM(F21:K21)</f>
        <v>228</v>
      </c>
      <c r="M21" s="65"/>
      <c r="N21" s="65"/>
      <c r="O21" s="305">
        <f t="shared" si="2"/>
        <v>228</v>
      </c>
      <c r="P21" s="189"/>
    </row>
    <row r="22" spans="2:16" ht="15.75" x14ac:dyDescent="0.2">
      <c r="B22" s="188"/>
      <c r="C22" s="54"/>
      <c r="D22" s="54"/>
      <c r="E22" s="228" t="s">
        <v>97</v>
      </c>
      <c r="F22" s="226">
        <f>+SUM(F23:F28)</f>
        <v>560</v>
      </c>
      <c r="G22" s="226">
        <f t="shared" ref="G22:L22" si="5">+SUM(G23:G28)</f>
        <v>749</v>
      </c>
      <c r="H22" s="226">
        <f t="shared" si="5"/>
        <v>702</v>
      </c>
      <c r="I22" s="226">
        <f t="shared" si="5"/>
        <v>526</v>
      </c>
      <c r="J22" s="226">
        <f t="shared" si="5"/>
        <v>283</v>
      </c>
      <c r="K22" s="226">
        <f t="shared" si="5"/>
        <v>195</v>
      </c>
      <c r="L22" s="226">
        <f t="shared" si="5"/>
        <v>3015</v>
      </c>
      <c r="M22" s="65"/>
      <c r="N22" s="65"/>
      <c r="O22" s="305">
        <f t="shared" si="2"/>
        <v>3015</v>
      </c>
      <c r="P22" s="189"/>
    </row>
    <row r="23" spans="2:16" ht="15.75" x14ac:dyDescent="0.2">
      <c r="B23" s="188"/>
      <c r="C23" s="54"/>
      <c r="D23" s="54"/>
      <c r="E23" s="58" t="s">
        <v>43</v>
      </c>
      <c r="F23" s="59">
        <v>158</v>
      </c>
      <c r="G23" s="59">
        <v>163</v>
      </c>
      <c r="H23" s="59">
        <v>118</v>
      </c>
      <c r="I23" s="59">
        <v>104</v>
      </c>
      <c r="J23" s="59">
        <v>71</v>
      </c>
      <c r="K23" s="59">
        <v>37</v>
      </c>
      <c r="L23" s="60">
        <f t="shared" ref="L23:L28" si="6">+SUM(F23:K23)</f>
        <v>651</v>
      </c>
      <c r="M23" s="65"/>
      <c r="N23" s="65"/>
      <c r="O23" s="305">
        <f t="shared" si="2"/>
        <v>651</v>
      </c>
      <c r="P23" s="189"/>
    </row>
    <row r="24" spans="2:16" ht="15.75" x14ac:dyDescent="0.2">
      <c r="B24" s="188"/>
      <c r="C24" s="54"/>
      <c r="D24" s="54"/>
      <c r="E24" s="61" t="s">
        <v>48</v>
      </c>
      <c r="F24" s="59">
        <v>128</v>
      </c>
      <c r="G24" s="59">
        <v>175</v>
      </c>
      <c r="H24" s="59">
        <v>175</v>
      </c>
      <c r="I24" s="59">
        <v>132</v>
      </c>
      <c r="J24" s="59">
        <v>57</v>
      </c>
      <c r="K24" s="59">
        <v>36</v>
      </c>
      <c r="L24" s="63">
        <f t="shared" si="6"/>
        <v>703</v>
      </c>
      <c r="M24" s="65"/>
      <c r="N24" s="65"/>
      <c r="O24" s="305">
        <f t="shared" si="2"/>
        <v>703</v>
      </c>
      <c r="P24" s="189"/>
    </row>
    <row r="25" spans="2:16" ht="15.75" x14ac:dyDescent="0.2">
      <c r="B25" s="188"/>
      <c r="C25" s="54"/>
      <c r="D25" s="54"/>
      <c r="E25" s="58" t="s">
        <v>44</v>
      </c>
      <c r="F25" s="59">
        <v>35</v>
      </c>
      <c r="G25" s="59">
        <v>48</v>
      </c>
      <c r="H25" s="59">
        <v>40</v>
      </c>
      <c r="I25" s="59">
        <v>24</v>
      </c>
      <c r="J25" s="59">
        <v>11</v>
      </c>
      <c r="K25" s="59">
        <v>8</v>
      </c>
      <c r="L25" s="60">
        <f t="shared" si="6"/>
        <v>166</v>
      </c>
      <c r="M25" s="65"/>
      <c r="N25" s="65"/>
      <c r="O25" s="305">
        <f t="shared" si="2"/>
        <v>166</v>
      </c>
      <c r="P25" s="189"/>
    </row>
    <row r="26" spans="2:16" ht="15.75" x14ac:dyDescent="0.2">
      <c r="B26" s="188"/>
      <c r="C26" s="54"/>
      <c r="D26" s="54"/>
      <c r="E26" s="61" t="s">
        <v>98</v>
      </c>
      <c r="F26" s="59">
        <v>52</v>
      </c>
      <c r="G26" s="59">
        <v>80</v>
      </c>
      <c r="H26" s="59">
        <v>80</v>
      </c>
      <c r="I26" s="59">
        <v>35</v>
      </c>
      <c r="J26" s="59">
        <v>24</v>
      </c>
      <c r="K26" s="59">
        <v>16</v>
      </c>
      <c r="L26" s="63">
        <f t="shared" si="6"/>
        <v>287</v>
      </c>
      <c r="M26" s="65"/>
      <c r="N26" s="65"/>
      <c r="O26" s="305">
        <f t="shared" si="2"/>
        <v>287</v>
      </c>
      <c r="P26" s="189"/>
    </row>
    <row r="27" spans="2:16" ht="15.75" x14ac:dyDescent="0.2">
      <c r="B27" s="188"/>
      <c r="C27" s="54"/>
      <c r="D27" s="54"/>
      <c r="E27" s="58" t="s">
        <v>46</v>
      </c>
      <c r="F27" s="59">
        <v>112</v>
      </c>
      <c r="G27" s="59">
        <v>167</v>
      </c>
      <c r="H27" s="59">
        <v>165</v>
      </c>
      <c r="I27" s="59">
        <v>146</v>
      </c>
      <c r="J27" s="59">
        <v>85</v>
      </c>
      <c r="K27" s="59">
        <v>78</v>
      </c>
      <c r="L27" s="60">
        <f t="shared" si="6"/>
        <v>753</v>
      </c>
      <c r="M27" s="65"/>
      <c r="N27" s="65"/>
      <c r="O27" s="305">
        <f t="shared" si="2"/>
        <v>753</v>
      </c>
      <c r="P27" s="189"/>
    </row>
    <row r="28" spans="2:16" ht="15.75" x14ac:dyDescent="0.2">
      <c r="B28" s="188"/>
      <c r="C28" s="54"/>
      <c r="D28" s="54"/>
      <c r="E28" s="61" t="s">
        <v>47</v>
      </c>
      <c r="F28" s="59">
        <v>75</v>
      </c>
      <c r="G28" s="59">
        <v>116</v>
      </c>
      <c r="H28" s="59">
        <v>124</v>
      </c>
      <c r="I28" s="59">
        <v>85</v>
      </c>
      <c r="J28" s="59">
        <v>35</v>
      </c>
      <c r="K28" s="59">
        <v>20</v>
      </c>
      <c r="L28" s="63">
        <f t="shared" si="6"/>
        <v>455</v>
      </c>
      <c r="M28" s="65"/>
      <c r="N28" s="65"/>
      <c r="O28" s="305">
        <f t="shared" si="2"/>
        <v>455</v>
      </c>
      <c r="P28" s="189"/>
    </row>
    <row r="29" spans="2:16" ht="15.75" x14ac:dyDescent="0.2">
      <c r="B29" s="188"/>
      <c r="C29" s="54"/>
      <c r="D29" s="54"/>
      <c r="E29" s="228" t="s">
        <v>99</v>
      </c>
      <c r="F29" s="226">
        <f>+SUM(F30:F33)</f>
        <v>220</v>
      </c>
      <c r="G29" s="226">
        <f t="shared" ref="G29:L29" si="7">+SUM(G30:G33)</f>
        <v>270</v>
      </c>
      <c r="H29" s="226">
        <f t="shared" si="7"/>
        <v>336</v>
      </c>
      <c r="I29" s="226">
        <f t="shared" si="7"/>
        <v>326</v>
      </c>
      <c r="J29" s="226">
        <f t="shared" si="7"/>
        <v>184</v>
      </c>
      <c r="K29" s="226">
        <f t="shared" si="7"/>
        <v>148</v>
      </c>
      <c r="L29" s="226">
        <f t="shared" si="7"/>
        <v>1484</v>
      </c>
      <c r="M29" s="65"/>
      <c r="N29" s="65"/>
      <c r="O29" s="305">
        <f t="shared" si="2"/>
        <v>1484</v>
      </c>
      <c r="P29" s="189"/>
    </row>
    <row r="30" spans="2:16" ht="15.75" x14ac:dyDescent="0.2">
      <c r="B30" s="188"/>
      <c r="C30" s="54"/>
      <c r="D30" s="54"/>
      <c r="E30" s="58" t="s">
        <v>116</v>
      </c>
      <c r="F30" s="59">
        <v>65</v>
      </c>
      <c r="G30" s="59">
        <v>77</v>
      </c>
      <c r="H30" s="59">
        <v>123</v>
      </c>
      <c r="I30" s="59">
        <v>109</v>
      </c>
      <c r="J30" s="59">
        <v>58</v>
      </c>
      <c r="K30" s="59">
        <v>52</v>
      </c>
      <c r="L30" s="60">
        <f>+SUM(F30:K30)</f>
        <v>484</v>
      </c>
      <c r="M30" s="65"/>
      <c r="N30" s="65"/>
      <c r="O30" s="305">
        <f t="shared" si="2"/>
        <v>484</v>
      </c>
      <c r="P30" s="189"/>
    </row>
    <row r="31" spans="2:16" ht="15.75" x14ac:dyDescent="0.2">
      <c r="B31" s="188"/>
      <c r="C31" s="54"/>
      <c r="D31" s="54"/>
      <c r="E31" s="61" t="s">
        <v>54</v>
      </c>
      <c r="F31" s="59">
        <v>31</v>
      </c>
      <c r="G31" s="59">
        <v>27</v>
      </c>
      <c r="H31" s="59">
        <v>23</v>
      </c>
      <c r="I31" s="59">
        <v>42</v>
      </c>
      <c r="J31" s="59">
        <v>23</v>
      </c>
      <c r="K31" s="59">
        <v>18</v>
      </c>
      <c r="L31" s="63">
        <f>+SUM(F31:K31)</f>
        <v>164</v>
      </c>
      <c r="M31" s="65"/>
      <c r="N31" s="65"/>
      <c r="O31" s="305">
        <f t="shared" si="2"/>
        <v>164</v>
      </c>
      <c r="P31" s="189"/>
    </row>
    <row r="32" spans="2:16" ht="15.75" x14ac:dyDescent="0.2">
      <c r="B32" s="188"/>
      <c r="C32" s="54"/>
      <c r="D32" s="54"/>
      <c r="E32" s="58" t="s">
        <v>52</v>
      </c>
      <c r="F32" s="59">
        <v>3</v>
      </c>
      <c r="G32" s="59">
        <v>7</v>
      </c>
      <c r="H32" s="59">
        <v>7</v>
      </c>
      <c r="I32" s="59">
        <v>9</v>
      </c>
      <c r="J32" s="59">
        <v>4</v>
      </c>
      <c r="K32" s="59">
        <v>1</v>
      </c>
      <c r="L32" s="63">
        <f>+SUM(F32:K32)</f>
        <v>31</v>
      </c>
      <c r="M32" s="65"/>
      <c r="N32" s="65"/>
      <c r="O32" s="305">
        <f t="shared" si="2"/>
        <v>31</v>
      </c>
      <c r="P32" s="189"/>
    </row>
    <row r="33" spans="2:16" ht="15.75" x14ac:dyDescent="0.2">
      <c r="B33" s="188"/>
      <c r="C33" s="54"/>
      <c r="D33" s="54"/>
      <c r="E33" s="61" t="s">
        <v>50</v>
      </c>
      <c r="F33" s="59">
        <v>121</v>
      </c>
      <c r="G33" s="59">
        <v>159</v>
      </c>
      <c r="H33" s="59">
        <v>183</v>
      </c>
      <c r="I33" s="59">
        <v>166</v>
      </c>
      <c r="J33" s="59">
        <v>99</v>
      </c>
      <c r="K33" s="59">
        <v>77</v>
      </c>
      <c r="L33" s="63">
        <f>+SUM(F33:K33)</f>
        <v>805</v>
      </c>
      <c r="M33" s="65"/>
      <c r="N33" s="65"/>
      <c r="O33" s="305">
        <f t="shared" si="2"/>
        <v>805</v>
      </c>
      <c r="P33" s="189"/>
    </row>
    <row r="34" spans="2:16" ht="15.75" x14ac:dyDescent="0.2">
      <c r="B34" s="188"/>
      <c r="C34" s="54"/>
      <c r="D34" s="54"/>
      <c r="E34" s="228" t="s">
        <v>55</v>
      </c>
      <c r="F34" s="226">
        <f>+SUM(F35:F37)</f>
        <v>20</v>
      </c>
      <c r="G34" s="226">
        <f t="shared" ref="G34:L34" si="8">+SUM(G35:G37)</f>
        <v>22</v>
      </c>
      <c r="H34" s="226">
        <f t="shared" si="8"/>
        <v>32</v>
      </c>
      <c r="I34" s="226">
        <f t="shared" si="8"/>
        <v>15</v>
      </c>
      <c r="J34" s="226">
        <f t="shared" si="8"/>
        <v>5</v>
      </c>
      <c r="K34" s="226">
        <f t="shared" si="8"/>
        <v>2</v>
      </c>
      <c r="L34" s="226">
        <f t="shared" si="8"/>
        <v>96</v>
      </c>
      <c r="M34" s="65"/>
      <c r="N34" s="65"/>
      <c r="O34" s="305">
        <f t="shared" si="2"/>
        <v>96</v>
      </c>
      <c r="P34" s="189"/>
    </row>
    <row r="35" spans="2:16" ht="15.75" x14ac:dyDescent="0.2">
      <c r="B35" s="188"/>
      <c r="C35" s="54"/>
      <c r="D35" s="54"/>
      <c r="E35" s="58" t="s">
        <v>56</v>
      </c>
      <c r="F35" s="59">
        <v>19</v>
      </c>
      <c r="G35" s="59">
        <v>22</v>
      </c>
      <c r="H35" s="59">
        <v>32</v>
      </c>
      <c r="I35" s="59">
        <v>15</v>
      </c>
      <c r="J35" s="59">
        <v>5</v>
      </c>
      <c r="K35" s="59">
        <v>2</v>
      </c>
      <c r="L35" s="60">
        <f>+SUM(F35:K35)</f>
        <v>95</v>
      </c>
      <c r="M35" s="65"/>
      <c r="N35" s="65"/>
      <c r="O35" s="305">
        <f t="shared" si="2"/>
        <v>95</v>
      </c>
      <c r="P35" s="189"/>
    </row>
    <row r="36" spans="2:16" ht="15.75" x14ac:dyDescent="0.2">
      <c r="B36" s="188"/>
      <c r="C36" s="54"/>
      <c r="D36" s="54"/>
      <c r="E36" s="58" t="s">
        <v>193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60">
        <v>0</v>
      </c>
      <c r="M36" s="65"/>
      <c r="N36" s="65"/>
      <c r="O36" s="305">
        <f t="shared" si="2"/>
        <v>0</v>
      </c>
      <c r="P36" s="189"/>
    </row>
    <row r="37" spans="2:16" ht="15.75" x14ac:dyDescent="0.2">
      <c r="B37" s="188"/>
      <c r="C37" s="54"/>
      <c r="D37" s="54"/>
      <c r="E37" s="58" t="s">
        <v>194</v>
      </c>
      <c r="F37" s="59">
        <v>1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60">
        <f>+SUM(F37:K37)</f>
        <v>1</v>
      </c>
      <c r="M37" s="65"/>
      <c r="N37" s="65"/>
      <c r="O37" s="305">
        <f t="shared" si="2"/>
        <v>1</v>
      </c>
      <c r="P37" s="189"/>
    </row>
    <row r="38" spans="2:16" ht="15.75" x14ac:dyDescent="0.2">
      <c r="B38" s="188"/>
      <c r="C38" s="54"/>
      <c r="D38" s="54"/>
      <c r="E38" s="228" t="s">
        <v>63</v>
      </c>
      <c r="F38" s="226">
        <f>+SUM(F39:F41)</f>
        <v>105</v>
      </c>
      <c r="G38" s="226">
        <f t="shared" ref="G38:L38" si="9">+SUM(G39:G41)</f>
        <v>168</v>
      </c>
      <c r="H38" s="226">
        <f t="shared" si="9"/>
        <v>211</v>
      </c>
      <c r="I38" s="226">
        <f t="shared" si="9"/>
        <v>186</v>
      </c>
      <c r="J38" s="226">
        <f t="shared" si="9"/>
        <v>117</v>
      </c>
      <c r="K38" s="226">
        <f t="shared" si="9"/>
        <v>95</v>
      </c>
      <c r="L38" s="226">
        <f t="shared" si="9"/>
        <v>882</v>
      </c>
      <c r="M38" s="65"/>
      <c r="N38" s="65"/>
      <c r="O38" s="305">
        <f t="shared" si="2"/>
        <v>882</v>
      </c>
      <c r="P38" s="189"/>
    </row>
    <row r="39" spans="2:16" ht="15.75" x14ac:dyDescent="0.2">
      <c r="B39" s="188"/>
      <c r="C39" s="54"/>
      <c r="D39" s="54"/>
      <c r="E39" s="58" t="s">
        <v>64</v>
      </c>
      <c r="F39" s="59">
        <v>50</v>
      </c>
      <c r="G39" s="59">
        <v>73</v>
      </c>
      <c r="H39" s="59">
        <v>83</v>
      </c>
      <c r="I39" s="59">
        <v>78</v>
      </c>
      <c r="J39" s="59">
        <v>56</v>
      </c>
      <c r="K39" s="59">
        <v>47</v>
      </c>
      <c r="L39" s="60">
        <f>+SUM(F39:K39)</f>
        <v>387</v>
      </c>
      <c r="M39" s="65"/>
      <c r="N39" s="65"/>
      <c r="O39" s="305">
        <f t="shared" si="2"/>
        <v>387</v>
      </c>
      <c r="P39" s="189"/>
    </row>
    <row r="40" spans="2:16" ht="15.75" x14ac:dyDescent="0.2">
      <c r="B40" s="188"/>
      <c r="C40" s="54"/>
      <c r="D40" s="54"/>
      <c r="E40" s="61" t="s">
        <v>65</v>
      </c>
      <c r="F40" s="59">
        <v>46</v>
      </c>
      <c r="G40" s="59">
        <v>80</v>
      </c>
      <c r="H40" s="59">
        <v>94</v>
      </c>
      <c r="I40" s="59">
        <v>89</v>
      </c>
      <c r="J40" s="59">
        <v>49</v>
      </c>
      <c r="K40" s="59">
        <v>28</v>
      </c>
      <c r="L40" s="63">
        <f>+SUM(F40:K40)</f>
        <v>386</v>
      </c>
      <c r="M40" s="65"/>
      <c r="N40" s="65"/>
      <c r="O40" s="305">
        <f t="shared" si="2"/>
        <v>386</v>
      </c>
      <c r="P40" s="189"/>
    </row>
    <row r="41" spans="2:16" ht="15.75" x14ac:dyDescent="0.2">
      <c r="B41" s="188"/>
      <c r="C41" s="54"/>
      <c r="D41" s="54"/>
      <c r="E41" s="58" t="s">
        <v>100</v>
      </c>
      <c r="F41" s="59">
        <v>9</v>
      </c>
      <c r="G41" s="59">
        <v>15</v>
      </c>
      <c r="H41" s="59">
        <v>34</v>
      </c>
      <c r="I41" s="59">
        <v>19</v>
      </c>
      <c r="J41" s="59">
        <v>12</v>
      </c>
      <c r="K41" s="59">
        <v>20</v>
      </c>
      <c r="L41" s="60">
        <f>+SUM(F41:K41)</f>
        <v>109</v>
      </c>
      <c r="M41" s="65"/>
      <c r="N41" s="65"/>
      <c r="O41" s="305">
        <f t="shared" si="2"/>
        <v>109</v>
      </c>
      <c r="P41" s="189"/>
    </row>
    <row r="42" spans="2:16" ht="15.75" x14ac:dyDescent="0.2">
      <c r="B42" s="188"/>
      <c r="C42" s="54"/>
      <c r="D42" s="54"/>
      <c r="E42" s="228" t="s">
        <v>101</v>
      </c>
      <c r="F42" s="226">
        <f>+SUM(F43:F45)</f>
        <v>96</v>
      </c>
      <c r="G42" s="226">
        <f t="shared" ref="G42:K42" si="10">+SUM(G43:G45)</f>
        <v>115</v>
      </c>
      <c r="H42" s="226">
        <f t="shared" si="10"/>
        <v>85</v>
      </c>
      <c r="I42" s="226">
        <f t="shared" si="10"/>
        <v>56</v>
      </c>
      <c r="J42" s="226">
        <f t="shared" si="10"/>
        <v>22</v>
      </c>
      <c r="K42" s="226">
        <f t="shared" si="10"/>
        <v>4</v>
      </c>
      <c r="L42" s="226">
        <f>+SUM(L43:L45)</f>
        <v>378</v>
      </c>
      <c r="M42" s="65"/>
      <c r="N42" s="65"/>
      <c r="O42" s="305">
        <f t="shared" si="2"/>
        <v>378</v>
      </c>
      <c r="P42" s="189"/>
    </row>
    <row r="43" spans="2:16" ht="15.75" x14ac:dyDescent="0.2">
      <c r="B43" s="188"/>
      <c r="C43" s="54"/>
      <c r="D43" s="54"/>
      <c r="E43" s="58" t="s">
        <v>117</v>
      </c>
      <c r="F43" s="59">
        <v>14</v>
      </c>
      <c r="G43" s="59">
        <v>23</v>
      </c>
      <c r="H43" s="59">
        <v>26</v>
      </c>
      <c r="I43" s="59">
        <v>23</v>
      </c>
      <c r="J43" s="59">
        <v>11</v>
      </c>
      <c r="K43" s="59">
        <v>1</v>
      </c>
      <c r="L43" s="60">
        <f>+SUM(F43:K43)</f>
        <v>98</v>
      </c>
      <c r="M43" s="65"/>
      <c r="N43" s="65"/>
      <c r="O43" s="305">
        <f t="shared" si="2"/>
        <v>98</v>
      </c>
      <c r="P43" s="189"/>
    </row>
    <row r="44" spans="2:16" ht="15.75" x14ac:dyDescent="0.2">
      <c r="B44" s="188"/>
      <c r="C44" s="54"/>
      <c r="D44" s="54"/>
      <c r="E44" s="61" t="s">
        <v>61</v>
      </c>
      <c r="F44" s="59">
        <v>66</v>
      </c>
      <c r="G44" s="59">
        <v>79</v>
      </c>
      <c r="H44" s="59">
        <v>48</v>
      </c>
      <c r="I44" s="59">
        <v>26</v>
      </c>
      <c r="J44" s="59">
        <v>9</v>
      </c>
      <c r="K44" s="59">
        <v>1</v>
      </c>
      <c r="L44" s="63">
        <f>+SUM(F44:K44)</f>
        <v>229</v>
      </c>
      <c r="M44" s="65"/>
      <c r="N44" s="65"/>
      <c r="O44" s="305">
        <f t="shared" si="2"/>
        <v>229</v>
      </c>
      <c r="P44" s="189"/>
    </row>
    <row r="45" spans="2:16" ht="15.75" x14ac:dyDescent="0.2">
      <c r="B45" s="188"/>
      <c r="C45" s="54"/>
      <c r="D45" s="54"/>
      <c r="E45" s="58" t="s">
        <v>60</v>
      </c>
      <c r="F45" s="59">
        <v>16</v>
      </c>
      <c r="G45" s="59">
        <v>13</v>
      </c>
      <c r="H45" s="59">
        <v>11</v>
      </c>
      <c r="I45" s="59">
        <v>7</v>
      </c>
      <c r="J45" s="59">
        <v>2</v>
      </c>
      <c r="K45" s="59">
        <v>2</v>
      </c>
      <c r="L45" s="63">
        <f>+SUM(F45:K45)</f>
        <v>51</v>
      </c>
      <c r="M45" s="65"/>
      <c r="N45" s="65"/>
      <c r="O45" s="305"/>
      <c r="P45" s="189"/>
    </row>
    <row r="46" spans="2:16" ht="15.75" x14ac:dyDescent="0.2">
      <c r="B46" s="188"/>
      <c r="C46" s="54"/>
      <c r="D46" s="54"/>
      <c r="E46" s="228" t="s">
        <v>68</v>
      </c>
      <c r="F46" s="226">
        <f>+SUM(F47)</f>
        <v>70</v>
      </c>
      <c r="G46" s="226">
        <f t="shared" ref="G46:L46" si="11">+SUM(G47)</f>
        <v>94</v>
      </c>
      <c r="H46" s="226">
        <f t="shared" si="11"/>
        <v>80</v>
      </c>
      <c r="I46" s="226">
        <f t="shared" si="11"/>
        <v>41</v>
      </c>
      <c r="J46" s="226">
        <f t="shared" si="11"/>
        <v>8</v>
      </c>
      <c r="K46" s="226">
        <f t="shared" si="11"/>
        <v>6</v>
      </c>
      <c r="L46" s="292">
        <f t="shared" si="11"/>
        <v>299</v>
      </c>
      <c r="M46" s="65"/>
      <c r="N46" s="65"/>
      <c r="O46" s="305">
        <f t="shared" ref="O46:O54" si="12">+SUM(F46:K46)</f>
        <v>299</v>
      </c>
      <c r="P46" s="189"/>
    </row>
    <row r="47" spans="2:16" ht="15.75" x14ac:dyDescent="0.2">
      <c r="B47" s="188"/>
      <c r="C47" s="54"/>
      <c r="D47" s="54"/>
      <c r="E47" s="58" t="s">
        <v>118</v>
      </c>
      <c r="F47" s="59">
        <v>70</v>
      </c>
      <c r="G47" s="59">
        <v>94</v>
      </c>
      <c r="H47" s="59">
        <v>80</v>
      </c>
      <c r="I47" s="59">
        <v>41</v>
      </c>
      <c r="J47" s="59">
        <v>8</v>
      </c>
      <c r="K47" s="59">
        <v>6</v>
      </c>
      <c r="L47" s="60">
        <f>+SUM(F47:K47)</f>
        <v>299</v>
      </c>
      <c r="M47" s="65"/>
      <c r="N47" s="65"/>
      <c r="O47" s="305">
        <f t="shared" si="12"/>
        <v>299</v>
      </c>
      <c r="P47" s="189"/>
    </row>
    <row r="48" spans="2:16" ht="15.75" x14ac:dyDescent="0.2">
      <c r="B48" s="188"/>
      <c r="C48" s="54"/>
      <c r="D48" s="54"/>
      <c r="E48" s="228" t="s">
        <v>67</v>
      </c>
      <c r="F48" s="226">
        <f>+SUM(F49)</f>
        <v>15</v>
      </c>
      <c r="G48" s="226">
        <f t="shared" ref="G48:L48" si="13">+SUM(G49)</f>
        <v>19</v>
      </c>
      <c r="H48" s="226">
        <f t="shared" si="13"/>
        <v>27</v>
      </c>
      <c r="I48" s="226">
        <f t="shared" si="13"/>
        <v>19</v>
      </c>
      <c r="J48" s="226">
        <f t="shared" si="13"/>
        <v>7</v>
      </c>
      <c r="K48" s="226">
        <f t="shared" si="13"/>
        <v>9</v>
      </c>
      <c r="L48" s="292">
        <f t="shared" si="13"/>
        <v>96</v>
      </c>
      <c r="M48" s="65"/>
      <c r="N48" s="65"/>
      <c r="O48" s="305">
        <f t="shared" si="12"/>
        <v>96</v>
      </c>
      <c r="P48" s="189"/>
    </row>
    <row r="49" spans="2:16" ht="15.75" x14ac:dyDescent="0.2">
      <c r="B49" s="188"/>
      <c r="C49" s="54"/>
      <c r="D49" s="54"/>
      <c r="E49" s="58" t="s">
        <v>67</v>
      </c>
      <c r="F49" s="59">
        <v>15</v>
      </c>
      <c r="G49" s="59">
        <v>19</v>
      </c>
      <c r="H49" s="59">
        <v>27</v>
      </c>
      <c r="I49" s="59">
        <v>19</v>
      </c>
      <c r="J49" s="59">
        <v>7</v>
      </c>
      <c r="K49" s="59">
        <v>9</v>
      </c>
      <c r="L49" s="60">
        <f>+SUM(F49:K49)</f>
        <v>96</v>
      </c>
      <c r="M49" s="65"/>
      <c r="N49" s="65"/>
      <c r="O49" s="305">
        <f t="shared" si="12"/>
        <v>96</v>
      </c>
      <c r="P49" s="189"/>
    </row>
    <row r="50" spans="2:16" ht="15.75" x14ac:dyDescent="0.2">
      <c r="B50" s="188"/>
      <c r="C50" s="54"/>
      <c r="D50" s="54"/>
      <c r="E50" s="187" t="s">
        <v>70</v>
      </c>
      <c r="F50" s="196">
        <f>+F48+F46+F42+F38+F34+F29+F22+F18+F10+F14</f>
        <v>1819</v>
      </c>
      <c r="G50" s="196">
        <f t="shared" ref="G50:K50" si="14">+G48+G46+G42+G38+G34+G29+G22+G18+G10+G14</f>
        <v>2390</v>
      </c>
      <c r="H50" s="196">
        <f t="shared" si="14"/>
        <v>2374</v>
      </c>
      <c r="I50" s="196">
        <f t="shared" si="14"/>
        <v>2092</v>
      </c>
      <c r="J50" s="196">
        <f t="shared" si="14"/>
        <v>1200</v>
      </c>
      <c r="K50" s="196">
        <f t="shared" si="14"/>
        <v>1038</v>
      </c>
      <c r="L50" s="196">
        <f>+L48+L46+L42+L38+L34+L29+L22+L18+L10+L14</f>
        <v>10913</v>
      </c>
      <c r="M50" s="65"/>
      <c r="N50" s="65"/>
      <c r="O50" s="305">
        <f t="shared" si="12"/>
        <v>10913</v>
      </c>
      <c r="P50" s="189"/>
    </row>
    <row r="51" spans="2:16" ht="15.75" x14ac:dyDescent="0.2">
      <c r="B51" s="188"/>
      <c r="C51" s="54"/>
      <c r="D51" s="54"/>
      <c r="E51" s="58" t="s">
        <v>119</v>
      </c>
      <c r="F51" s="59"/>
      <c r="G51" s="59"/>
      <c r="H51" s="59"/>
      <c r="I51" s="60"/>
      <c r="J51" s="60"/>
      <c r="K51" s="60"/>
      <c r="L51" s="60">
        <f>+SUM(F51:K51)</f>
        <v>0</v>
      </c>
      <c r="M51" s="65"/>
      <c r="N51" s="65"/>
      <c r="O51" s="305">
        <f t="shared" si="12"/>
        <v>0</v>
      </c>
      <c r="P51" s="189"/>
    </row>
    <row r="52" spans="2:16" ht="15.75" x14ac:dyDescent="0.2">
      <c r="B52" s="188"/>
      <c r="C52" s="54"/>
      <c r="D52" s="54"/>
      <c r="E52" s="58" t="s">
        <v>71</v>
      </c>
      <c r="F52" s="59"/>
      <c r="G52" s="59">
        <v>11</v>
      </c>
      <c r="H52" s="59">
        <v>6</v>
      </c>
      <c r="I52" s="60">
        <v>8</v>
      </c>
      <c r="J52" s="60">
        <v>1</v>
      </c>
      <c r="K52" s="60">
        <v>2</v>
      </c>
      <c r="L52" s="60">
        <f>+SUM(F52:K52)</f>
        <v>28</v>
      </c>
      <c r="M52" s="65"/>
      <c r="N52" s="65"/>
      <c r="O52" s="305">
        <f t="shared" si="12"/>
        <v>28</v>
      </c>
      <c r="P52" s="189"/>
    </row>
    <row r="53" spans="2:16" ht="15.75" x14ac:dyDescent="0.2">
      <c r="B53" s="188"/>
      <c r="C53" s="54"/>
      <c r="D53" s="54"/>
      <c r="E53" s="58" t="s">
        <v>120</v>
      </c>
      <c r="F53" s="59"/>
      <c r="G53" s="59"/>
      <c r="H53" s="59"/>
      <c r="I53" s="59"/>
      <c r="J53" s="59">
        <v>1</v>
      </c>
      <c r="K53" s="59">
        <v>2</v>
      </c>
      <c r="L53" s="60">
        <f>+SUM(F53:K53)</f>
        <v>3</v>
      </c>
      <c r="M53" s="65"/>
      <c r="N53" s="65"/>
      <c r="O53" s="305">
        <f t="shared" si="12"/>
        <v>3</v>
      </c>
      <c r="P53" s="189"/>
    </row>
    <row r="54" spans="2:16" ht="18" x14ac:dyDescent="0.2">
      <c r="B54" s="188"/>
      <c r="C54" s="54"/>
      <c r="D54" s="54"/>
      <c r="E54" s="198" t="s">
        <v>102</v>
      </c>
      <c r="F54" s="199">
        <f>+SUM(F50:F53)</f>
        <v>1819</v>
      </c>
      <c r="G54" s="199">
        <f t="shared" ref="G54:L54" si="15">+SUM(G50:G53)</f>
        <v>2401</v>
      </c>
      <c r="H54" s="199">
        <f t="shared" si="15"/>
        <v>2380</v>
      </c>
      <c r="I54" s="199">
        <f t="shared" si="15"/>
        <v>2100</v>
      </c>
      <c r="J54" s="199">
        <f t="shared" si="15"/>
        <v>1202</v>
      </c>
      <c r="K54" s="199">
        <f t="shared" si="15"/>
        <v>1042</v>
      </c>
      <c r="L54" s="199">
        <f t="shared" si="15"/>
        <v>10944</v>
      </c>
      <c r="M54" s="65"/>
      <c r="N54" s="65"/>
      <c r="O54" s="305">
        <f t="shared" si="12"/>
        <v>10944</v>
      </c>
      <c r="P54" s="189"/>
    </row>
    <row r="55" spans="2:16" x14ac:dyDescent="0.2">
      <c r="B55" s="188"/>
      <c r="C55" s="54"/>
      <c r="D55" s="54"/>
      <c r="E55" s="54"/>
      <c r="F55" s="54"/>
      <c r="G55" s="54"/>
      <c r="H55" s="54"/>
      <c r="I55" s="54"/>
      <c r="J55" s="54"/>
      <c r="K55" s="54"/>
      <c r="L55" s="293"/>
      <c r="M55" s="56"/>
      <c r="N55" s="56"/>
      <c r="O55" s="56"/>
      <c r="P55" s="189"/>
    </row>
    <row r="56" spans="2:16" ht="16.5" x14ac:dyDescent="0.3">
      <c r="B56" s="188"/>
      <c r="C56" s="387"/>
      <c r="D56" s="387"/>
      <c r="E56" s="387"/>
      <c r="F56" s="387"/>
      <c r="G56" s="387"/>
      <c r="H56" s="387"/>
      <c r="I56" s="387"/>
      <c r="J56" s="387"/>
      <c r="K56" s="387"/>
      <c r="L56" s="387"/>
      <c r="M56" s="387"/>
      <c r="N56" s="387"/>
      <c r="O56" s="387"/>
      <c r="P56" s="189"/>
    </row>
    <row r="57" spans="2:16" ht="69" customHeight="1" x14ac:dyDescent="0.5">
      <c r="B57" s="188"/>
      <c r="C57" s="284"/>
      <c r="D57" s="284"/>
      <c r="E57" s="395" t="s">
        <v>535</v>
      </c>
      <c r="F57" s="405"/>
      <c r="G57" s="405"/>
      <c r="H57" s="405"/>
      <c r="I57" s="405"/>
      <c r="J57" s="405"/>
      <c r="K57" s="405"/>
      <c r="L57" s="405"/>
      <c r="M57" s="284"/>
      <c r="N57" s="284"/>
      <c r="O57" s="284"/>
      <c r="P57" s="189"/>
    </row>
    <row r="58" spans="2:16" s="300" customFormat="1" ht="21" x14ac:dyDescent="0.35">
      <c r="B58" s="297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8"/>
      <c r="P58" s="299"/>
    </row>
    <row r="59" spans="2:16" ht="16.5" x14ac:dyDescent="0.3">
      <c r="B59" s="188"/>
      <c r="C59" s="284"/>
      <c r="D59" s="284"/>
      <c r="E59" s="380" t="s">
        <v>90</v>
      </c>
      <c r="F59" s="388" t="s">
        <v>110</v>
      </c>
      <c r="G59" s="388" t="s">
        <v>111</v>
      </c>
      <c r="H59" s="388" t="s">
        <v>112</v>
      </c>
      <c r="I59" s="388" t="s">
        <v>113</v>
      </c>
      <c r="J59" s="388" t="s">
        <v>114</v>
      </c>
      <c r="K59" s="388" t="s">
        <v>115</v>
      </c>
      <c r="L59" s="406" t="s">
        <v>70</v>
      </c>
      <c r="M59" s="284"/>
      <c r="N59" s="284"/>
      <c r="O59" s="284"/>
      <c r="P59" s="189"/>
    </row>
    <row r="60" spans="2:16" ht="16.5" x14ac:dyDescent="0.3">
      <c r="B60" s="188"/>
      <c r="C60" s="284"/>
      <c r="D60" s="284"/>
      <c r="E60" s="381"/>
      <c r="F60" s="389"/>
      <c r="G60" s="389"/>
      <c r="H60" s="389"/>
      <c r="I60" s="389"/>
      <c r="J60" s="389"/>
      <c r="K60" s="389"/>
      <c r="L60" s="407"/>
      <c r="M60" s="284"/>
      <c r="N60" s="284"/>
      <c r="O60" s="284"/>
      <c r="P60" s="189"/>
    </row>
    <row r="61" spans="2:16" ht="16.5" x14ac:dyDescent="0.3">
      <c r="B61" s="188"/>
      <c r="C61" s="284"/>
      <c r="D61" s="284"/>
      <c r="E61" s="225" t="s">
        <v>30</v>
      </c>
      <c r="F61" s="301">
        <f t="shared" ref="F61:K61" si="16">+F10/$L10</f>
        <v>0.11025029797377831</v>
      </c>
      <c r="G61" s="301">
        <f t="shared" si="16"/>
        <v>0.16090584028605484</v>
      </c>
      <c r="H61" s="301">
        <f t="shared" si="16"/>
        <v>0.19487485101311083</v>
      </c>
      <c r="I61" s="301">
        <f t="shared" si="16"/>
        <v>0.22765196662693682</v>
      </c>
      <c r="J61" s="301">
        <f t="shared" si="16"/>
        <v>0.14898688915375446</v>
      </c>
      <c r="K61" s="301">
        <f t="shared" si="16"/>
        <v>0.15733015494636471</v>
      </c>
      <c r="L61" s="301">
        <f>+SUM(F61:K61)</f>
        <v>0.99999999999999989</v>
      </c>
      <c r="M61" s="284"/>
      <c r="N61" s="284"/>
      <c r="O61" s="284"/>
      <c r="P61" s="189"/>
    </row>
    <row r="62" spans="2:16" ht="16.5" x14ac:dyDescent="0.3">
      <c r="B62" s="188"/>
      <c r="C62" s="284"/>
      <c r="D62" s="284"/>
      <c r="E62" s="58" t="s">
        <v>31</v>
      </c>
      <c r="F62" s="302">
        <f t="shared" ref="F62:K62" si="17">+F11/$L11</f>
        <v>7.6305220883534142E-2</v>
      </c>
      <c r="G62" s="302">
        <f t="shared" si="17"/>
        <v>9.5046854082998664E-2</v>
      </c>
      <c r="H62" s="302">
        <f t="shared" si="17"/>
        <v>0.14859437751004015</v>
      </c>
      <c r="I62" s="302">
        <f t="shared" si="17"/>
        <v>0.23293172690763053</v>
      </c>
      <c r="J62" s="302">
        <f t="shared" si="17"/>
        <v>0.19544846050870146</v>
      </c>
      <c r="K62" s="302">
        <f t="shared" si="17"/>
        <v>0.25167336010709507</v>
      </c>
      <c r="L62" s="302">
        <f t="shared" ref="L62:L105" si="18">+SUM(F62:K62)</f>
        <v>1</v>
      </c>
      <c r="M62" s="284"/>
      <c r="N62" s="284"/>
      <c r="O62" s="284"/>
      <c r="P62" s="189"/>
    </row>
    <row r="63" spans="2:16" ht="16.5" x14ac:dyDescent="0.3">
      <c r="B63" s="188"/>
      <c r="C63" s="284"/>
      <c r="D63" s="284"/>
      <c r="E63" s="61" t="s">
        <v>32</v>
      </c>
      <c r="F63" s="303">
        <f t="shared" ref="F63:K63" si="19">+F12/$L12</f>
        <v>0.28695652173913044</v>
      </c>
      <c r="G63" s="303">
        <f t="shared" si="19"/>
        <v>0.28260869565217389</v>
      </c>
      <c r="H63" s="303">
        <f t="shared" si="19"/>
        <v>0.2391304347826087</v>
      </c>
      <c r="I63" s="303">
        <f t="shared" si="19"/>
        <v>0.13043478260869565</v>
      </c>
      <c r="J63" s="303">
        <f t="shared" si="19"/>
        <v>2.1739130434782608E-2</v>
      </c>
      <c r="K63" s="303">
        <f t="shared" si="19"/>
        <v>3.9130434782608699E-2</v>
      </c>
      <c r="L63" s="302">
        <f t="shared" si="18"/>
        <v>1</v>
      </c>
      <c r="M63" s="284"/>
      <c r="N63" s="284"/>
      <c r="O63" s="284"/>
      <c r="P63" s="189"/>
    </row>
    <row r="64" spans="2:16" ht="16.5" x14ac:dyDescent="0.3">
      <c r="B64" s="188"/>
      <c r="C64" s="284"/>
      <c r="D64" s="284"/>
      <c r="E64" s="58" t="s">
        <v>33</v>
      </c>
      <c r="F64" s="302">
        <f t="shared" ref="F64:K64" si="20">+F13/$L13</f>
        <v>8.8445078459343796E-2</v>
      </c>
      <c r="G64" s="302">
        <f t="shared" si="20"/>
        <v>0.19115549215406563</v>
      </c>
      <c r="H64" s="302">
        <f t="shared" si="20"/>
        <v>0.22967189728958631</v>
      </c>
      <c r="I64" s="302">
        <f t="shared" si="20"/>
        <v>0.25392296718972895</v>
      </c>
      <c r="J64" s="302">
        <f t="shared" si="20"/>
        <v>0.14122681883024252</v>
      </c>
      <c r="K64" s="302">
        <f t="shared" si="20"/>
        <v>9.5577746077032816E-2</v>
      </c>
      <c r="L64" s="302">
        <f t="shared" si="18"/>
        <v>1</v>
      </c>
      <c r="M64" s="284"/>
      <c r="N64" s="284"/>
      <c r="O64" s="284"/>
      <c r="P64" s="189"/>
    </row>
    <row r="65" spans="2:16" ht="16.5" x14ac:dyDescent="0.3">
      <c r="B65" s="188"/>
      <c r="C65" s="284"/>
      <c r="D65" s="284"/>
      <c r="E65" s="228" t="s">
        <v>95</v>
      </c>
      <c r="F65" s="301">
        <f t="shared" ref="F65:K65" si="21">+F14/$L14</f>
        <v>0.15789473684210525</v>
      </c>
      <c r="G65" s="301">
        <f t="shared" si="21"/>
        <v>0.21144967682363805</v>
      </c>
      <c r="H65" s="301">
        <f t="shared" si="21"/>
        <v>0.22253000923361035</v>
      </c>
      <c r="I65" s="301">
        <f t="shared" si="21"/>
        <v>0.19390581717451524</v>
      </c>
      <c r="J65" s="301">
        <f t="shared" si="21"/>
        <v>0.12373037857802401</v>
      </c>
      <c r="K65" s="301">
        <f t="shared" si="21"/>
        <v>9.0489381348107106E-2</v>
      </c>
      <c r="L65" s="301">
        <f t="shared" si="18"/>
        <v>1</v>
      </c>
      <c r="M65" s="284"/>
      <c r="N65" s="284"/>
      <c r="O65" s="284"/>
      <c r="P65" s="189"/>
    </row>
    <row r="66" spans="2:16" ht="16.5" x14ac:dyDescent="0.3">
      <c r="B66" s="188"/>
      <c r="C66" s="284"/>
      <c r="D66" s="284"/>
      <c r="E66" s="58" t="s">
        <v>35</v>
      </c>
      <c r="F66" s="302">
        <f t="shared" ref="F66:K66" si="22">+F15/$L15</f>
        <v>0.18253968253968253</v>
      </c>
      <c r="G66" s="302">
        <f t="shared" si="22"/>
        <v>0.24603174603174602</v>
      </c>
      <c r="H66" s="302">
        <f t="shared" si="22"/>
        <v>0.26190476190476192</v>
      </c>
      <c r="I66" s="302">
        <f t="shared" si="22"/>
        <v>0.13492063492063491</v>
      </c>
      <c r="J66" s="302">
        <f t="shared" si="22"/>
        <v>0.11904761904761904</v>
      </c>
      <c r="K66" s="302">
        <f t="shared" si="22"/>
        <v>5.5555555555555552E-2</v>
      </c>
      <c r="L66" s="302">
        <f t="shared" si="18"/>
        <v>1</v>
      </c>
      <c r="M66" s="284"/>
      <c r="N66" s="284"/>
      <c r="O66" s="284"/>
      <c r="P66" s="189"/>
    </row>
    <row r="67" spans="2:16" ht="16.5" x14ac:dyDescent="0.3">
      <c r="B67" s="188"/>
      <c r="C67" s="284"/>
      <c r="D67" s="284"/>
      <c r="E67" s="61" t="s">
        <v>36</v>
      </c>
      <c r="F67" s="303">
        <f t="shared" ref="F67:K67" si="23">+F16/$L16</f>
        <v>0.14484679665738162</v>
      </c>
      <c r="G67" s="303">
        <f t="shared" si="23"/>
        <v>0.20334261838440112</v>
      </c>
      <c r="H67" s="303">
        <f t="shared" si="23"/>
        <v>0.21030640668523676</v>
      </c>
      <c r="I67" s="303">
        <f t="shared" si="23"/>
        <v>0.19916434540389971</v>
      </c>
      <c r="J67" s="303">
        <f t="shared" si="23"/>
        <v>0.13370473537604458</v>
      </c>
      <c r="K67" s="303">
        <f t="shared" si="23"/>
        <v>0.10863509749303621</v>
      </c>
      <c r="L67" s="303">
        <f t="shared" si="18"/>
        <v>1</v>
      </c>
      <c r="M67" s="284"/>
      <c r="N67" s="284"/>
      <c r="O67" s="284"/>
      <c r="P67" s="189"/>
    </row>
    <row r="68" spans="2:16" ht="16.5" x14ac:dyDescent="0.3">
      <c r="B68" s="188"/>
      <c r="C68" s="284"/>
      <c r="D68" s="284"/>
      <c r="E68" s="58" t="s">
        <v>37</v>
      </c>
      <c r="F68" s="302">
        <f t="shared" ref="F68:K68" si="24">+F17/$L17</f>
        <v>0.18410041841004185</v>
      </c>
      <c r="G68" s="302">
        <f t="shared" si="24"/>
        <v>0.21757322175732219</v>
      </c>
      <c r="H68" s="302">
        <f t="shared" si="24"/>
        <v>0.2384937238493724</v>
      </c>
      <c r="I68" s="302">
        <f t="shared" si="24"/>
        <v>0.20920502092050208</v>
      </c>
      <c r="J68" s="302">
        <f t="shared" si="24"/>
        <v>9.6234309623430964E-2</v>
      </c>
      <c r="K68" s="302">
        <f t="shared" si="24"/>
        <v>5.4393305439330547E-2</v>
      </c>
      <c r="L68" s="302">
        <f t="shared" si="18"/>
        <v>1</v>
      </c>
      <c r="M68" s="284"/>
      <c r="N68" s="284"/>
      <c r="O68" s="284"/>
      <c r="P68" s="189"/>
    </row>
    <row r="69" spans="2:16" ht="16.5" x14ac:dyDescent="0.3">
      <c r="B69" s="188"/>
      <c r="C69" s="284"/>
      <c r="D69" s="284"/>
      <c r="E69" s="228" t="s">
        <v>96</v>
      </c>
      <c r="F69" s="301">
        <f t="shared" ref="F69:K69" si="25">+F18/$L18</f>
        <v>0.19821240799158779</v>
      </c>
      <c r="G69" s="301">
        <f t="shared" si="25"/>
        <v>0.23869610935856991</v>
      </c>
      <c r="H69" s="301">
        <f t="shared" si="25"/>
        <v>0.1750788643533123</v>
      </c>
      <c r="I69" s="301">
        <f t="shared" si="25"/>
        <v>0.1740273396424816</v>
      </c>
      <c r="J69" s="301">
        <f t="shared" si="25"/>
        <v>9.9894847528916933E-2</v>
      </c>
      <c r="K69" s="301">
        <f t="shared" si="25"/>
        <v>0.11409043112513144</v>
      </c>
      <c r="L69" s="301">
        <f t="shared" si="18"/>
        <v>1</v>
      </c>
      <c r="M69" s="284"/>
      <c r="N69" s="284"/>
      <c r="O69" s="284"/>
      <c r="P69" s="189"/>
    </row>
    <row r="70" spans="2:16" ht="16.5" x14ac:dyDescent="0.3">
      <c r="B70" s="188"/>
      <c r="C70" s="284"/>
      <c r="D70" s="284"/>
      <c r="E70" s="58" t="s">
        <v>40</v>
      </c>
      <c r="F70" s="302">
        <f t="shared" ref="F70:K70" si="26">+F19/$L19</f>
        <v>0.39459459459459462</v>
      </c>
      <c r="G70" s="302">
        <f t="shared" si="26"/>
        <v>0.34054054054054056</v>
      </c>
      <c r="H70" s="302">
        <f t="shared" si="26"/>
        <v>0.24324324324324326</v>
      </c>
      <c r="I70" s="302">
        <f t="shared" si="26"/>
        <v>1.0810810810810811E-2</v>
      </c>
      <c r="J70" s="302">
        <f t="shared" si="26"/>
        <v>1.0810810810810811E-2</v>
      </c>
      <c r="K70" s="302">
        <f t="shared" si="26"/>
        <v>0</v>
      </c>
      <c r="L70" s="302">
        <f t="shared" si="18"/>
        <v>1</v>
      </c>
      <c r="M70" s="284"/>
      <c r="N70" s="284"/>
      <c r="O70" s="284"/>
      <c r="P70" s="189"/>
    </row>
    <row r="71" spans="2:16" ht="16.5" x14ac:dyDescent="0.3">
      <c r="B71" s="188"/>
      <c r="C71" s="284"/>
      <c r="D71" s="284"/>
      <c r="E71" s="61" t="s">
        <v>39</v>
      </c>
      <c r="F71" s="303">
        <f t="shared" ref="F71:K71" si="27">+F20/$L20</f>
        <v>0.16319677635997312</v>
      </c>
      <c r="G71" s="303">
        <f t="shared" si="27"/>
        <v>0.22364002686366688</v>
      </c>
      <c r="H71" s="303">
        <f t="shared" si="27"/>
        <v>0.16319677635997312</v>
      </c>
      <c r="I71" s="303">
        <f t="shared" si="27"/>
        <v>0.20080591000671591</v>
      </c>
      <c r="J71" s="303">
        <f t="shared" si="27"/>
        <v>0.11282740094022835</v>
      </c>
      <c r="K71" s="303">
        <f t="shared" si="27"/>
        <v>0.13633310946944258</v>
      </c>
      <c r="L71" s="303">
        <f t="shared" si="18"/>
        <v>0.99999999999999989</v>
      </c>
      <c r="M71" s="284"/>
      <c r="N71" s="284"/>
      <c r="O71" s="284"/>
      <c r="P71" s="189"/>
    </row>
    <row r="72" spans="2:16" ht="16.5" x14ac:dyDescent="0.3">
      <c r="B72" s="188"/>
      <c r="C72" s="284"/>
      <c r="D72" s="284"/>
      <c r="E72" s="58" t="s">
        <v>41</v>
      </c>
      <c r="F72" s="302">
        <f t="shared" ref="F72:K72" si="28">+F21/$L21</f>
        <v>0.26754385964912281</v>
      </c>
      <c r="G72" s="302">
        <f t="shared" si="28"/>
        <v>0.25438596491228072</v>
      </c>
      <c r="H72" s="302">
        <f t="shared" si="28"/>
        <v>0.19736842105263158</v>
      </c>
      <c r="I72" s="302">
        <f t="shared" si="28"/>
        <v>0.13157894736842105</v>
      </c>
      <c r="J72" s="302">
        <f t="shared" si="28"/>
        <v>8.771929824561403E-2</v>
      </c>
      <c r="K72" s="302">
        <f t="shared" si="28"/>
        <v>6.1403508771929821E-2</v>
      </c>
      <c r="L72" s="302">
        <f t="shared" si="18"/>
        <v>1</v>
      </c>
      <c r="M72" s="284"/>
      <c r="N72" s="284"/>
      <c r="O72" s="284"/>
      <c r="P72" s="189"/>
    </row>
    <row r="73" spans="2:16" ht="16.5" x14ac:dyDescent="0.3">
      <c r="B73" s="188"/>
      <c r="C73" s="284"/>
      <c r="D73" s="284"/>
      <c r="E73" s="228" t="s">
        <v>97</v>
      </c>
      <c r="F73" s="301">
        <f t="shared" ref="F73:K73" si="29">+F22/$L22</f>
        <v>0.18573797678275289</v>
      </c>
      <c r="G73" s="301">
        <f t="shared" si="29"/>
        <v>0.248424543946932</v>
      </c>
      <c r="H73" s="301">
        <f t="shared" si="29"/>
        <v>0.23283582089552238</v>
      </c>
      <c r="I73" s="301">
        <f t="shared" si="29"/>
        <v>0.17446102819237147</v>
      </c>
      <c r="J73" s="301">
        <f t="shared" si="29"/>
        <v>9.3864013266998336E-2</v>
      </c>
      <c r="K73" s="301">
        <f t="shared" si="29"/>
        <v>6.4676616915422883E-2</v>
      </c>
      <c r="L73" s="301">
        <f t="shared" si="18"/>
        <v>1</v>
      </c>
      <c r="M73" s="284"/>
      <c r="N73" s="284"/>
      <c r="O73" s="284"/>
      <c r="P73" s="189"/>
    </row>
    <row r="74" spans="2:16" ht="16.5" x14ac:dyDescent="0.3">
      <c r="B74" s="188"/>
      <c r="C74" s="284"/>
      <c r="D74" s="284"/>
      <c r="E74" s="58" t="s">
        <v>43</v>
      </c>
      <c r="F74" s="302">
        <f t="shared" ref="F74:K74" si="30">+F23/$L23</f>
        <v>0.24270353302611367</v>
      </c>
      <c r="G74" s="302">
        <f t="shared" si="30"/>
        <v>0.25038402457757297</v>
      </c>
      <c r="H74" s="302">
        <f t="shared" si="30"/>
        <v>0.18125960061443933</v>
      </c>
      <c r="I74" s="302">
        <f t="shared" si="30"/>
        <v>0.1597542242703533</v>
      </c>
      <c r="J74" s="302">
        <f t="shared" si="30"/>
        <v>0.10906298003072197</v>
      </c>
      <c r="K74" s="302">
        <f t="shared" si="30"/>
        <v>5.683563748079877E-2</v>
      </c>
      <c r="L74" s="302">
        <f t="shared" si="18"/>
        <v>1</v>
      </c>
      <c r="M74" s="284"/>
      <c r="N74" s="284"/>
      <c r="O74" s="284"/>
      <c r="P74" s="189"/>
    </row>
    <row r="75" spans="2:16" ht="16.5" x14ac:dyDescent="0.3">
      <c r="B75" s="188"/>
      <c r="C75" s="284"/>
      <c r="D75" s="284"/>
      <c r="E75" s="61" t="s">
        <v>48</v>
      </c>
      <c r="F75" s="303">
        <f t="shared" ref="F75:K75" si="31">+F24/$L24</f>
        <v>0.18207681365576103</v>
      </c>
      <c r="G75" s="303">
        <f t="shared" si="31"/>
        <v>0.24893314366998578</v>
      </c>
      <c r="H75" s="303">
        <f t="shared" si="31"/>
        <v>0.24893314366998578</v>
      </c>
      <c r="I75" s="303">
        <f t="shared" si="31"/>
        <v>0.18776671408250356</v>
      </c>
      <c r="J75" s="303">
        <f t="shared" si="31"/>
        <v>8.1081081081081086E-2</v>
      </c>
      <c r="K75" s="303">
        <f t="shared" si="31"/>
        <v>5.1209103840682786E-2</v>
      </c>
      <c r="L75" s="303">
        <f t="shared" si="18"/>
        <v>1</v>
      </c>
      <c r="M75" s="284"/>
      <c r="N75" s="284"/>
      <c r="O75" s="284"/>
      <c r="P75" s="189"/>
    </row>
    <row r="76" spans="2:16" ht="16.5" x14ac:dyDescent="0.3">
      <c r="B76" s="188"/>
      <c r="C76" s="284"/>
      <c r="D76" s="284"/>
      <c r="E76" s="58" t="s">
        <v>44</v>
      </c>
      <c r="F76" s="302">
        <f t="shared" ref="F76:K76" si="32">+F25/$L25</f>
        <v>0.21084337349397592</v>
      </c>
      <c r="G76" s="302">
        <f t="shared" si="32"/>
        <v>0.28915662650602408</v>
      </c>
      <c r="H76" s="302">
        <f t="shared" si="32"/>
        <v>0.24096385542168675</v>
      </c>
      <c r="I76" s="302">
        <f t="shared" si="32"/>
        <v>0.14457831325301204</v>
      </c>
      <c r="J76" s="302">
        <f t="shared" si="32"/>
        <v>6.6265060240963861E-2</v>
      </c>
      <c r="K76" s="302">
        <f t="shared" si="32"/>
        <v>4.8192771084337352E-2</v>
      </c>
      <c r="L76" s="302">
        <f t="shared" si="18"/>
        <v>1</v>
      </c>
      <c r="M76" s="284"/>
      <c r="N76" s="284"/>
      <c r="O76" s="284"/>
      <c r="P76" s="189"/>
    </row>
    <row r="77" spans="2:16" ht="16.5" x14ac:dyDescent="0.3">
      <c r="B77" s="188"/>
      <c r="C77" s="284"/>
      <c r="D77" s="284"/>
      <c r="E77" s="61" t="s">
        <v>98</v>
      </c>
      <c r="F77" s="303">
        <f t="shared" ref="F77:K77" si="33">+F26/$L26</f>
        <v>0.18118466898954705</v>
      </c>
      <c r="G77" s="303">
        <f t="shared" si="33"/>
        <v>0.27874564459930312</v>
      </c>
      <c r="H77" s="303">
        <f t="shared" si="33"/>
        <v>0.27874564459930312</v>
      </c>
      <c r="I77" s="303">
        <f t="shared" si="33"/>
        <v>0.12195121951219512</v>
      </c>
      <c r="J77" s="303">
        <f t="shared" si="33"/>
        <v>8.3623693379790948E-2</v>
      </c>
      <c r="K77" s="303">
        <f t="shared" si="33"/>
        <v>5.5749128919860627E-2</v>
      </c>
      <c r="L77" s="303">
        <f t="shared" si="18"/>
        <v>0.99999999999999989</v>
      </c>
      <c r="M77" s="284"/>
      <c r="N77" s="284"/>
      <c r="O77" s="284"/>
      <c r="P77" s="189"/>
    </row>
    <row r="78" spans="2:16" ht="16.5" x14ac:dyDescent="0.3">
      <c r="B78" s="188"/>
      <c r="C78" s="284"/>
      <c r="D78" s="284"/>
      <c r="E78" s="58" t="s">
        <v>46</v>
      </c>
      <c r="F78" s="302">
        <f t="shared" ref="F78:K78" si="34">+F27/$L27</f>
        <v>0.14873837981407703</v>
      </c>
      <c r="G78" s="302">
        <f t="shared" si="34"/>
        <v>0.22177954847277556</v>
      </c>
      <c r="H78" s="302">
        <f t="shared" si="34"/>
        <v>0.21912350597609562</v>
      </c>
      <c r="I78" s="302">
        <f t="shared" si="34"/>
        <v>0.19389110225763612</v>
      </c>
      <c r="J78" s="302">
        <f t="shared" si="34"/>
        <v>0.11288180610889774</v>
      </c>
      <c r="K78" s="302">
        <f t="shared" si="34"/>
        <v>0.10358565737051793</v>
      </c>
      <c r="L78" s="302">
        <f t="shared" si="18"/>
        <v>1</v>
      </c>
      <c r="M78" s="284"/>
      <c r="N78" s="284"/>
      <c r="O78" s="284"/>
      <c r="P78" s="189"/>
    </row>
    <row r="79" spans="2:16" ht="16.5" x14ac:dyDescent="0.3">
      <c r="B79" s="188"/>
      <c r="C79" s="284"/>
      <c r="D79" s="284"/>
      <c r="E79" s="61" t="s">
        <v>47</v>
      </c>
      <c r="F79" s="303">
        <f t="shared" ref="F79:K79" si="35">+F28/$L28</f>
        <v>0.16483516483516483</v>
      </c>
      <c r="G79" s="303">
        <f t="shared" si="35"/>
        <v>0.25494505494505493</v>
      </c>
      <c r="H79" s="303">
        <f t="shared" si="35"/>
        <v>0.2725274725274725</v>
      </c>
      <c r="I79" s="303">
        <f t="shared" si="35"/>
        <v>0.18681318681318682</v>
      </c>
      <c r="J79" s="303">
        <f t="shared" si="35"/>
        <v>7.6923076923076927E-2</v>
      </c>
      <c r="K79" s="303">
        <f t="shared" si="35"/>
        <v>4.3956043956043959E-2</v>
      </c>
      <c r="L79" s="303">
        <f t="shared" si="18"/>
        <v>0.99999999999999989</v>
      </c>
      <c r="M79" s="284"/>
      <c r="N79" s="284"/>
      <c r="O79" s="284"/>
      <c r="P79" s="189"/>
    </row>
    <row r="80" spans="2:16" ht="16.5" x14ac:dyDescent="0.3">
      <c r="B80" s="188"/>
      <c r="C80" s="284"/>
      <c r="D80" s="284"/>
      <c r="E80" s="228" t="s">
        <v>99</v>
      </c>
      <c r="F80" s="301">
        <f t="shared" ref="F80:K80" si="36">+F29/$L29</f>
        <v>0.14824797843665768</v>
      </c>
      <c r="G80" s="301">
        <f t="shared" si="36"/>
        <v>0.18194070080862534</v>
      </c>
      <c r="H80" s="301">
        <f t="shared" si="36"/>
        <v>0.22641509433962265</v>
      </c>
      <c r="I80" s="301">
        <f t="shared" si="36"/>
        <v>0.21967654986522911</v>
      </c>
      <c r="J80" s="301">
        <f t="shared" si="36"/>
        <v>0.12398921832884097</v>
      </c>
      <c r="K80" s="301">
        <f t="shared" si="36"/>
        <v>9.9730458221024262E-2</v>
      </c>
      <c r="L80" s="301">
        <f t="shared" si="18"/>
        <v>0.99999999999999989</v>
      </c>
      <c r="M80" s="284"/>
      <c r="N80" s="284"/>
      <c r="O80" s="284"/>
      <c r="P80" s="189"/>
    </row>
    <row r="81" spans="2:16" ht="16.5" x14ac:dyDescent="0.3">
      <c r="B81" s="188"/>
      <c r="C81" s="284"/>
      <c r="D81" s="284"/>
      <c r="E81" s="58" t="s">
        <v>51</v>
      </c>
      <c r="F81" s="302">
        <f t="shared" ref="F81:K81" si="37">+F30/$L30</f>
        <v>0.13429752066115702</v>
      </c>
      <c r="G81" s="302">
        <f t="shared" si="37"/>
        <v>0.15909090909090909</v>
      </c>
      <c r="H81" s="302">
        <f t="shared" si="37"/>
        <v>0.25413223140495866</v>
      </c>
      <c r="I81" s="302">
        <f t="shared" si="37"/>
        <v>0.22520661157024793</v>
      </c>
      <c r="J81" s="302">
        <f t="shared" si="37"/>
        <v>0.11983471074380166</v>
      </c>
      <c r="K81" s="302">
        <f t="shared" si="37"/>
        <v>0.10743801652892562</v>
      </c>
      <c r="L81" s="302">
        <f t="shared" si="18"/>
        <v>1</v>
      </c>
      <c r="M81" s="284"/>
      <c r="N81" s="284"/>
      <c r="O81" s="284"/>
      <c r="P81" s="189"/>
    </row>
    <row r="82" spans="2:16" ht="16.5" x14ac:dyDescent="0.3">
      <c r="B82" s="188"/>
      <c r="C82" s="284"/>
      <c r="D82" s="284"/>
      <c r="E82" s="61" t="s">
        <v>50</v>
      </c>
      <c r="F82" s="303">
        <f t="shared" ref="F82:K82" si="38">+F31/$L31</f>
        <v>0.18902439024390244</v>
      </c>
      <c r="G82" s="303">
        <f t="shared" si="38"/>
        <v>0.16463414634146342</v>
      </c>
      <c r="H82" s="303">
        <f t="shared" si="38"/>
        <v>0.1402439024390244</v>
      </c>
      <c r="I82" s="303">
        <f t="shared" si="38"/>
        <v>0.25609756097560976</v>
      </c>
      <c r="J82" s="303">
        <f t="shared" si="38"/>
        <v>0.1402439024390244</v>
      </c>
      <c r="K82" s="303">
        <f t="shared" si="38"/>
        <v>0.10975609756097561</v>
      </c>
      <c r="L82" s="303">
        <f t="shared" si="18"/>
        <v>1</v>
      </c>
      <c r="M82" s="284"/>
      <c r="N82" s="284"/>
      <c r="O82" s="284"/>
      <c r="P82" s="189"/>
    </row>
    <row r="83" spans="2:16" ht="16.5" x14ac:dyDescent="0.3">
      <c r="B83" s="188"/>
      <c r="C83" s="284"/>
      <c r="D83" s="284"/>
      <c r="E83" s="58" t="s">
        <v>52</v>
      </c>
      <c r="F83" s="303">
        <f t="shared" ref="F83:K83" si="39">+F32/$L32</f>
        <v>9.6774193548387094E-2</v>
      </c>
      <c r="G83" s="303">
        <f t="shared" si="39"/>
        <v>0.22580645161290322</v>
      </c>
      <c r="H83" s="303">
        <f t="shared" si="39"/>
        <v>0.22580645161290322</v>
      </c>
      <c r="I83" s="303">
        <f t="shared" si="39"/>
        <v>0.29032258064516131</v>
      </c>
      <c r="J83" s="303">
        <f t="shared" si="39"/>
        <v>0.12903225806451613</v>
      </c>
      <c r="K83" s="303">
        <f t="shared" si="39"/>
        <v>3.2258064516129031E-2</v>
      </c>
      <c r="L83" s="303">
        <f t="shared" si="18"/>
        <v>0.99999999999999989</v>
      </c>
      <c r="M83" s="284"/>
      <c r="N83" s="284"/>
      <c r="O83" s="284"/>
      <c r="P83" s="189"/>
    </row>
    <row r="84" spans="2:16" ht="16.5" x14ac:dyDescent="0.3">
      <c r="B84" s="188"/>
      <c r="C84" s="284"/>
      <c r="D84" s="284"/>
      <c r="E84" s="61" t="s">
        <v>54</v>
      </c>
      <c r="F84" s="303">
        <f t="shared" ref="F84:K84" si="40">+F33/$L33</f>
        <v>0.15031055900621118</v>
      </c>
      <c r="G84" s="303">
        <f t="shared" si="40"/>
        <v>0.19751552795031055</v>
      </c>
      <c r="H84" s="303">
        <f t="shared" si="40"/>
        <v>0.22732919254658385</v>
      </c>
      <c r="I84" s="303">
        <f t="shared" si="40"/>
        <v>0.2062111801242236</v>
      </c>
      <c r="J84" s="303">
        <f t="shared" si="40"/>
        <v>0.12298136645962733</v>
      </c>
      <c r="K84" s="303">
        <f t="shared" si="40"/>
        <v>9.5652173913043481E-2</v>
      </c>
      <c r="L84" s="303">
        <f t="shared" si="18"/>
        <v>1</v>
      </c>
      <c r="M84" s="284"/>
      <c r="N84" s="284"/>
      <c r="O84" s="284"/>
      <c r="P84" s="189"/>
    </row>
    <row r="85" spans="2:16" ht="16.5" x14ac:dyDescent="0.3">
      <c r="B85" s="188"/>
      <c r="C85" s="284"/>
      <c r="D85" s="284"/>
      <c r="E85" s="228" t="s">
        <v>55</v>
      </c>
      <c r="F85" s="301">
        <f t="shared" ref="F85:K85" si="41">+F34/$L34</f>
        <v>0.20833333333333334</v>
      </c>
      <c r="G85" s="301">
        <f t="shared" si="41"/>
        <v>0.22916666666666666</v>
      </c>
      <c r="H85" s="301">
        <f t="shared" si="41"/>
        <v>0.33333333333333331</v>
      </c>
      <c r="I85" s="301">
        <f t="shared" si="41"/>
        <v>0.15625</v>
      </c>
      <c r="J85" s="301">
        <f t="shared" si="41"/>
        <v>5.2083333333333336E-2</v>
      </c>
      <c r="K85" s="301">
        <f t="shared" si="41"/>
        <v>2.0833333333333332E-2</v>
      </c>
      <c r="L85" s="301">
        <f t="shared" si="18"/>
        <v>1</v>
      </c>
      <c r="M85" s="284"/>
      <c r="N85" s="284"/>
      <c r="O85" s="284"/>
      <c r="P85" s="189"/>
    </row>
    <row r="86" spans="2:16" ht="16.5" x14ac:dyDescent="0.3">
      <c r="B86" s="188"/>
      <c r="C86" s="284"/>
      <c r="D86" s="284"/>
      <c r="E86" s="58" t="s">
        <v>56</v>
      </c>
      <c r="F86" s="302">
        <f t="shared" ref="F86:K86" si="42">+F35/$L35</f>
        <v>0.2</v>
      </c>
      <c r="G86" s="302">
        <f t="shared" si="42"/>
        <v>0.23157894736842105</v>
      </c>
      <c r="H86" s="302">
        <f t="shared" si="42"/>
        <v>0.33684210526315789</v>
      </c>
      <c r="I86" s="302">
        <f t="shared" si="42"/>
        <v>0.15789473684210525</v>
      </c>
      <c r="J86" s="302">
        <f t="shared" si="42"/>
        <v>5.2631578947368418E-2</v>
      </c>
      <c r="K86" s="302">
        <f t="shared" si="42"/>
        <v>2.1052631578947368E-2</v>
      </c>
      <c r="L86" s="302">
        <f t="shared" si="18"/>
        <v>0.99999999999999989</v>
      </c>
      <c r="M86" s="284"/>
      <c r="N86" s="284"/>
      <c r="O86" s="284"/>
      <c r="P86" s="189"/>
    </row>
    <row r="87" spans="2:16" ht="16.5" x14ac:dyDescent="0.3">
      <c r="B87" s="188"/>
      <c r="C87" s="284"/>
      <c r="D87" s="284"/>
      <c r="E87" s="58" t="s">
        <v>193</v>
      </c>
      <c r="F87" s="302" t="str">
        <f>IFERROR(F36/$L36,"-")</f>
        <v>-</v>
      </c>
      <c r="G87" s="302" t="str">
        <f t="shared" ref="G87:L87" si="43">IFERROR(G36/$L36,"-")</f>
        <v>-</v>
      </c>
      <c r="H87" s="302" t="str">
        <f t="shared" si="43"/>
        <v>-</v>
      </c>
      <c r="I87" s="302" t="str">
        <f t="shared" si="43"/>
        <v>-</v>
      </c>
      <c r="J87" s="302" t="str">
        <f t="shared" si="43"/>
        <v>-</v>
      </c>
      <c r="K87" s="302" t="str">
        <f t="shared" si="43"/>
        <v>-</v>
      </c>
      <c r="L87" s="302" t="str">
        <f t="shared" si="43"/>
        <v>-</v>
      </c>
      <c r="M87" s="284"/>
      <c r="N87" s="284"/>
      <c r="O87" s="284"/>
      <c r="P87" s="189"/>
    </row>
    <row r="88" spans="2:16" ht="16.5" x14ac:dyDescent="0.3">
      <c r="B88" s="188"/>
      <c r="C88" s="284"/>
      <c r="D88" s="284"/>
      <c r="E88" s="58" t="s">
        <v>194</v>
      </c>
      <c r="F88" s="302">
        <f t="shared" ref="F88:K88" si="44">+F37/$L37</f>
        <v>1</v>
      </c>
      <c r="G88" s="302">
        <f t="shared" si="44"/>
        <v>0</v>
      </c>
      <c r="H88" s="302">
        <f t="shared" si="44"/>
        <v>0</v>
      </c>
      <c r="I88" s="302">
        <f t="shared" si="44"/>
        <v>0</v>
      </c>
      <c r="J88" s="302">
        <f t="shared" si="44"/>
        <v>0</v>
      </c>
      <c r="K88" s="302">
        <f t="shared" si="44"/>
        <v>0</v>
      </c>
      <c r="L88" s="302">
        <f t="shared" si="18"/>
        <v>1</v>
      </c>
      <c r="M88" s="284"/>
      <c r="N88" s="284"/>
      <c r="O88" s="284"/>
      <c r="P88" s="189"/>
    </row>
    <row r="89" spans="2:16" ht="16.5" x14ac:dyDescent="0.3">
      <c r="B89" s="188"/>
      <c r="C89" s="284"/>
      <c r="D89" s="284"/>
      <c r="E89" s="228" t="s">
        <v>63</v>
      </c>
      <c r="F89" s="301">
        <f t="shared" ref="F89:K89" si="45">+F38/$L38</f>
        <v>0.11904761904761904</v>
      </c>
      <c r="G89" s="301">
        <f t="shared" si="45"/>
        <v>0.19047619047619047</v>
      </c>
      <c r="H89" s="301">
        <f t="shared" si="45"/>
        <v>0.23922902494331066</v>
      </c>
      <c r="I89" s="301">
        <f t="shared" si="45"/>
        <v>0.21088435374149661</v>
      </c>
      <c r="J89" s="301">
        <f t="shared" si="45"/>
        <v>0.1326530612244898</v>
      </c>
      <c r="K89" s="301">
        <f t="shared" si="45"/>
        <v>0.10770975056689343</v>
      </c>
      <c r="L89" s="301">
        <f t="shared" si="18"/>
        <v>1</v>
      </c>
      <c r="M89" s="284"/>
      <c r="N89" s="284"/>
      <c r="O89" s="284"/>
      <c r="P89" s="189"/>
    </row>
    <row r="90" spans="2:16" ht="16.5" x14ac:dyDescent="0.3">
      <c r="B90" s="188"/>
      <c r="C90" s="284"/>
      <c r="D90" s="284"/>
      <c r="E90" s="58" t="s">
        <v>64</v>
      </c>
      <c r="F90" s="302">
        <f t="shared" ref="F90:K90" si="46">+F39/$L39</f>
        <v>0.12919896640826872</v>
      </c>
      <c r="G90" s="302">
        <f t="shared" si="46"/>
        <v>0.18863049095607234</v>
      </c>
      <c r="H90" s="302">
        <f t="shared" si="46"/>
        <v>0.2144702842377261</v>
      </c>
      <c r="I90" s="302">
        <f t="shared" si="46"/>
        <v>0.20155038759689922</v>
      </c>
      <c r="J90" s="302">
        <f t="shared" si="46"/>
        <v>0.14470284237726097</v>
      </c>
      <c r="K90" s="302">
        <f t="shared" si="46"/>
        <v>0.12144702842377261</v>
      </c>
      <c r="L90" s="302">
        <f t="shared" si="18"/>
        <v>1</v>
      </c>
      <c r="M90" s="284"/>
      <c r="N90" s="284"/>
      <c r="O90" s="284"/>
      <c r="P90" s="189"/>
    </row>
    <row r="91" spans="2:16" ht="16.5" x14ac:dyDescent="0.3">
      <c r="B91" s="188"/>
      <c r="C91" s="284"/>
      <c r="D91" s="284"/>
      <c r="E91" s="61" t="s">
        <v>65</v>
      </c>
      <c r="F91" s="303">
        <f t="shared" ref="F91:K91" si="47">+F40/$L40</f>
        <v>0.11917098445595854</v>
      </c>
      <c r="G91" s="303">
        <f t="shared" si="47"/>
        <v>0.20725388601036268</v>
      </c>
      <c r="H91" s="303">
        <f t="shared" si="47"/>
        <v>0.24352331606217617</v>
      </c>
      <c r="I91" s="303">
        <f t="shared" si="47"/>
        <v>0.23056994818652848</v>
      </c>
      <c r="J91" s="303">
        <f t="shared" si="47"/>
        <v>0.12694300518134716</v>
      </c>
      <c r="K91" s="303">
        <f t="shared" si="47"/>
        <v>7.2538860103626937E-2</v>
      </c>
      <c r="L91" s="303">
        <f t="shared" si="18"/>
        <v>1</v>
      </c>
      <c r="M91" s="284"/>
      <c r="N91" s="284"/>
      <c r="O91" s="284"/>
      <c r="P91" s="189"/>
    </row>
    <row r="92" spans="2:16" ht="16.5" x14ac:dyDescent="0.3">
      <c r="B92" s="188"/>
      <c r="C92" s="284"/>
      <c r="D92" s="284"/>
      <c r="E92" s="58" t="s">
        <v>100</v>
      </c>
      <c r="F92" s="302">
        <f t="shared" ref="F92:K92" si="48">+F41/$L41</f>
        <v>8.2568807339449546E-2</v>
      </c>
      <c r="G92" s="302">
        <f t="shared" si="48"/>
        <v>0.13761467889908258</v>
      </c>
      <c r="H92" s="302">
        <f t="shared" si="48"/>
        <v>0.31192660550458717</v>
      </c>
      <c r="I92" s="302">
        <f t="shared" si="48"/>
        <v>0.1743119266055046</v>
      </c>
      <c r="J92" s="302">
        <f t="shared" si="48"/>
        <v>0.11009174311926606</v>
      </c>
      <c r="K92" s="302">
        <f t="shared" si="48"/>
        <v>0.1834862385321101</v>
      </c>
      <c r="L92" s="302">
        <f t="shared" si="18"/>
        <v>1</v>
      </c>
      <c r="M92" s="284"/>
      <c r="N92" s="284"/>
      <c r="O92" s="284"/>
      <c r="P92" s="189"/>
    </row>
    <row r="93" spans="2:16" ht="16.5" x14ac:dyDescent="0.3">
      <c r="B93" s="188"/>
      <c r="C93" s="284"/>
      <c r="D93" s="284"/>
      <c r="E93" s="228" t="s">
        <v>101</v>
      </c>
      <c r="F93" s="301">
        <f t="shared" ref="F93:K93" si="49">+F42/$L42</f>
        <v>0.25396825396825395</v>
      </c>
      <c r="G93" s="301">
        <f t="shared" si="49"/>
        <v>0.30423280423280424</v>
      </c>
      <c r="H93" s="301">
        <f t="shared" si="49"/>
        <v>0.22486772486772486</v>
      </c>
      <c r="I93" s="301">
        <f t="shared" si="49"/>
        <v>0.14814814814814814</v>
      </c>
      <c r="J93" s="301">
        <f t="shared" si="49"/>
        <v>5.8201058201058198E-2</v>
      </c>
      <c r="K93" s="301">
        <f t="shared" si="49"/>
        <v>1.0582010582010581E-2</v>
      </c>
      <c r="L93" s="301">
        <f t="shared" si="18"/>
        <v>0.99999999999999989</v>
      </c>
      <c r="M93" s="284"/>
      <c r="N93" s="284"/>
      <c r="O93" s="284"/>
      <c r="P93" s="189"/>
    </row>
    <row r="94" spans="2:16" ht="16.5" x14ac:dyDescent="0.3">
      <c r="B94" s="188"/>
      <c r="C94" s="284"/>
      <c r="D94" s="284"/>
      <c r="E94" s="58" t="s">
        <v>60</v>
      </c>
      <c r="F94" s="302">
        <f t="shared" ref="F94:K94" si="50">+F43/$L43</f>
        <v>0.14285714285714285</v>
      </c>
      <c r="G94" s="302">
        <f t="shared" si="50"/>
        <v>0.23469387755102042</v>
      </c>
      <c r="H94" s="302">
        <f t="shared" si="50"/>
        <v>0.26530612244897961</v>
      </c>
      <c r="I94" s="302">
        <f t="shared" si="50"/>
        <v>0.23469387755102042</v>
      </c>
      <c r="J94" s="302">
        <f t="shared" si="50"/>
        <v>0.11224489795918367</v>
      </c>
      <c r="K94" s="302">
        <f t="shared" si="50"/>
        <v>1.020408163265306E-2</v>
      </c>
      <c r="L94" s="302">
        <f t="shared" si="18"/>
        <v>1</v>
      </c>
      <c r="M94" s="284"/>
      <c r="N94" s="284"/>
      <c r="O94" s="284"/>
      <c r="P94" s="189"/>
    </row>
    <row r="95" spans="2:16" ht="16.5" x14ac:dyDescent="0.3">
      <c r="B95" s="188"/>
      <c r="C95" s="284"/>
      <c r="D95" s="284"/>
      <c r="E95" s="61" t="s">
        <v>61</v>
      </c>
      <c r="F95" s="303">
        <f t="shared" ref="F95:K95" si="51">+F44/$L44</f>
        <v>0.28820960698689957</v>
      </c>
      <c r="G95" s="303">
        <f t="shared" si="51"/>
        <v>0.34497816593886466</v>
      </c>
      <c r="H95" s="303">
        <f t="shared" si="51"/>
        <v>0.20960698689956331</v>
      </c>
      <c r="I95" s="303">
        <f t="shared" si="51"/>
        <v>0.11353711790393013</v>
      </c>
      <c r="J95" s="303">
        <f t="shared" si="51"/>
        <v>3.9301310043668124E-2</v>
      </c>
      <c r="K95" s="303">
        <f t="shared" si="51"/>
        <v>4.3668122270742356E-3</v>
      </c>
      <c r="L95" s="303">
        <f t="shared" si="18"/>
        <v>1</v>
      </c>
      <c r="M95" s="284"/>
      <c r="N95" s="284"/>
      <c r="O95" s="284"/>
      <c r="P95" s="189"/>
    </row>
    <row r="96" spans="2:16" ht="16.5" x14ac:dyDescent="0.3">
      <c r="B96" s="188"/>
      <c r="C96" s="284"/>
      <c r="D96" s="284"/>
      <c r="E96" s="58" t="s">
        <v>125</v>
      </c>
      <c r="F96" s="302">
        <f t="shared" ref="F96:K96" si="52">+F45/$L45</f>
        <v>0.31372549019607843</v>
      </c>
      <c r="G96" s="302">
        <f t="shared" si="52"/>
        <v>0.25490196078431371</v>
      </c>
      <c r="H96" s="302">
        <f t="shared" si="52"/>
        <v>0.21568627450980393</v>
      </c>
      <c r="I96" s="302">
        <f t="shared" si="52"/>
        <v>0.13725490196078433</v>
      </c>
      <c r="J96" s="302">
        <f t="shared" si="52"/>
        <v>3.9215686274509803E-2</v>
      </c>
      <c r="K96" s="302">
        <f t="shared" si="52"/>
        <v>3.9215686274509803E-2</v>
      </c>
      <c r="L96" s="302">
        <f t="shared" si="18"/>
        <v>1</v>
      </c>
      <c r="M96" s="284"/>
      <c r="N96" s="284"/>
      <c r="O96" s="284"/>
      <c r="P96" s="189"/>
    </row>
    <row r="97" spans="2:16" ht="16.5" x14ac:dyDescent="0.3">
      <c r="B97" s="188"/>
      <c r="C97" s="284"/>
      <c r="D97" s="284"/>
      <c r="E97" s="228" t="s">
        <v>68</v>
      </c>
      <c r="F97" s="301">
        <f t="shared" ref="F97:K97" si="53">+F46/$L46</f>
        <v>0.23411371237458195</v>
      </c>
      <c r="G97" s="301">
        <f t="shared" si="53"/>
        <v>0.31438127090301005</v>
      </c>
      <c r="H97" s="301">
        <f t="shared" si="53"/>
        <v>0.26755852842809363</v>
      </c>
      <c r="I97" s="301">
        <f t="shared" si="53"/>
        <v>0.13712374581939799</v>
      </c>
      <c r="J97" s="301">
        <f t="shared" si="53"/>
        <v>2.6755852842809364E-2</v>
      </c>
      <c r="K97" s="301">
        <f t="shared" si="53"/>
        <v>2.0066889632107024E-2</v>
      </c>
      <c r="L97" s="301">
        <f t="shared" si="18"/>
        <v>1.0000000000000002</v>
      </c>
      <c r="M97" s="284"/>
      <c r="N97" s="284"/>
      <c r="O97" s="284"/>
      <c r="P97" s="189"/>
    </row>
    <row r="98" spans="2:16" ht="16.5" x14ac:dyDescent="0.3">
      <c r="B98" s="188"/>
      <c r="C98" s="284"/>
      <c r="D98" s="284"/>
      <c r="E98" s="58" t="s">
        <v>118</v>
      </c>
      <c r="F98" s="302">
        <f t="shared" ref="F98:K98" si="54">+F47/$L47</f>
        <v>0.23411371237458195</v>
      </c>
      <c r="G98" s="302">
        <f t="shared" si="54"/>
        <v>0.31438127090301005</v>
      </c>
      <c r="H98" s="302">
        <f t="shared" si="54"/>
        <v>0.26755852842809363</v>
      </c>
      <c r="I98" s="302">
        <f t="shared" si="54"/>
        <v>0.13712374581939799</v>
      </c>
      <c r="J98" s="302">
        <f t="shared" si="54"/>
        <v>2.6755852842809364E-2</v>
      </c>
      <c r="K98" s="302">
        <f t="shared" si="54"/>
        <v>2.0066889632107024E-2</v>
      </c>
      <c r="L98" s="302">
        <f t="shared" si="18"/>
        <v>1.0000000000000002</v>
      </c>
      <c r="M98" s="284"/>
      <c r="N98" s="284"/>
      <c r="O98" s="284"/>
      <c r="P98" s="189"/>
    </row>
    <row r="99" spans="2:16" ht="16.5" x14ac:dyDescent="0.3">
      <c r="B99" s="188"/>
      <c r="C99" s="284"/>
      <c r="D99" s="284"/>
      <c r="E99" s="228" t="s">
        <v>67</v>
      </c>
      <c r="F99" s="301">
        <f t="shared" ref="F99:K99" si="55">+F48/$L48</f>
        <v>0.15625</v>
      </c>
      <c r="G99" s="301">
        <f t="shared" si="55"/>
        <v>0.19791666666666666</v>
      </c>
      <c r="H99" s="301">
        <f t="shared" si="55"/>
        <v>0.28125</v>
      </c>
      <c r="I99" s="301">
        <f t="shared" si="55"/>
        <v>0.19791666666666666</v>
      </c>
      <c r="J99" s="301">
        <f t="shared" si="55"/>
        <v>7.2916666666666671E-2</v>
      </c>
      <c r="K99" s="301">
        <f t="shared" si="55"/>
        <v>9.375E-2</v>
      </c>
      <c r="L99" s="301">
        <f t="shared" si="18"/>
        <v>0.99999999999999989</v>
      </c>
      <c r="M99" s="284"/>
      <c r="N99" s="284"/>
      <c r="O99" s="284"/>
      <c r="P99" s="189"/>
    </row>
    <row r="100" spans="2:16" ht="16.5" x14ac:dyDescent="0.3">
      <c r="B100" s="188"/>
      <c r="C100" s="284"/>
      <c r="D100" s="284"/>
      <c r="E100" s="58" t="s">
        <v>67</v>
      </c>
      <c r="F100" s="302">
        <f t="shared" ref="F100:K100" si="56">+F49/$L49</f>
        <v>0.15625</v>
      </c>
      <c r="G100" s="302">
        <f t="shared" si="56"/>
        <v>0.19791666666666666</v>
      </c>
      <c r="H100" s="302">
        <f t="shared" si="56"/>
        <v>0.28125</v>
      </c>
      <c r="I100" s="302">
        <f t="shared" si="56"/>
        <v>0.19791666666666666</v>
      </c>
      <c r="J100" s="302">
        <f t="shared" si="56"/>
        <v>7.2916666666666671E-2</v>
      </c>
      <c r="K100" s="302">
        <f t="shared" si="56"/>
        <v>9.375E-2</v>
      </c>
      <c r="L100" s="302">
        <f t="shared" si="18"/>
        <v>0.99999999999999989</v>
      </c>
      <c r="M100" s="284"/>
      <c r="N100" s="284"/>
      <c r="O100" s="284"/>
      <c r="P100" s="189"/>
    </row>
    <row r="101" spans="2:16" ht="16.5" x14ac:dyDescent="0.3">
      <c r="B101" s="188"/>
      <c r="C101" s="284"/>
      <c r="D101" s="284"/>
      <c r="E101" s="187" t="s">
        <v>70</v>
      </c>
      <c r="F101" s="304">
        <f t="shared" ref="F101:K101" si="57">+F50/$L50</f>
        <v>0.16668193897186842</v>
      </c>
      <c r="G101" s="304">
        <f t="shared" si="57"/>
        <v>0.21900485659305416</v>
      </c>
      <c r="H101" s="304">
        <f t="shared" si="57"/>
        <v>0.21753871529368643</v>
      </c>
      <c r="I101" s="304">
        <f t="shared" si="57"/>
        <v>0.19169797489233026</v>
      </c>
      <c r="J101" s="304">
        <f t="shared" si="57"/>
        <v>0.10996059745257949</v>
      </c>
      <c r="K101" s="304">
        <f t="shared" si="57"/>
        <v>9.5115916796481265E-2</v>
      </c>
      <c r="L101" s="304">
        <f t="shared" si="18"/>
        <v>1</v>
      </c>
      <c r="M101" s="284"/>
      <c r="N101" s="284"/>
      <c r="O101" s="284"/>
      <c r="P101" s="189"/>
    </row>
    <row r="102" spans="2:16" ht="16.5" x14ac:dyDescent="0.3">
      <c r="B102" s="188"/>
      <c r="C102" s="284"/>
      <c r="D102" s="284"/>
      <c r="E102" s="58" t="s">
        <v>71</v>
      </c>
      <c r="F102" s="302" t="e">
        <f t="shared" ref="F102:K102" si="58">+F51/$L51</f>
        <v>#DIV/0!</v>
      </c>
      <c r="G102" s="302" t="e">
        <f t="shared" si="58"/>
        <v>#DIV/0!</v>
      </c>
      <c r="H102" s="302" t="e">
        <f t="shared" si="58"/>
        <v>#DIV/0!</v>
      </c>
      <c r="I102" s="302" t="e">
        <f t="shared" si="58"/>
        <v>#DIV/0!</v>
      </c>
      <c r="J102" s="302" t="e">
        <f t="shared" si="58"/>
        <v>#DIV/0!</v>
      </c>
      <c r="K102" s="302" t="e">
        <f t="shared" si="58"/>
        <v>#DIV/0!</v>
      </c>
      <c r="L102" s="302" t="e">
        <f t="shared" si="18"/>
        <v>#DIV/0!</v>
      </c>
      <c r="M102" s="284"/>
      <c r="N102" s="284"/>
      <c r="O102" s="284"/>
      <c r="P102" s="189"/>
    </row>
    <row r="103" spans="2:16" ht="16.5" x14ac:dyDescent="0.3">
      <c r="B103" s="188"/>
      <c r="C103" s="284"/>
      <c r="D103" s="284"/>
      <c r="E103" s="58" t="s">
        <v>123</v>
      </c>
      <c r="F103" s="302">
        <f t="shared" ref="F103:K103" si="59">+F52/$L52</f>
        <v>0</v>
      </c>
      <c r="G103" s="302">
        <f t="shared" si="59"/>
        <v>0.39285714285714285</v>
      </c>
      <c r="H103" s="302">
        <f t="shared" si="59"/>
        <v>0.21428571428571427</v>
      </c>
      <c r="I103" s="302">
        <f t="shared" si="59"/>
        <v>0.2857142857142857</v>
      </c>
      <c r="J103" s="302">
        <f t="shared" si="59"/>
        <v>3.5714285714285712E-2</v>
      </c>
      <c r="K103" s="302">
        <f t="shared" si="59"/>
        <v>7.1428571428571425E-2</v>
      </c>
      <c r="L103" s="302">
        <f t="shared" si="18"/>
        <v>0.99999999999999989</v>
      </c>
      <c r="M103" s="284"/>
      <c r="N103" s="284"/>
      <c r="O103" s="284"/>
      <c r="P103" s="189"/>
    </row>
    <row r="104" spans="2:16" ht="16.5" x14ac:dyDescent="0.3">
      <c r="B104" s="188"/>
      <c r="C104" s="284"/>
      <c r="D104" s="284"/>
      <c r="E104" s="58" t="s">
        <v>120</v>
      </c>
      <c r="F104" s="302" t="s">
        <v>53</v>
      </c>
      <c r="G104" s="302" t="s">
        <v>53</v>
      </c>
      <c r="H104" s="302" t="s">
        <v>53</v>
      </c>
      <c r="I104" s="302" t="s">
        <v>53</v>
      </c>
      <c r="J104" s="302" t="s">
        <v>53</v>
      </c>
      <c r="K104" s="302" t="s">
        <v>53</v>
      </c>
      <c r="L104" s="302" t="s">
        <v>53</v>
      </c>
      <c r="M104" s="284"/>
      <c r="N104" s="284"/>
      <c r="O104" s="284"/>
      <c r="P104" s="189"/>
    </row>
    <row r="105" spans="2:16" ht="18" x14ac:dyDescent="0.3">
      <c r="B105" s="188"/>
      <c r="C105" s="284"/>
      <c r="D105" s="284"/>
      <c r="E105" s="198" t="s">
        <v>102</v>
      </c>
      <c r="F105" s="261">
        <f t="shared" ref="F105:K105" si="60">+F54/$L54</f>
        <v>0.16620979532163743</v>
      </c>
      <c r="G105" s="261">
        <f t="shared" si="60"/>
        <v>0.21938961988304093</v>
      </c>
      <c r="H105" s="261">
        <f t="shared" si="60"/>
        <v>0.21747076023391812</v>
      </c>
      <c r="I105" s="261">
        <f t="shared" si="60"/>
        <v>0.19188596491228072</v>
      </c>
      <c r="J105" s="261">
        <f t="shared" si="60"/>
        <v>0.10983187134502924</v>
      </c>
      <c r="K105" s="261">
        <f t="shared" si="60"/>
        <v>9.5211988304093567E-2</v>
      </c>
      <c r="L105" s="261">
        <f t="shared" si="18"/>
        <v>1</v>
      </c>
      <c r="M105" s="284"/>
      <c r="N105" s="284"/>
      <c r="O105" s="284"/>
      <c r="P105" s="189"/>
    </row>
    <row r="106" spans="2:16" ht="16.5" x14ac:dyDescent="0.3">
      <c r="B106" s="188"/>
      <c r="C106" s="284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189"/>
    </row>
    <row r="107" spans="2:16" ht="16.5" x14ac:dyDescent="0.3">
      <c r="B107" s="188"/>
      <c r="C107" s="387" t="s">
        <v>81</v>
      </c>
      <c r="D107" s="387"/>
      <c r="E107" s="387"/>
      <c r="F107" s="387"/>
      <c r="G107" s="387"/>
      <c r="H107" s="387"/>
      <c r="I107" s="387"/>
      <c r="J107" s="387"/>
      <c r="K107" s="387"/>
      <c r="L107" s="387"/>
      <c r="M107" s="387"/>
      <c r="N107" s="387"/>
      <c r="O107" s="387"/>
      <c r="P107" s="189"/>
    </row>
    <row r="108" spans="2:16" x14ac:dyDescent="0.2">
      <c r="B108" s="188"/>
      <c r="C108" s="188"/>
      <c r="D108" s="188"/>
      <c r="E108" s="188"/>
      <c r="F108" s="191"/>
      <c r="G108" s="191"/>
      <c r="H108" s="191"/>
      <c r="I108" s="192"/>
      <c r="J108" s="192"/>
      <c r="K108" s="192"/>
      <c r="L108" s="294"/>
      <c r="M108" s="190"/>
      <c r="N108" s="190"/>
      <c r="O108" s="218"/>
      <c r="P108" s="190"/>
    </row>
    <row r="110" spans="2:16" x14ac:dyDescent="0.2">
      <c r="C110" s="11" t="s">
        <v>121</v>
      </c>
    </row>
    <row r="111" spans="2:16" x14ac:dyDescent="0.2">
      <c r="C111" s="11" t="s">
        <v>195</v>
      </c>
    </row>
  </sheetData>
  <mergeCells count="20">
    <mergeCell ref="C56:O56"/>
    <mergeCell ref="C4:O6"/>
    <mergeCell ref="E8:E9"/>
    <mergeCell ref="F8:F9"/>
    <mergeCell ref="G8:G9"/>
    <mergeCell ref="H8:H9"/>
    <mergeCell ref="I8:I9"/>
    <mergeCell ref="J8:J9"/>
    <mergeCell ref="K8:K9"/>
    <mergeCell ref="L8:L9"/>
    <mergeCell ref="E57:L57"/>
    <mergeCell ref="C107:O107"/>
    <mergeCell ref="E59:E60"/>
    <mergeCell ref="F59:F60"/>
    <mergeCell ref="G59:G60"/>
    <mergeCell ref="H59:H60"/>
    <mergeCell ref="I59:I60"/>
    <mergeCell ref="J59:J60"/>
    <mergeCell ref="K59:K60"/>
    <mergeCell ref="L59:L60"/>
  </mergeCells>
  <pageMargins left="0.75" right="0.75" top="1" bottom="1" header="0" footer="0"/>
  <pageSetup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AA49"/>
  <sheetViews>
    <sheetView zoomScale="70" zoomScaleNormal="70" workbookViewId="0">
      <selection activeCell="C10" sqref="C10"/>
    </sheetView>
  </sheetViews>
  <sheetFormatPr baseColWidth="10" defaultColWidth="11.42578125" defaultRowHeight="12.75" x14ac:dyDescent="0.2"/>
  <cols>
    <col min="1" max="1" width="4.28515625" style="14" customWidth="1"/>
    <col min="2" max="2" width="2.42578125" style="14" customWidth="1"/>
    <col min="3" max="5" width="11.42578125" style="14"/>
    <col min="6" max="6" width="14.42578125" style="14" bestFit="1" customWidth="1"/>
    <col min="7" max="8" width="11.42578125" style="14" customWidth="1"/>
    <col min="9" max="14" width="11.42578125" style="14"/>
    <col min="15" max="15" width="11.42578125" style="14" customWidth="1"/>
    <col min="16" max="20" width="11.42578125" style="14"/>
    <col min="21" max="21" width="2.42578125" style="14" customWidth="1"/>
    <col min="22" max="16384" width="11.42578125" style="14"/>
  </cols>
  <sheetData>
    <row r="2" spans="2:21" ht="13.5" customHeight="1" x14ac:dyDescent="0.5">
      <c r="B2" s="201"/>
      <c r="C2" s="201"/>
      <c r="D2" s="201"/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1"/>
      <c r="S2" s="201"/>
      <c r="T2" s="201"/>
      <c r="U2" s="201"/>
    </row>
    <row r="3" spans="2:21" ht="13.5" customHeight="1" x14ac:dyDescent="0.2">
      <c r="B3" s="201"/>
      <c r="C3" s="40"/>
      <c r="D3" s="40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0"/>
      <c r="T3" s="40"/>
      <c r="U3" s="201"/>
    </row>
    <row r="4" spans="2:21" ht="13.5" customHeight="1" x14ac:dyDescent="0.4">
      <c r="B4" s="201"/>
      <c r="C4" s="40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40"/>
      <c r="U4" s="201"/>
    </row>
    <row r="5" spans="2:21" ht="13.5" customHeight="1" x14ac:dyDescent="0.2">
      <c r="B5" s="201"/>
      <c r="C5" s="40"/>
      <c r="D5" s="40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0"/>
      <c r="T5" s="40"/>
      <c r="U5" s="201"/>
    </row>
    <row r="6" spans="2:21" ht="13.5" customHeight="1" x14ac:dyDescent="0.2">
      <c r="B6" s="201"/>
      <c r="C6" s="373" t="s">
        <v>536</v>
      </c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201"/>
    </row>
    <row r="7" spans="2:21" ht="13.5" customHeight="1" x14ac:dyDescent="0.2">
      <c r="B7" s="201"/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201"/>
    </row>
    <row r="8" spans="2:21" ht="13.5" customHeight="1" x14ac:dyDescent="0.2">
      <c r="B8" s="201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201"/>
    </row>
    <row r="9" spans="2:21" ht="13.5" customHeight="1" x14ac:dyDescent="0.2">
      <c r="B9" s="201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201"/>
    </row>
    <row r="10" spans="2:21" ht="13.5" customHeight="1" x14ac:dyDescent="0.5">
      <c r="B10" s="201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201"/>
    </row>
    <row r="11" spans="2:21" ht="13.5" customHeight="1" x14ac:dyDescent="0.5">
      <c r="B11" s="201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201"/>
    </row>
    <row r="12" spans="2:21" ht="13.5" customHeight="1" x14ac:dyDescent="0.5">
      <c r="B12" s="201"/>
      <c r="C12" s="40"/>
      <c r="D12" s="40"/>
      <c r="E12" s="43"/>
      <c r="F12" s="53"/>
      <c r="G12" s="53"/>
      <c r="H12" s="5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0"/>
      <c r="T12" s="40"/>
      <c r="U12" s="201"/>
    </row>
    <row r="13" spans="2:21" ht="13.5" customHeight="1" x14ac:dyDescent="0.5">
      <c r="B13" s="201"/>
      <c r="C13" s="40"/>
      <c r="D13" s="77"/>
      <c r="E13" s="78"/>
      <c r="F13" s="99"/>
      <c r="G13" s="99"/>
      <c r="H13" s="99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0"/>
      <c r="T13" s="40"/>
      <c r="U13" s="201"/>
    </row>
    <row r="14" spans="2:21" ht="13.5" customHeight="1" x14ac:dyDescent="0.35">
      <c r="B14" s="201"/>
      <c r="C14" s="40"/>
      <c r="D14" s="77"/>
      <c r="E14" s="78"/>
      <c r="F14" s="100" t="s">
        <v>126</v>
      </c>
      <c r="G14" s="100" t="s">
        <v>70</v>
      </c>
      <c r="H14" s="100" t="s">
        <v>187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0"/>
      <c r="T14" s="40"/>
      <c r="U14" s="201"/>
    </row>
    <row r="15" spans="2:21" ht="13.5" customHeight="1" x14ac:dyDescent="0.2">
      <c r="B15" s="201"/>
      <c r="C15" s="40"/>
      <c r="D15" s="77"/>
      <c r="E15" s="77"/>
      <c r="F15" t="s">
        <v>150</v>
      </c>
      <c r="G15">
        <v>22</v>
      </c>
      <c r="H15" s="318">
        <f t="shared" ref="H15:H29" si="0">+G15/$G$29</f>
        <v>2.0102339181286549E-3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201"/>
    </row>
    <row r="16" spans="2:21" ht="13.5" customHeight="1" x14ac:dyDescent="0.2">
      <c r="B16" s="201"/>
      <c r="C16" s="40"/>
      <c r="D16" s="77"/>
      <c r="E16" s="77"/>
      <c r="F16" t="s">
        <v>143</v>
      </c>
      <c r="G16">
        <v>27</v>
      </c>
      <c r="H16" s="318">
        <f t="shared" si="0"/>
        <v>2.4671052631578946E-3</v>
      </c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201"/>
    </row>
    <row r="17" spans="2:27" ht="13.5" customHeight="1" x14ac:dyDescent="0.2">
      <c r="B17" s="201"/>
      <c r="C17" s="40"/>
      <c r="D17" s="77"/>
      <c r="E17" s="77"/>
      <c r="F17" t="s">
        <v>144</v>
      </c>
      <c r="G17">
        <v>34</v>
      </c>
      <c r="H17" s="318">
        <f t="shared" si="0"/>
        <v>3.1067251461988302E-3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201"/>
    </row>
    <row r="18" spans="2:27" ht="13.5" customHeight="1" x14ac:dyDescent="0.2">
      <c r="B18" s="201"/>
      <c r="C18" s="40"/>
      <c r="D18" s="77"/>
      <c r="E18" s="77"/>
      <c r="F18" t="s">
        <v>146</v>
      </c>
      <c r="G18">
        <v>36</v>
      </c>
      <c r="H18" s="318">
        <f t="shared" si="0"/>
        <v>3.2894736842105261E-3</v>
      </c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201"/>
    </row>
    <row r="19" spans="2:27" ht="13.5" customHeight="1" x14ac:dyDescent="0.2">
      <c r="B19" s="201"/>
      <c r="C19" s="40"/>
      <c r="D19" s="77"/>
      <c r="E19" s="77"/>
      <c r="F19" t="s">
        <v>142</v>
      </c>
      <c r="G19">
        <v>72</v>
      </c>
      <c r="H19" s="318">
        <f t="shared" si="0"/>
        <v>6.5789473684210523E-3</v>
      </c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201"/>
      <c r="V19" s="146"/>
      <c r="W19" s="146"/>
      <c r="X19" s="146"/>
      <c r="Y19" s="146"/>
      <c r="Z19" s="146"/>
      <c r="AA19" s="146"/>
    </row>
    <row r="20" spans="2:27" ht="13.5" customHeight="1" x14ac:dyDescent="0.2">
      <c r="B20" s="201"/>
      <c r="C20" s="40"/>
      <c r="D20" s="77"/>
      <c r="E20" s="77"/>
      <c r="F20" s="360" t="s">
        <v>136</v>
      </c>
      <c r="G20" s="360">
        <v>85</v>
      </c>
      <c r="H20" s="318">
        <f t="shared" si="0"/>
        <v>7.7668128654970756E-3</v>
      </c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201"/>
      <c r="V20" s="146"/>
      <c r="W20" s="146"/>
      <c r="X20" s="146"/>
      <c r="Y20" s="146"/>
      <c r="Z20" s="146"/>
      <c r="AA20" s="146"/>
    </row>
    <row r="21" spans="2:27" ht="13.5" customHeight="1" x14ac:dyDescent="0.2">
      <c r="B21" s="201"/>
      <c r="C21" s="40"/>
      <c r="D21" s="77"/>
      <c r="E21" s="77"/>
      <c r="F21" s="360" t="s">
        <v>138</v>
      </c>
      <c r="G21" s="360">
        <v>91</v>
      </c>
      <c r="H21" s="318">
        <f t="shared" si="0"/>
        <v>8.3150584795321641E-3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201"/>
      <c r="V21" s="146"/>
      <c r="W21" s="146"/>
      <c r="X21" s="146"/>
      <c r="Y21" s="146"/>
      <c r="Z21" s="146"/>
      <c r="AA21" s="146"/>
    </row>
    <row r="22" spans="2:27" ht="13.5" customHeight="1" x14ac:dyDescent="0.2">
      <c r="B22" s="201"/>
      <c r="C22" s="40"/>
      <c r="D22" s="77"/>
      <c r="E22" s="77"/>
      <c r="F22" t="s">
        <v>133</v>
      </c>
      <c r="G22">
        <v>372</v>
      </c>
      <c r="H22" s="318">
        <f t="shared" si="0"/>
        <v>3.399122807017544E-2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201"/>
      <c r="V22" s="146"/>
      <c r="W22" s="146"/>
      <c r="X22" s="146"/>
      <c r="Y22" s="146"/>
      <c r="Z22" s="146"/>
      <c r="AA22" s="146"/>
    </row>
    <row r="23" spans="2:27" ht="13.5" customHeight="1" x14ac:dyDescent="0.2">
      <c r="B23" s="201"/>
      <c r="C23" s="74"/>
      <c r="D23" s="81"/>
      <c r="E23" s="81"/>
      <c r="F23" t="s">
        <v>135</v>
      </c>
      <c r="G23">
        <v>386</v>
      </c>
      <c r="H23" s="318">
        <f t="shared" si="0"/>
        <v>3.5270467836257313E-2</v>
      </c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201"/>
      <c r="V23" s="146"/>
      <c r="W23" s="146"/>
      <c r="X23" s="146"/>
      <c r="Y23" s="146"/>
      <c r="Z23" s="146"/>
      <c r="AA23" s="146"/>
    </row>
    <row r="24" spans="2:27" ht="13.5" customHeight="1" x14ac:dyDescent="0.2">
      <c r="B24" s="201"/>
      <c r="C24" s="75"/>
      <c r="D24" s="81"/>
      <c r="E24" s="81"/>
      <c r="F24" t="s">
        <v>134</v>
      </c>
      <c r="G24">
        <v>470</v>
      </c>
      <c r="H24" s="318">
        <f t="shared" si="0"/>
        <v>4.2945906432748537E-2</v>
      </c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201"/>
      <c r="V24" s="146"/>
      <c r="W24" s="146"/>
      <c r="X24" s="146"/>
      <c r="Y24" s="146"/>
      <c r="Z24" s="146"/>
      <c r="AA24" s="146"/>
    </row>
    <row r="25" spans="2:27" ht="13.5" customHeight="1" x14ac:dyDescent="0.2">
      <c r="B25" s="201"/>
      <c r="C25" s="75"/>
      <c r="D25" s="81"/>
      <c r="E25" s="81"/>
      <c r="F25" t="s">
        <v>132</v>
      </c>
      <c r="G25">
        <v>580</v>
      </c>
      <c r="H25" s="318">
        <f t="shared" si="0"/>
        <v>5.2997076023391813E-2</v>
      </c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201"/>
      <c r="V25" s="146"/>
      <c r="W25" s="146"/>
      <c r="X25" s="146"/>
      <c r="Y25" s="146"/>
      <c r="Z25" s="146"/>
      <c r="AA25" s="146"/>
    </row>
    <row r="26" spans="2:27" ht="13.5" customHeight="1" x14ac:dyDescent="0.2">
      <c r="B26" s="201"/>
      <c r="C26" s="75"/>
      <c r="D26" s="81"/>
      <c r="E26" s="81"/>
      <c r="F26" t="s">
        <v>131</v>
      </c>
      <c r="G26">
        <v>681</v>
      </c>
      <c r="H26" s="318">
        <f t="shared" si="0"/>
        <v>6.2225877192982455E-2</v>
      </c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201"/>
      <c r="V26" s="146"/>
      <c r="W26" s="146"/>
      <c r="X26" s="146"/>
      <c r="Y26" s="146"/>
      <c r="Z26" s="146"/>
      <c r="AA26" s="146"/>
    </row>
    <row r="27" spans="2:27" ht="13.5" customHeight="1" x14ac:dyDescent="0.25">
      <c r="B27" s="201"/>
      <c r="C27" s="75"/>
      <c r="D27" s="81"/>
      <c r="E27" s="81"/>
      <c r="F27" s="94" t="s">
        <v>130</v>
      </c>
      <c r="G27" s="95">
        <v>874</v>
      </c>
      <c r="H27" s="318">
        <f t="shared" si="0"/>
        <v>7.9861111111111105E-2</v>
      </c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201"/>
      <c r="V27" s="146"/>
      <c r="W27" s="146"/>
      <c r="X27" s="146"/>
      <c r="Y27" s="146"/>
      <c r="Z27" s="146"/>
      <c r="AA27" s="146"/>
    </row>
    <row r="28" spans="2:27" ht="13.5" customHeight="1" x14ac:dyDescent="0.25">
      <c r="B28" s="201"/>
      <c r="C28" s="75"/>
      <c r="D28" s="81"/>
      <c r="E28" s="81"/>
      <c r="F28" s="94" t="s">
        <v>129</v>
      </c>
      <c r="G28" s="95">
        <v>7214</v>
      </c>
      <c r="H28" s="318">
        <f t="shared" si="0"/>
        <v>0.65917397660818711</v>
      </c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201"/>
      <c r="V28" s="146"/>
      <c r="W28" s="146"/>
      <c r="X28" s="146"/>
      <c r="Y28" s="146"/>
      <c r="Z28" s="146"/>
      <c r="AA28" s="146"/>
    </row>
    <row r="29" spans="2:27" ht="18.75" customHeight="1" x14ac:dyDescent="0.2">
      <c r="B29" s="201"/>
      <c r="C29" s="75"/>
      <c r="D29" s="75"/>
      <c r="E29" s="75"/>
      <c r="F29" s="96"/>
      <c r="G29" s="97">
        <f>+SUM(G15:G28)</f>
        <v>10944</v>
      </c>
      <c r="H29" s="98">
        <f t="shared" si="0"/>
        <v>1</v>
      </c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201"/>
      <c r="V29" s="146"/>
      <c r="W29" s="146"/>
      <c r="X29" s="146"/>
      <c r="Y29" s="146"/>
      <c r="Z29" s="146"/>
      <c r="AA29" s="146"/>
    </row>
    <row r="30" spans="2:27" ht="13.5" customHeight="1" x14ac:dyDescent="0.2">
      <c r="B30" s="201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201"/>
      <c r="V30" s="146"/>
      <c r="W30" s="146"/>
      <c r="X30" s="146"/>
      <c r="Y30" s="146"/>
      <c r="Z30" s="146"/>
      <c r="AA30" s="146"/>
    </row>
    <row r="31" spans="2:27" ht="13.5" customHeight="1" x14ac:dyDescent="0.2">
      <c r="B31" s="201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201"/>
      <c r="V31" s="146"/>
      <c r="W31" s="146"/>
      <c r="X31" s="146"/>
      <c r="Y31" s="146"/>
      <c r="Z31" s="146"/>
      <c r="AA31" s="146"/>
    </row>
    <row r="32" spans="2:27" ht="13.5" customHeight="1" x14ac:dyDescent="0.2">
      <c r="B32" s="20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201"/>
      <c r="V32" s="146"/>
      <c r="W32" s="146"/>
      <c r="X32" s="146"/>
      <c r="Y32" s="146"/>
      <c r="Z32" s="146"/>
      <c r="AA32" s="146"/>
    </row>
    <row r="33" spans="2:27" ht="13.5" customHeight="1" x14ac:dyDescent="0.2">
      <c r="B33" s="20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201"/>
      <c r="V33" s="146"/>
      <c r="W33" s="146"/>
      <c r="X33" s="146"/>
      <c r="Y33" s="146"/>
      <c r="Z33" s="146"/>
      <c r="AA33" s="146"/>
    </row>
    <row r="34" spans="2:27" ht="13.5" customHeight="1" x14ac:dyDescent="0.2">
      <c r="B34" s="20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201"/>
      <c r="V34" s="146"/>
      <c r="W34" s="146"/>
      <c r="X34" s="146"/>
      <c r="Y34" s="146"/>
      <c r="Z34" s="146"/>
      <c r="AA34" s="146"/>
    </row>
    <row r="35" spans="2:27" ht="13.5" customHeight="1" x14ac:dyDescent="0.2">
      <c r="B35" s="20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201"/>
      <c r="V35" s="146"/>
      <c r="W35" s="146"/>
      <c r="X35" s="146"/>
      <c r="Y35" s="146"/>
      <c r="Z35" s="146"/>
      <c r="AA35" s="146"/>
    </row>
    <row r="36" spans="2:27" ht="13.5" customHeight="1" x14ac:dyDescent="0.2">
      <c r="B36" s="20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201"/>
      <c r="V36" s="146"/>
      <c r="W36" s="146"/>
      <c r="X36" s="146"/>
      <c r="Y36" s="146"/>
      <c r="Z36" s="146"/>
      <c r="AA36" s="146"/>
    </row>
    <row r="37" spans="2:27" ht="13.5" customHeight="1" x14ac:dyDescent="0.2">
      <c r="B37" s="20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201"/>
      <c r="V37" s="146"/>
      <c r="W37" s="146"/>
      <c r="X37" s="146"/>
      <c r="Y37" s="146"/>
      <c r="Z37" s="146"/>
      <c r="AA37" s="146"/>
    </row>
    <row r="38" spans="2:27" ht="13.5" customHeight="1" x14ac:dyDescent="0.2">
      <c r="B38" s="20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201"/>
      <c r="V38" s="146"/>
      <c r="W38" s="146"/>
      <c r="X38" s="146"/>
      <c r="Y38" s="146"/>
      <c r="Z38" s="146"/>
      <c r="AA38" s="146"/>
    </row>
    <row r="39" spans="2:27" ht="13.5" customHeight="1" x14ac:dyDescent="0.2">
      <c r="B39" s="20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201"/>
      <c r="V39" s="146"/>
      <c r="W39" s="146"/>
      <c r="X39" s="146"/>
      <c r="Y39" s="146"/>
      <c r="Z39" s="146"/>
      <c r="AA39" s="146"/>
    </row>
    <row r="40" spans="2:27" ht="13.5" customHeight="1" x14ac:dyDescent="0.2">
      <c r="B40" s="20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201"/>
      <c r="V40" s="146"/>
      <c r="W40" s="146"/>
      <c r="X40" s="146"/>
      <c r="Y40" s="146"/>
      <c r="Z40" s="146"/>
      <c r="AA40" s="146"/>
    </row>
    <row r="41" spans="2:27" ht="13.5" customHeight="1" x14ac:dyDescent="0.2">
      <c r="B41" s="20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201"/>
      <c r="V41" s="146"/>
      <c r="W41" s="146"/>
      <c r="X41" s="146"/>
      <c r="Y41" s="146"/>
      <c r="Z41" s="146"/>
      <c r="AA41" s="146"/>
    </row>
    <row r="42" spans="2:27" ht="13.5" customHeight="1" x14ac:dyDescent="0.2">
      <c r="B42" s="20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201"/>
      <c r="V42" s="146"/>
      <c r="W42" s="146"/>
      <c r="X42" s="146"/>
      <c r="Y42" s="146"/>
      <c r="Z42" s="146"/>
      <c r="AA42" s="146"/>
    </row>
    <row r="43" spans="2:27" ht="13.5" customHeight="1" x14ac:dyDescent="0.2">
      <c r="B43" s="201"/>
      <c r="C43" s="40"/>
      <c r="D43" s="40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0"/>
      <c r="T43" s="40"/>
      <c r="U43" s="201"/>
      <c r="V43" s="146"/>
      <c r="W43" s="146"/>
      <c r="X43" s="146"/>
      <c r="Y43" s="146"/>
      <c r="Z43" s="146"/>
      <c r="AA43" s="146"/>
    </row>
    <row r="44" spans="2:27" ht="13.5" customHeight="1" x14ac:dyDescent="0.2">
      <c r="B44" s="201"/>
      <c r="C44" s="40"/>
      <c r="D44" s="40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0"/>
      <c r="T44" s="40"/>
      <c r="U44" s="201"/>
      <c r="V44" s="146"/>
      <c r="W44" s="146"/>
      <c r="X44" s="146"/>
      <c r="Y44" s="146"/>
      <c r="Z44" s="146"/>
      <c r="AA44" s="146"/>
    </row>
    <row r="45" spans="2:27" ht="13.5" customHeight="1" x14ac:dyDescent="0.2">
      <c r="B45" s="201"/>
      <c r="C45" s="367" t="s">
        <v>77</v>
      </c>
      <c r="D45" s="367"/>
      <c r="E45" s="367"/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201"/>
      <c r="V45" s="146"/>
      <c r="W45" s="146"/>
      <c r="X45" s="146"/>
      <c r="Y45" s="146"/>
      <c r="Z45" s="146"/>
      <c r="AA45" s="146"/>
    </row>
    <row r="46" spans="2:27" ht="13.5" customHeight="1" x14ac:dyDescent="0.2">
      <c r="B46" s="201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201"/>
      <c r="V46" s="146"/>
      <c r="W46" s="146"/>
      <c r="X46" s="146"/>
      <c r="Y46" s="146"/>
      <c r="Z46" s="146"/>
      <c r="AA46" s="146"/>
    </row>
    <row r="47" spans="2:27" ht="13.5" customHeight="1" x14ac:dyDescent="0.2">
      <c r="B47" s="201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201"/>
      <c r="V47" s="146"/>
      <c r="W47" s="146"/>
      <c r="X47" s="146"/>
      <c r="Y47" s="146"/>
      <c r="Z47" s="146"/>
      <c r="AA47" s="146"/>
    </row>
    <row r="48" spans="2:27" ht="13.5" customHeight="1" x14ac:dyDescent="0.2">
      <c r="B48" s="201"/>
      <c r="C48" s="201"/>
      <c r="D48" s="201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1"/>
      <c r="S48" s="201"/>
      <c r="T48" s="201"/>
      <c r="U48" s="201"/>
      <c r="V48" s="146"/>
      <c r="W48" s="146"/>
      <c r="X48" s="146"/>
      <c r="Y48" s="146"/>
      <c r="Z48" s="146"/>
      <c r="AA48" s="146"/>
    </row>
    <row r="49" spans="22:27" ht="13.5" customHeight="1" x14ac:dyDescent="0.2">
      <c r="V49" s="146"/>
      <c r="W49" s="146"/>
      <c r="X49" s="146"/>
      <c r="Y49" s="146"/>
      <c r="Z49" s="146"/>
      <c r="AA49" s="146"/>
    </row>
  </sheetData>
  <autoFilter ref="F14:H28" xr:uid="{00000000-0009-0000-0000-00002A000000}">
    <sortState ref="F15:H29">
      <sortCondition ref="H14:H28"/>
    </sortState>
  </autoFilter>
  <sortState ref="F15:H28">
    <sortCondition ref="G15:G28"/>
  </sortState>
  <mergeCells count="2">
    <mergeCell ref="C6:T9"/>
    <mergeCell ref="C45:T45"/>
  </mergeCells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H43"/>
  <sheetViews>
    <sheetView showGridLines="0" zoomScale="110" zoomScaleNormal="110" workbookViewId="0">
      <selection activeCell="F23" sqref="F23"/>
    </sheetView>
  </sheetViews>
  <sheetFormatPr baseColWidth="10" defaultColWidth="11.42578125" defaultRowHeight="12.75" x14ac:dyDescent="0.2"/>
  <cols>
    <col min="1" max="1" width="25.42578125" customWidth="1"/>
    <col min="2" max="2" width="2.42578125" customWidth="1"/>
    <col min="3" max="3" width="16.7109375" customWidth="1"/>
    <col min="4" max="4" width="37.42578125" customWidth="1"/>
    <col min="5" max="5" width="21.28515625" customWidth="1"/>
    <col min="6" max="6" width="19.85546875" style="1" customWidth="1"/>
    <col min="7" max="7" width="16.7109375" customWidth="1"/>
    <col min="8" max="8" width="2.42578125" customWidth="1"/>
  </cols>
  <sheetData>
    <row r="2" spans="2:8" ht="13.5" customHeight="1" x14ac:dyDescent="0.2">
      <c r="B2" s="188"/>
      <c r="C2" s="188"/>
      <c r="D2" s="188"/>
      <c r="E2" s="188"/>
      <c r="F2" s="188"/>
      <c r="G2" s="189"/>
      <c r="H2" s="189"/>
    </row>
    <row r="3" spans="2:8" ht="13.5" customHeight="1" x14ac:dyDescent="0.25">
      <c r="B3" s="188"/>
      <c r="C3" s="54"/>
      <c r="D3" s="68"/>
      <c r="E3" s="64"/>
      <c r="F3" s="64"/>
      <c r="G3" s="55"/>
      <c r="H3" s="189"/>
    </row>
    <row r="4" spans="2:8" ht="13.5" customHeight="1" x14ac:dyDescent="0.2">
      <c r="B4" s="188"/>
      <c r="C4" s="396" t="s">
        <v>537</v>
      </c>
      <c r="D4" s="397"/>
      <c r="E4" s="397"/>
      <c r="F4" s="397"/>
      <c r="G4" s="397"/>
      <c r="H4" s="189"/>
    </row>
    <row r="5" spans="2:8" ht="13.5" customHeight="1" x14ac:dyDescent="0.2">
      <c r="B5" s="188"/>
      <c r="C5" s="397"/>
      <c r="D5" s="397"/>
      <c r="E5" s="397"/>
      <c r="F5" s="397"/>
      <c r="G5" s="397"/>
      <c r="H5" s="189"/>
    </row>
    <row r="6" spans="2:8" ht="13.5" customHeight="1" x14ac:dyDescent="0.2">
      <c r="B6" s="188"/>
      <c r="C6" s="397"/>
      <c r="D6" s="397"/>
      <c r="E6" s="397"/>
      <c r="F6" s="397"/>
      <c r="G6" s="397"/>
      <c r="H6" s="189"/>
    </row>
    <row r="7" spans="2:8" ht="13.5" customHeight="1" x14ac:dyDescent="0.25">
      <c r="B7" s="188"/>
      <c r="C7" s="54"/>
      <c r="D7" s="68"/>
      <c r="E7" s="64"/>
      <c r="F7" s="64"/>
      <c r="G7" s="55"/>
      <c r="H7" s="189"/>
    </row>
    <row r="8" spans="2:8" ht="31.5" customHeight="1" x14ac:dyDescent="0.2">
      <c r="B8" s="188"/>
      <c r="C8" s="54"/>
      <c r="D8" s="221" t="s">
        <v>139</v>
      </c>
      <c r="E8" s="221" t="s">
        <v>140</v>
      </c>
      <c r="F8" s="221" t="s">
        <v>141</v>
      </c>
      <c r="G8" s="55"/>
      <c r="H8" s="189"/>
    </row>
    <row r="9" spans="2:8" x14ac:dyDescent="0.2">
      <c r="B9" s="188"/>
      <c r="C9" s="54"/>
      <c r="D9" s="85" t="s">
        <v>129</v>
      </c>
      <c r="E9" s="86">
        <v>7214</v>
      </c>
      <c r="F9" s="137">
        <f>+E9/$E$23</f>
        <v>0.65917397660818711</v>
      </c>
      <c r="G9" s="55"/>
      <c r="H9" s="189"/>
    </row>
    <row r="10" spans="2:8" x14ac:dyDescent="0.2">
      <c r="B10" s="188"/>
      <c r="C10" s="54"/>
      <c r="D10" s="87" t="s">
        <v>130</v>
      </c>
      <c r="E10" s="267">
        <v>874</v>
      </c>
      <c r="F10" s="138">
        <f t="shared" ref="F10:F22" si="0">+E10/$E$23</f>
        <v>7.9861111111111105E-2</v>
      </c>
      <c r="G10" s="55"/>
      <c r="H10" s="189"/>
    </row>
    <row r="11" spans="2:8" x14ac:dyDescent="0.2">
      <c r="B11" s="188"/>
      <c r="C11" s="54"/>
      <c r="D11" s="38" t="s">
        <v>131</v>
      </c>
      <c r="E11" s="86">
        <v>681</v>
      </c>
      <c r="F11" s="139">
        <f t="shared" si="0"/>
        <v>6.2225877192982455E-2</v>
      </c>
      <c r="G11" s="55"/>
      <c r="H11" s="189"/>
    </row>
    <row r="12" spans="2:8" x14ac:dyDescent="0.2">
      <c r="B12" s="188"/>
      <c r="C12" s="54"/>
      <c r="D12" s="87" t="s">
        <v>132</v>
      </c>
      <c r="E12" s="267">
        <v>580</v>
      </c>
      <c r="F12" s="138">
        <f t="shared" si="0"/>
        <v>5.2997076023391813E-2</v>
      </c>
      <c r="G12" s="55"/>
      <c r="H12" s="189"/>
    </row>
    <row r="13" spans="2:8" x14ac:dyDescent="0.2">
      <c r="B13" s="188"/>
      <c r="C13" s="54"/>
      <c r="D13" s="38" t="s">
        <v>134</v>
      </c>
      <c r="E13" s="86">
        <v>470</v>
      </c>
      <c r="F13" s="139">
        <f t="shared" si="0"/>
        <v>4.2945906432748537E-2</v>
      </c>
      <c r="G13" s="55"/>
      <c r="H13" s="189"/>
    </row>
    <row r="14" spans="2:8" x14ac:dyDescent="0.2">
      <c r="B14" s="188"/>
      <c r="C14" s="54"/>
      <c r="D14" s="87" t="s">
        <v>135</v>
      </c>
      <c r="E14" s="267">
        <v>386</v>
      </c>
      <c r="F14" s="138">
        <f t="shared" si="0"/>
        <v>3.5270467836257313E-2</v>
      </c>
      <c r="G14" s="55"/>
      <c r="H14" s="189"/>
    </row>
    <row r="15" spans="2:8" x14ac:dyDescent="0.2">
      <c r="B15" s="188"/>
      <c r="C15" s="54"/>
      <c r="D15" s="38" t="s">
        <v>133</v>
      </c>
      <c r="E15" s="86">
        <v>372</v>
      </c>
      <c r="F15" s="139">
        <f t="shared" si="0"/>
        <v>3.399122807017544E-2</v>
      </c>
      <c r="G15" s="55"/>
      <c r="H15" s="189"/>
    </row>
    <row r="16" spans="2:8" x14ac:dyDescent="0.2">
      <c r="B16" s="188"/>
      <c r="C16" s="54"/>
      <c r="D16" s="87" t="s">
        <v>142</v>
      </c>
      <c r="E16" s="267">
        <v>72</v>
      </c>
      <c r="F16" s="138">
        <f t="shared" si="0"/>
        <v>6.5789473684210523E-3</v>
      </c>
      <c r="G16" s="55"/>
      <c r="H16" s="189"/>
    </row>
    <row r="17" spans="2:8" x14ac:dyDescent="0.2">
      <c r="B17" s="188"/>
      <c r="C17" s="54"/>
      <c r="D17" s="38" t="s">
        <v>146</v>
      </c>
      <c r="E17" s="86">
        <v>36</v>
      </c>
      <c r="F17" s="139">
        <f t="shared" si="0"/>
        <v>3.2894736842105261E-3</v>
      </c>
      <c r="G17" s="55"/>
      <c r="H17" s="189"/>
    </row>
    <row r="18" spans="2:8" x14ac:dyDescent="0.2">
      <c r="B18" s="188"/>
      <c r="C18" s="54"/>
      <c r="D18" s="87" t="s">
        <v>144</v>
      </c>
      <c r="E18" s="267">
        <v>34</v>
      </c>
      <c r="F18" s="138">
        <f t="shared" si="0"/>
        <v>3.1067251461988302E-3</v>
      </c>
      <c r="G18" s="55"/>
      <c r="H18" s="189"/>
    </row>
    <row r="19" spans="2:8" x14ac:dyDescent="0.2">
      <c r="B19" s="188"/>
      <c r="C19" s="54"/>
      <c r="D19" s="38" t="s">
        <v>143</v>
      </c>
      <c r="E19" s="86">
        <v>27</v>
      </c>
      <c r="F19" s="139">
        <f t="shared" si="0"/>
        <v>2.4671052631578946E-3</v>
      </c>
      <c r="G19" s="55"/>
      <c r="H19" s="189"/>
    </row>
    <row r="20" spans="2:8" x14ac:dyDescent="0.2">
      <c r="B20" s="188"/>
      <c r="C20" s="54"/>
      <c r="D20" s="87" t="s">
        <v>150</v>
      </c>
      <c r="E20" s="267">
        <v>22</v>
      </c>
      <c r="F20" s="138">
        <f t="shared" si="0"/>
        <v>2.0102339181286549E-3</v>
      </c>
      <c r="G20" s="55"/>
      <c r="H20" s="189"/>
    </row>
    <row r="21" spans="2:8" x14ac:dyDescent="0.2">
      <c r="B21" s="188"/>
      <c r="C21" s="54"/>
      <c r="D21" s="38" t="s">
        <v>136</v>
      </c>
      <c r="E21" s="86">
        <v>85</v>
      </c>
      <c r="F21" s="139">
        <f t="shared" si="0"/>
        <v>7.7668128654970756E-3</v>
      </c>
      <c r="G21" s="55"/>
      <c r="H21" s="189"/>
    </row>
    <row r="22" spans="2:8" x14ac:dyDescent="0.2">
      <c r="B22" s="188"/>
      <c r="C22" s="54"/>
      <c r="D22" s="87" t="s">
        <v>138</v>
      </c>
      <c r="E22" s="267">
        <v>91</v>
      </c>
      <c r="F22" s="138">
        <f t="shared" si="0"/>
        <v>8.3150584795321641E-3</v>
      </c>
      <c r="G22" s="55"/>
      <c r="H22" s="189"/>
    </row>
    <row r="23" spans="2:8" ht="30.75" customHeight="1" x14ac:dyDescent="0.2">
      <c r="B23" s="188"/>
      <c r="C23" s="54"/>
      <c r="D23" s="222" t="s">
        <v>102</v>
      </c>
      <c r="E23" s="223">
        <f>+SUM(E9:E22)</f>
        <v>10944</v>
      </c>
      <c r="F23" s="224">
        <f>+E23/$E$23</f>
        <v>1</v>
      </c>
      <c r="G23" s="55"/>
      <c r="H23" s="189"/>
    </row>
    <row r="24" spans="2:8" ht="13.5" customHeight="1" x14ac:dyDescent="0.25">
      <c r="B24" s="188"/>
      <c r="C24" s="54"/>
      <c r="D24" s="68"/>
      <c r="E24" s="64"/>
      <c r="F24" s="64"/>
      <c r="G24" s="55"/>
      <c r="H24" s="189"/>
    </row>
    <row r="25" spans="2:8" ht="13.5" customHeight="1" x14ac:dyDescent="0.3">
      <c r="B25" s="188"/>
      <c r="C25" s="387" t="s">
        <v>77</v>
      </c>
      <c r="D25" s="387"/>
      <c r="E25" s="387"/>
      <c r="F25" s="387"/>
      <c r="G25" s="387"/>
      <c r="H25" s="189"/>
    </row>
    <row r="26" spans="2:8" ht="13.5" customHeight="1" x14ac:dyDescent="0.25">
      <c r="B26" s="188"/>
      <c r="C26" s="54"/>
      <c r="D26" s="68"/>
      <c r="E26" s="64"/>
      <c r="F26" s="64"/>
      <c r="G26" s="55"/>
      <c r="H26" s="189"/>
    </row>
    <row r="27" spans="2:8" ht="13.5" customHeight="1" x14ac:dyDescent="0.2">
      <c r="B27" s="188"/>
      <c r="C27" s="188"/>
      <c r="D27" s="188"/>
      <c r="E27" s="188"/>
      <c r="F27" s="188"/>
      <c r="G27" s="189"/>
      <c r="H27" s="189"/>
    </row>
    <row r="28" spans="2:8" ht="13.5" customHeight="1" x14ac:dyDescent="0.2"/>
    <row r="29" spans="2:8" ht="13.5" customHeight="1" x14ac:dyDescent="0.2"/>
    <row r="30" spans="2:8" ht="13.5" customHeight="1" x14ac:dyDescent="0.2"/>
    <row r="31" spans="2:8" ht="13.5" customHeight="1" x14ac:dyDescent="0.2"/>
    <row r="32" spans="2:8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</sheetData>
  <mergeCells count="2">
    <mergeCell ref="C4:G6"/>
    <mergeCell ref="C25:G25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0"/>
  <dimension ref="B2:U45"/>
  <sheetViews>
    <sheetView zoomScale="70" zoomScaleNormal="70" workbookViewId="0">
      <selection activeCell="S46" sqref="S46"/>
    </sheetView>
  </sheetViews>
  <sheetFormatPr baseColWidth="10" defaultColWidth="11.42578125" defaultRowHeight="12.75" x14ac:dyDescent="0.2"/>
  <cols>
    <col min="1" max="1" width="5.5703125" style="14" customWidth="1"/>
    <col min="2" max="2" width="2.5703125" style="14" customWidth="1"/>
    <col min="3" max="20" width="11.42578125" style="14" customWidth="1"/>
    <col min="21" max="21" width="2.5703125" style="14" customWidth="1"/>
    <col min="22" max="16384" width="11.42578125" style="14"/>
  </cols>
  <sheetData>
    <row r="2" spans="2:21" ht="13.5" customHeight="1" x14ac:dyDescent="0.5">
      <c r="B2" s="201"/>
      <c r="C2" s="201"/>
      <c r="D2" s="202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1"/>
      <c r="R2" s="201"/>
      <c r="S2" s="201"/>
      <c r="T2" s="201"/>
      <c r="U2" s="201"/>
    </row>
    <row r="3" spans="2:21" ht="13.5" customHeight="1" x14ac:dyDescent="0.2">
      <c r="B3" s="201"/>
      <c r="C3" s="4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0"/>
      <c r="S3" s="40"/>
      <c r="T3" s="40"/>
      <c r="U3" s="201"/>
    </row>
    <row r="4" spans="2:21" ht="13.5" customHeight="1" x14ac:dyDescent="0.4">
      <c r="B4" s="201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40"/>
      <c r="U4" s="201"/>
    </row>
    <row r="5" spans="2:21" ht="13.5" customHeight="1" x14ac:dyDescent="0.2">
      <c r="B5" s="201"/>
      <c r="C5" s="40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0"/>
      <c r="S5" s="40"/>
      <c r="T5" s="40"/>
      <c r="U5" s="201"/>
    </row>
    <row r="6" spans="2:21" ht="13.5" customHeight="1" x14ac:dyDescent="0.2">
      <c r="B6" s="201"/>
      <c r="C6" s="400" t="s">
        <v>538</v>
      </c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201"/>
    </row>
    <row r="7" spans="2:21" ht="13.5" customHeight="1" x14ac:dyDescent="0.2">
      <c r="B7" s="201"/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201"/>
    </row>
    <row r="8" spans="2:21" ht="13.5" customHeight="1" x14ac:dyDescent="0.2">
      <c r="B8" s="201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201"/>
    </row>
    <row r="9" spans="2:21" ht="13.5" customHeight="1" x14ac:dyDescent="0.2">
      <c r="B9" s="201"/>
      <c r="C9" s="400"/>
      <c r="D9" s="400"/>
      <c r="E9" s="400"/>
      <c r="F9" s="400"/>
      <c r="G9" s="400"/>
      <c r="H9" s="400"/>
      <c r="I9" s="400"/>
      <c r="J9" s="400"/>
      <c r="K9" s="400"/>
      <c r="L9" s="400"/>
      <c r="M9" s="400"/>
      <c r="N9" s="400"/>
      <c r="O9" s="400"/>
      <c r="P9" s="400"/>
      <c r="Q9" s="400"/>
      <c r="R9" s="400"/>
      <c r="S9" s="400"/>
      <c r="T9" s="400"/>
      <c r="U9" s="201"/>
    </row>
    <row r="10" spans="2:21" ht="13.5" customHeight="1" x14ac:dyDescent="0.2">
      <c r="B10" s="201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201"/>
    </row>
    <row r="11" spans="2:21" ht="13.5" customHeight="1" x14ac:dyDescent="0.2">
      <c r="B11" s="201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201"/>
    </row>
    <row r="12" spans="2:21" ht="13.5" customHeight="1" x14ac:dyDescent="0.2">
      <c r="B12" s="201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201"/>
    </row>
    <row r="13" spans="2:21" ht="13.5" customHeight="1" x14ac:dyDescent="0.2">
      <c r="B13" s="201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201"/>
    </row>
    <row r="14" spans="2:21" ht="13.5" customHeight="1" x14ac:dyDescent="0.2">
      <c r="B14" s="201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201"/>
    </row>
    <row r="15" spans="2:21" ht="13.5" customHeight="1" x14ac:dyDescent="0.2">
      <c r="B15" s="201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201"/>
    </row>
    <row r="16" spans="2:21" ht="13.5" customHeight="1" x14ac:dyDescent="0.2">
      <c r="B16" s="201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201"/>
    </row>
    <row r="17" spans="2:21" ht="13.5" customHeight="1" x14ac:dyDescent="0.2">
      <c r="B17" s="201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201"/>
    </row>
    <row r="18" spans="2:21" ht="13.5" customHeight="1" x14ac:dyDescent="0.2">
      <c r="B18" s="201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201"/>
    </row>
    <row r="19" spans="2:21" ht="13.5" customHeight="1" x14ac:dyDescent="0.2">
      <c r="B19" s="201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201"/>
    </row>
    <row r="20" spans="2:21" ht="13.5" customHeight="1" x14ac:dyDescent="0.2">
      <c r="B20" s="201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201"/>
    </row>
    <row r="21" spans="2:21" ht="13.5" customHeight="1" x14ac:dyDescent="0.2">
      <c r="B21" s="20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201"/>
    </row>
    <row r="22" spans="2:21" ht="13.5" customHeight="1" x14ac:dyDescent="0.2">
      <c r="B22" s="201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201"/>
    </row>
    <row r="23" spans="2:21" ht="13.5" customHeight="1" x14ac:dyDescent="0.2">
      <c r="B23" s="20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201"/>
    </row>
    <row r="24" spans="2:21" ht="13.5" customHeight="1" x14ac:dyDescent="0.2">
      <c r="B24" s="201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201"/>
    </row>
    <row r="25" spans="2:21" ht="13.5" customHeight="1" x14ac:dyDescent="0.2">
      <c r="B25" s="201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201"/>
    </row>
    <row r="26" spans="2:21" ht="13.5" customHeight="1" x14ac:dyDescent="0.2">
      <c r="B26" s="201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201"/>
    </row>
    <row r="27" spans="2:21" ht="13.5" customHeight="1" x14ac:dyDescent="0.2">
      <c r="B27" s="20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201"/>
    </row>
    <row r="28" spans="2:21" ht="13.5" customHeight="1" x14ac:dyDescent="0.2">
      <c r="B28" s="20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201"/>
    </row>
    <row r="29" spans="2:21" ht="13.5" customHeight="1" x14ac:dyDescent="0.2">
      <c r="B29" s="20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201"/>
    </row>
    <row r="30" spans="2:21" ht="13.5" customHeight="1" x14ac:dyDescent="0.2">
      <c r="B30" s="20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201"/>
    </row>
    <row r="31" spans="2:21" ht="13.5" customHeight="1" x14ac:dyDescent="0.2">
      <c r="B31" s="20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201"/>
    </row>
    <row r="32" spans="2:21" ht="13.5" customHeight="1" x14ac:dyDescent="0.2">
      <c r="B32" s="20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201"/>
    </row>
    <row r="33" spans="2:21" ht="13.5" customHeight="1" x14ac:dyDescent="0.2">
      <c r="B33" s="20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201"/>
    </row>
    <row r="34" spans="2:21" ht="13.5" customHeight="1" x14ac:dyDescent="0.2">
      <c r="B34" s="20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201"/>
    </row>
    <row r="35" spans="2:21" ht="13.5" customHeight="1" x14ac:dyDescent="0.2">
      <c r="B35" s="20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201"/>
    </row>
    <row r="36" spans="2:21" ht="13.5" customHeight="1" x14ac:dyDescent="0.2">
      <c r="B36" s="20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201"/>
    </row>
    <row r="37" spans="2:21" ht="13.5" customHeight="1" x14ac:dyDescent="0.2">
      <c r="B37" s="20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201"/>
    </row>
    <row r="38" spans="2:21" ht="13.5" customHeight="1" x14ac:dyDescent="0.2">
      <c r="B38" s="20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201"/>
    </row>
    <row r="39" spans="2:21" ht="13.5" customHeight="1" x14ac:dyDescent="0.2">
      <c r="B39" s="20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201"/>
    </row>
    <row r="40" spans="2:21" ht="13.5" customHeight="1" x14ac:dyDescent="0.2">
      <c r="B40" s="20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201"/>
    </row>
    <row r="41" spans="2:21" ht="13.5" customHeight="1" x14ac:dyDescent="0.2">
      <c r="B41" s="20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201"/>
    </row>
    <row r="42" spans="2:21" ht="13.5" customHeight="1" x14ac:dyDescent="0.2">
      <c r="B42" s="201"/>
      <c r="C42" s="401" t="s">
        <v>77</v>
      </c>
      <c r="D42" s="401"/>
      <c r="E42" s="401"/>
      <c r="F42" s="401"/>
      <c r="G42" s="401"/>
      <c r="H42" s="401"/>
      <c r="I42" s="401"/>
      <c r="J42" s="401"/>
      <c r="K42" s="401"/>
      <c r="L42" s="401"/>
      <c r="M42" s="401"/>
      <c r="N42" s="401"/>
      <c r="O42" s="401"/>
      <c r="P42" s="401"/>
      <c r="Q42" s="401"/>
      <c r="R42" s="401"/>
      <c r="S42" s="401"/>
      <c r="T42" s="401"/>
      <c r="U42" s="201"/>
    </row>
    <row r="43" spans="2:21" ht="13.5" customHeight="1" x14ac:dyDescent="0.2">
      <c r="B43" s="201"/>
      <c r="C43" s="40"/>
      <c r="D43" s="40"/>
      <c r="E43" s="77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201"/>
    </row>
    <row r="44" spans="2:21" ht="13.5" customHeight="1" x14ac:dyDescent="0.2">
      <c r="B44" s="20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201"/>
    </row>
    <row r="45" spans="2:21" ht="13.5" customHeight="1" x14ac:dyDescent="0.2"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</row>
  </sheetData>
  <mergeCells count="2">
    <mergeCell ref="C6:T9"/>
    <mergeCell ref="C42:T42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1">
    <pageSetUpPr fitToPage="1"/>
  </sheetPr>
  <dimension ref="B2:U63"/>
  <sheetViews>
    <sheetView zoomScale="90" zoomScaleNormal="90" workbookViewId="0">
      <selection activeCell="D3" sqref="D3"/>
    </sheetView>
  </sheetViews>
  <sheetFormatPr baseColWidth="10" defaultColWidth="11.42578125" defaultRowHeight="12.75" x14ac:dyDescent="0.2"/>
  <cols>
    <col min="1" max="1" width="12.7109375" style="8" customWidth="1"/>
    <col min="2" max="2" width="2.7109375" style="8" customWidth="1"/>
    <col min="3" max="3" width="16.7109375" style="8" customWidth="1"/>
    <col min="4" max="4" width="47.85546875" style="8" bestFit="1" customWidth="1"/>
    <col min="5" max="10" width="9.42578125" style="8" customWidth="1"/>
    <col min="11" max="11" width="12.140625" style="8" customWidth="1"/>
    <col min="12" max="12" width="16.7109375" style="8" customWidth="1"/>
    <col min="13" max="13" width="2.7109375" style="8" customWidth="1"/>
    <col min="14" max="16384" width="11.42578125" style="8"/>
  </cols>
  <sheetData>
    <row r="2" spans="2:13" ht="12" customHeight="1" x14ac:dyDescent="0.2"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2:13" ht="12" customHeight="1" x14ac:dyDescent="0.2">
      <c r="B3" s="201"/>
      <c r="C3" s="40"/>
      <c r="D3" s="40"/>
      <c r="E3" s="40"/>
      <c r="F3" s="40"/>
      <c r="G3" s="40"/>
      <c r="H3" s="40"/>
      <c r="I3" s="40"/>
      <c r="J3" s="40"/>
      <c r="K3" s="40"/>
      <c r="L3" s="40"/>
      <c r="M3" s="201"/>
    </row>
    <row r="4" spans="2:13" ht="15.75" customHeight="1" x14ac:dyDescent="0.2">
      <c r="B4" s="201"/>
      <c r="C4" s="374" t="s">
        <v>539</v>
      </c>
      <c r="D4" s="408"/>
      <c r="E4" s="408"/>
      <c r="F4" s="408"/>
      <c r="G4" s="408"/>
      <c r="H4" s="408"/>
      <c r="I4" s="408"/>
      <c r="J4" s="408"/>
      <c r="K4" s="408"/>
      <c r="L4" s="408"/>
      <c r="M4" s="201"/>
    </row>
    <row r="5" spans="2:13" ht="15.75" customHeight="1" x14ac:dyDescent="0.2">
      <c r="B5" s="201"/>
      <c r="C5" s="374"/>
      <c r="D5" s="408"/>
      <c r="E5" s="408"/>
      <c r="F5" s="408"/>
      <c r="G5" s="408"/>
      <c r="H5" s="408"/>
      <c r="I5" s="408"/>
      <c r="J5" s="408"/>
      <c r="K5" s="408"/>
      <c r="L5" s="408"/>
      <c r="M5" s="201"/>
    </row>
    <row r="6" spans="2:13" ht="15.75" customHeight="1" x14ac:dyDescent="0.2">
      <c r="B6" s="201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201"/>
    </row>
    <row r="7" spans="2:13" ht="15.75" customHeight="1" x14ac:dyDescent="0.2">
      <c r="B7" s="201"/>
      <c r="C7" s="408"/>
      <c r="D7" s="408"/>
      <c r="E7" s="408"/>
      <c r="F7" s="408"/>
      <c r="G7" s="408"/>
      <c r="H7" s="408"/>
      <c r="I7" s="408"/>
      <c r="J7" s="408"/>
      <c r="K7" s="408"/>
      <c r="L7" s="408"/>
      <c r="M7" s="201"/>
    </row>
    <row r="8" spans="2:13" x14ac:dyDescent="0.2">
      <c r="B8" s="201"/>
      <c r="C8" s="40"/>
      <c r="D8" s="40"/>
      <c r="E8" s="40"/>
      <c r="F8" s="40"/>
      <c r="G8" s="40"/>
      <c r="H8" s="40"/>
      <c r="I8" s="40"/>
      <c r="J8" s="40"/>
      <c r="K8" s="40"/>
      <c r="L8" s="40"/>
      <c r="M8" s="201"/>
    </row>
    <row r="9" spans="2:13" ht="19.5" customHeight="1" x14ac:dyDescent="0.2">
      <c r="B9" s="201"/>
      <c r="C9" s="40"/>
      <c r="D9" s="409" t="s">
        <v>196</v>
      </c>
      <c r="E9" s="411" t="s">
        <v>197</v>
      </c>
      <c r="F9" s="411"/>
      <c r="G9" s="411"/>
      <c r="H9" s="411"/>
      <c r="I9" s="411"/>
      <c r="J9" s="411"/>
      <c r="K9" s="412" t="s">
        <v>75</v>
      </c>
      <c r="L9" s="40"/>
      <c r="M9" s="201"/>
    </row>
    <row r="10" spans="2:13" s="12" customFormat="1" ht="112.5" customHeight="1" x14ac:dyDescent="0.2">
      <c r="B10" s="201"/>
      <c r="C10" s="40"/>
      <c r="D10" s="410"/>
      <c r="E10" s="269" t="s">
        <v>198</v>
      </c>
      <c r="F10" s="269" t="s">
        <v>199</v>
      </c>
      <c r="G10" s="269" t="s">
        <v>200</v>
      </c>
      <c r="H10" s="269" t="s">
        <v>201</v>
      </c>
      <c r="I10" s="269" t="s">
        <v>202</v>
      </c>
      <c r="J10" s="269" t="s">
        <v>203</v>
      </c>
      <c r="K10" s="410"/>
      <c r="L10" s="40"/>
      <c r="M10" s="201"/>
    </row>
    <row r="11" spans="2:13" s="12" customFormat="1" ht="15" x14ac:dyDescent="0.2">
      <c r="B11" s="201"/>
      <c r="C11" s="40"/>
      <c r="D11" s="264" t="s">
        <v>30</v>
      </c>
      <c r="E11" s="265">
        <f t="shared" ref="E11:K11" si="0">SUM(E12:E14)</f>
        <v>26</v>
      </c>
      <c r="F11" s="265">
        <f t="shared" si="0"/>
        <v>1448</v>
      </c>
      <c r="G11" s="265">
        <f t="shared" si="0"/>
        <v>157</v>
      </c>
      <c r="H11" s="265">
        <f t="shared" si="0"/>
        <v>2</v>
      </c>
      <c r="I11" s="265">
        <f t="shared" si="0"/>
        <v>40</v>
      </c>
      <c r="J11" s="265">
        <f t="shared" si="0"/>
        <v>5</v>
      </c>
      <c r="K11" s="265">
        <f t="shared" si="0"/>
        <v>1678</v>
      </c>
      <c r="L11" s="40"/>
      <c r="M11" s="201"/>
    </row>
    <row r="12" spans="2:13" ht="14.25" x14ac:dyDescent="0.2">
      <c r="B12" s="201"/>
      <c r="C12" s="40"/>
      <c r="D12" s="58" t="s">
        <v>31</v>
      </c>
      <c r="E12" s="59">
        <v>13</v>
      </c>
      <c r="F12" s="59">
        <v>647</v>
      </c>
      <c r="G12" s="59">
        <v>61</v>
      </c>
      <c r="H12" s="59">
        <v>2</v>
      </c>
      <c r="I12" s="59">
        <v>20</v>
      </c>
      <c r="J12" s="59">
        <v>4</v>
      </c>
      <c r="K12" s="59">
        <f>+SUM(E12:J12)</f>
        <v>747</v>
      </c>
      <c r="L12" s="40"/>
      <c r="M12" s="201"/>
    </row>
    <row r="13" spans="2:13" ht="14.25" x14ac:dyDescent="0.2">
      <c r="B13" s="201"/>
      <c r="C13" s="40"/>
      <c r="D13" s="61" t="s">
        <v>33</v>
      </c>
      <c r="E13" s="59">
        <v>6</v>
      </c>
      <c r="F13" s="59">
        <v>201</v>
      </c>
      <c r="G13" s="59">
        <v>12</v>
      </c>
      <c r="H13" s="59">
        <v>0</v>
      </c>
      <c r="I13" s="59">
        <v>11</v>
      </c>
      <c r="J13" s="59">
        <v>0</v>
      </c>
      <c r="K13" s="62">
        <f>+SUM(E13:J13)</f>
        <v>230</v>
      </c>
      <c r="L13" s="40"/>
      <c r="M13" s="201"/>
    </row>
    <row r="14" spans="2:13" ht="14.25" x14ac:dyDescent="0.2">
      <c r="B14" s="201"/>
      <c r="C14" s="40"/>
      <c r="D14" s="58" t="s">
        <v>32</v>
      </c>
      <c r="E14" s="59">
        <v>7</v>
      </c>
      <c r="F14" s="59">
        <v>600</v>
      </c>
      <c r="G14" s="59">
        <v>84</v>
      </c>
      <c r="H14" s="59">
        <v>0</v>
      </c>
      <c r="I14" s="59">
        <v>9</v>
      </c>
      <c r="J14" s="59">
        <v>1</v>
      </c>
      <c r="K14" s="59">
        <f>+SUM(E14:J14)</f>
        <v>701</v>
      </c>
      <c r="L14" s="40"/>
      <c r="M14" s="201"/>
    </row>
    <row r="15" spans="2:13" ht="15" x14ac:dyDescent="0.2">
      <c r="B15" s="201"/>
      <c r="C15" s="40"/>
      <c r="D15" s="228" t="s">
        <v>95</v>
      </c>
      <c r="E15" s="226">
        <f t="shared" ref="E15:J15" si="1">+SUM(E16:E18)</f>
        <v>9</v>
      </c>
      <c r="F15" s="226">
        <f t="shared" si="1"/>
        <v>955</v>
      </c>
      <c r="G15" s="226">
        <f t="shared" si="1"/>
        <v>94</v>
      </c>
      <c r="H15" s="226">
        <f t="shared" si="1"/>
        <v>13</v>
      </c>
      <c r="I15" s="226">
        <f t="shared" si="1"/>
        <v>12</v>
      </c>
      <c r="J15" s="226">
        <f t="shared" si="1"/>
        <v>0</v>
      </c>
      <c r="K15" s="226">
        <f>SUM(K16:K18)</f>
        <v>1083</v>
      </c>
      <c r="L15" s="40"/>
      <c r="M15" s="201"/>
    </row>
    <row r="16" spans="2:13" ht="14.25" x14ac:dyDescent="0.2">
      <c r="B16" s="201"/>
      <c r="C16" s="40"/>
      <c r="D16" s="58" t="s">
        <v>36</v>
      </c>
      <c r="E16" s="59">
        <v>5</v>
      </c>
      <c r="F16" s="59">
        <v>105</v>
      </c>
      <c r="G16" s="59">
        <v>12</v>
      </c>
      <c r="H16" s="59">
        <v>1</v>
      </c>
      <c r="I16" s="59">
        <v>3</v>
      </c>
      <c r="J16" s="59">
        <v>0</v>
      </c>
      <c r="K16" s="59">
        <f>+SUM(E16:J16)</f>
        <v>126</v>
      </c>
      <c r="L16" s="40"/>
      <c r="M16" s="201"/>
    </row>
    <row r="17" spans="2:13" ht="14.25" x14ac:dyDescent="0.2">
      <c r="B17" s="201"/>
      <c r="C17" s="40"/>
      <c r="D17" s="61" t="s">
        <v>35</v>
      </c>
      <c r="E17" s="59">
        <v>0</v>
      </c>
      <c r="F17" s="59">
        <v>642</v>
      </c>
      <c r="G17" s="59">
        <v>57</v>
      </c>
      <c r="H17" s="59">
        <v>12</v>
      </c>
      <c r="I17" s="59">
        <v>7</v>
      </c>
      <c r="J17" s="59">
        <v>0</v>
      </c>
      <c r="K17" s="62">
        <f t="shared" ref="K17:K50" si="2">+SUM(E17:J17)</f>
        <v>718</v>
      </c>
      <c r="L17" s="40"/>
      <c r="M17" s="201"/>
    </row>
    <row r="18" spans="2:13" ht="14.25" x14ac:dyDescent="0.2">
      <c r="B18" s="201"/>
      <c r="C18" s="40"/>
      <c r="D18" s="58" t="s">
        <v>37</v>
      </c>
      <c r="E18" s="59">
        <v>4</v>
      </c>
      <c r="F18" s="59">
        <v>208</v>
      </c>
      <c r="G18" s="59">
        <v>25</v>
      </c>
      <c r="H18" s="59">
        <v>0</v>
      </c>
      <c r="I18" s="59">
        <v>2</v>
      </c>
      <c r="J18" s="59">
        <v>0</v>
      </c>
      <c r="K18" s="59">
        <f t="shared" si="2"/>
        <v>239</v>
      </c>
      <c r="L18" s="40"/>
      <c r="M18" s="201"/>
    </row>
    <row r="19" spans="2:13" ht="15" x14ac:dyDescent="0.2">
      <c r="B19" s="201"/>
      <c r="C19" s="40"/>
      <c r="D19" s="228" t="s">
        <v>96</v>
      </c>
      <c r="E19" s="226">
        <f t="shared" ref="E19:K19" si="3">SUM(E20:E22)</f>
        <v>1</v>
      </c>
      <c r="F19" s="226">
        <f t="shared" si="3"/>
        <v>1686</v>
      </c>
      <c r="G19" s="226">
        <f t="shared" si="3"/>
        <v>181</v>
      </c>
      <c r="H19" s="226">
        <f t="shared" si="3"/>
        <v>14</v>
      </c>
      <c r="I19" s="226">
        <f t="shared" si="3"/>
        <v>16</v>
      </c>
      <c r="J19" s="226">
        <f t="shared" si="3"/>
        <v>4</v>
      </c>
      <c r="K19" s="226">
        <f t="shared" si="3"/>
        <v>1902</v>
      </c>
      <c r="L19" s="40"/>
      <c r="M19" s="201"/>
    </row>
    <row r="20" spans="2:13" ht="14.25" x14ac:dyDescent="0.2">
      <c r="B20" s="201"/>
      <c r="C20" s="40"/>
      <c r="D20" s="58" t="s">
        <v>40</v>
      </c>
      <c r="E20" s="59">
        <v>0</v>
      </c>
      <c r="F20" s="59">
        <v>155</v>
      </c>
      <c r="G20" s="59">
        <v>27</v>
      </c>
      <c r="H20" s="59">
        <v>1</v>
      </c>
      <c r="I20" s="59">
        <v>2</v>
      </c>
      <c r="J20" s="59">
        <v>0</v>
      </c>
      <c r="K20" s="59">
        <f t="shared" si="2"/>
        <v>185</v>
      </c>
      <c r="L20" s="40"/>
      <c r="M20" s="201"/>
    </row>
    <row r="21" spans="2:13" ht="14.25" x14ac:dyDescent="0.2">
      <c r="B21" s="201"/>
      <c r="C21" s="40"/>
      <c r="D21" s="61" t="s">
        <v>39</v>
      </c>
      <c r="E21" s="59">
        <v>0</v>
      </c>
      <c r="F21" s="59">
        <v>1336</v>
      </c>
      <c r="G21" s="59">
        <v>129</v>
      </c>
      <c r="H21" s="59">
        <v>6</v>
      </c>
      <c r="I21" s="59">
        <v>14</v>
      </c>
      <c r="J21" s="59">
        <v>4</v>
      </c>
      <c r="K21" s="62">
        <f t="shared" si="2"/>
        <v>1489</v>
      </c>
      <c r="L21" s="40"/>
      <c r="M21" s="201"/>
    </row>
    <row r="22" spans="2:13" ht="14.25" x14ac:dyDescent="0.2">
      <c r="B22" s="201"/>
      <c r="C22" s="40"/>
      <c r="D22" s="58" t="s">
        <v>41</v>
      </c>
      <c r="E22" s="59">
        <v>1</v>
      </c>
      <c r="F22" s="59">
        <v>195</v>
      </c>
      <c r="G22" s="59">
        <v>25</v>
      </c>
      <c r="H22" s="59">
        <v>7</v>
      </c>
      <c r="I22" s="59">
        <v>0</v>
      </c>
      <c r="J22" s="59">
        <v>0</v>
      </c>
      <c r="K22" s="59">
        <f t="shared" si="2"/>
        <v>228</v>
      </c>
      <c r="L22" s="40"/>
      <c r="M22" s="201"/>
    </row>
    <row r="23" spans="2:13" ht="15" x14ac:dyDescent="0.2">
      <c r="B23" s="201"/>
      <c r="C23" s="40"/>
      <c r="D23" s="228" t="s">
        <v>97</v>
      </c>
      <c r="E23" s="226">
        <f t="shared" ref="E23:K23" si="4">SUM(E24:E29)</f>
        <v>9</v>
      </c>
      <c r="F23" s="226">
        <f t="shared" si="4"/>
        <v>2690</v>
      </c>
      <c r="G23" s="226">
        <f t="shared" si="4"/>
        <v>187</v>
      </c>
      <c r="H23" s="226">
        <f t="shared" si="4"/>
        <v>55</v>
      </c>
      <c r="I23" s="226">
        <f t="shared" si="4"/>
        <v>71</v>
      </c>
      <c r="J23" s="226">
        <f t="shared" si="4"/>
        <v>3</v>
      </c>
      <c r="K23" s="226">
        <f t="shared" si="4"/>
        <v>3015</v>
      </c>
      <c r="L23" s="40"/>
      <c r="M23" s="201"/>
    </row>
    <row r="24" spans="2:13" ht="14.25" x14ac:dyDescent="0.2">
      <c r="B24" s="201"/>
      <c r="C24" s="40"/>
      <c r="D24" s="58" t="s">
        <v>43</v>
      </c>
      <c r="E24" s="59">
        <v>2</v>
      </c>
      <c r="F24" s="59">
        <v>584</v>
      </c>
      <c r="G24" s="59">
        <v>34</v>
      </c>
      <c r="H24" s="59">
        <v>13</v>
      </c>
      <c r="I24" s="59">
        <v>18</v>
      </c>
      <c r="J24" s="59">
        <v>0</v>
      </c>
      <c r="K24" s="59">
        <f t="shared" si="2"/>
        <v>651</v>
      </c>
      <c r="L24" s="40"/>
      <c r="M24" s="201"/>
    </row>
    <row r="25" spans="2:13" ht="14.25" x14ac:dyDescent="0.2">
      <c r="B25" s="201"/>
      <c r="C25" s="40"/>
      <c r="D25" s="61" t="s">
        <v>48</v>
      </c>
      <c r="E25" s="59">
        <v>1</v>
      </c>
      <c r="F25" s="59">
        <v>592</v>
      </c>
      <c r="G25" s="59">
        <v>77</v>
      </c>
      <c r="H25" s="59">
        <v>19</v>
      </c>
      <c r="I25" s="59">
        <v>13</v>
      </c>
      <c r="J25" s="59">
        <v>1</v>
      </c>
      <c r="K25" s="62">
        <f t="shared" si="2"/>
        <v>703</v>
      </c>
      <c r="L25" s="40"/>
      <c r="M25" s="201"/>
    </row>
    <row r="26" spans="2:13" ht="14.25" x14ac:dyDescent="0.2">
      <c r="B26" s="201"/>
      <c r="C26" s="40"/>
      <c r="D26" s="58" t="s">
        <v>44</v>
      </c>
      <c r="E26" s="59">
        <v>1</v>
      </c>
      <c r="F26" s="59">
        <v>155</v>
      </c>
      <c r="G26" s="59">
        <v>6</v>
      </c>
      <c r="H26" s="59">
        <v>0</v>
      </c>
      <c r="I26" s="59">
        <v>4</v>
      </c>
      <c r="J26" s="59">
        <v>0</v>
      </c>
      <c r="K26" s="59">
        <f t="shared" si="2"/>
        <v>166</v>
      </c>
      <c r="L26" s="40"/>
      <c r="M26" s="201"/>
    </row>
    <row r="27" spans="2:13" ht="14.25" x14ac:dyDescent="0.2">
      <c r="B27" s="201"/>
      <c r="C27" s="40"/>
      <c r="D27" s="61" t="s">
        <v>98</v>
      </c>
      <c r="E27" s="59">
        <v>2</v>
      </c>
      <c r="F27" s="59">
        <v>256</v>
      </c>
      <c r="G27" s="59">
        <v>12</v>
      </c>
      <c r="H27" s="59">
        <v>1</v>
      </c>
      <c r="I27" s="59">
        <v>16</v>
      </c>
      <c r="J27" s="59">
        <v>0</v>
      </c>
      <c r="K27" s="62">
        <f t="shared" si="2"/>
        <v>287</v>
      </c>
      <c r="L27" s="40"/>
      <c r="M27" s="201"/>
    </row>
    <row r="28" spans="2:13" ht="14.25" x14ac:dyDescent="0.2">
      <c r="B28" s="201"/>
      <c r="C28" s="40"/>
      <c r="D28" s="58" t="s">
        <v>46</v>
      </c>
      <c r="E28" s="59">
        <v>2</v>
      </c>
      <c r="F28" s="59">
        <v>688</v>
      </c>
      <c r="G28" s="59">
        <v>41</v>
      </c>
      <c r="H28" s="59">
        <v>8</v>
      </c>
      <c r="I28" s="59">
        <v>12</v>
      </c>
      <c r="J28" s="59">
        <v>2</v>
      </c>
      <c r="K28" s="59">
        <f t="shared" si="2"/>
        <v>753</v>
      </c>
      <c r="L28" s="40"/>
      <c r="M28" s="201"/>
    </row>
    <row r="29" spans="2:13" ht="14.25" x14ac:dyDescent="0.2">
      <c r="B29" s="201"/>
      <c r="C29" s="40"/>
      <c r="D29" s="61" t="s">
        <v>47</v>
      </c>
      <c r="E29" s="59">
        <v>1</v>
      </c>
      <c r="F29" s="59">
        <v>415</v>
      </c>
      <c r="G29" s="59">
        <v>17</v>
      </c>
      <c r="H29" s="59">
        <v>14</v>
      </c>
      <c r="I29" s="59">
        <v>8</v>
      </c>
      <c r="J29" s="59">
        <v>0</v>
      </c>
      <c r="K29" s="62">
        <f t="shared" si="2"/>
        <v>455</v>
      </c>
      <c r="L29" s="40"/>
      <c r="M29" s="201"/>
    </row>
    <row r="30" spans="2:13" ht="15" x14ac:dyDescent="0.2">
      <c r="B30" s="201"/>
      <c r="C30" s="40"/>
      <c r="D30" s="228" t="s">
        <v>99</v>
      </c>
      <c r="E30" s="226">
        <f t="shared" ref="E30:K30" si="5">+SUM(E31:E34)</f>
        <v>14</v>
      </c>
      <c r="F30" s="226">
        <f t="shared" si="5"/>
        <v>1327</v>
      </c>
      <c r="G30" s="226">
        <f t="shared" si="5"/>
        <v>107</v>
      </c>
      <c r="H30" s="226">
        <f t="shared" si="5"/>
        <v>4</v>
      </c>
      <c r="I30" s="226">
        <f t="shared" si="5"/>
        <v>30</v>
      </c>
      <c r="J30" s="226">
        <f t="shared" si="5"/>
        <v>2</v>
      </c>
      <c r="K30" s="226">
        <f t="shared" si="5"/>
        <v>1484</v>
      </c>
      <c r="L30" s="40"/>
      <c r="M30" s="201"/>
    </row>
    <row r="31" spans="2:13" ht="14.25" x14ac:dyDescent="0.2">
      <c r="B31" s="201"/>
      <c r="C31" s="40"/>
      <c r="D31" s="58" t="s">
        <v>116</v>
      </c>
      <c r="E31" s="59">
        <v>5</v>
      </c>
      <c r="F31" s="59">
        <v>433</v>
      </c>
      <c r="G31" s="59">
        <v>37</v>
      </c>
      <c r="H31" s="59">
        <v>0</v>
      </c>
      <c r="I31" s="59">
        <v>9</v>
      </c>
      <c r="J31" s="59">
        <v>0</v>
      </c>
      <c r="K31" s="59">
        <f t="shared" si="2"/>
        <v>484</v>
      </c>
      <c r="L31" s="40"/>
      <c r="M31" s="201"/>
    </row>
    <row r="32" spans="2:13" ht="14.25" x14ac:dyDescent="0.2">
      <c r="B32" s="201"/>
      <c r="C32" s="40"/>
      <c r="D32" s="61" t="s">
        <v>54</v>
      </c>
      <c r="E32" s="59">
        <v>4</v>
      </c>
      <c r="F32" s="59">
        <v>136</v>
      </c>
      <c r="G32" s="59">
        <v>21</v>
      </c>
      <c r="H32" s="59">
        <v>0</v>
      </c>
      <c r="I32" s="59">
        <v>3</v>
      </c>
      <c r="J32" s="59">
        <v>0</v>
      </c>
      <c r="K32" s="62">
        <f t="shared" si="2"/>
        <v>164</v>
      </c>
      <c r="L32" s="40"/>
      <c r="M32" s="201"/>
    </row>
    <row r="33" spans="2:21" ht="14.25" x14ac:dyDescent="0.2">
      <c r="B33" s="201"/>
      <c r="C33" s="40"/>
      <c r="D33" s="58" t="s">
        <v>52</v>
      </c>
      <c r="E33" s="59">
        <v>1</v>
      </c>
      <c r="F33" s="59">
        <v>25</v>
      </c>
      <c r="G33" s="59">
        <v>4</v>
      </c>
      <c r="H33" s="59">
        <v>0</v>
      </c>
      <c r="I33" s="59">
        <v>1</v>
      </c>
      <c r="J33" s="59">
        <v>0</v>
      </c>
      <c r="K33" s="59">
        <f t="shared" si="2"/>
        <v>31</v>
      </c>
      <c r="L33" s="40"/>
      <c r="M33" s="201"/>
    </row>
    <row r="34" spans="2:21" ht="14.25" x14ac:dyDescent="0.2">
      <c r="B34" s="201"/>
      <c r="C34" s="40"/>
      <c r="D34" s="61" t="s">
        <v>50</v>
      </c>
      <c r="E34" s="59">
        <v>4</v>
      </c>
      <c r="F34" s="59">
        <v>733</v>
      </c>
      <c r="G34" s="59">
        <v>45</v>
      </c>
      <c r="H34" s="59">
        <v>4</v>
      </c>
      <c r="I34" s="59">
        <v>17</v>
      </c>
      <c r="J34" s="59">
        <v>2</v>
      </c>
      <c r="K34" s="62">
        <f t="shared" si="2"/>
        <v>805</v>
      </c>
      <c r="L34" s="40"/>
      <c r="M34" s="201"/>
    </row>
    <row r="35" spans="2:21" ht="15" x14ac:dyDescent="0.2">
      <c r="B35" s="201"/>
      <c r="C35" s="40"/>
      <c r="D35" s="228" t="s">
        <v>55</v>
      </c>
      <c r="E35" s="226">
        <f t="shared" ref="E35:K35" si="6">+SUM(E36:E38)</f>
        <v>1</v>
      </c>
      <c r="F35" s="226">
        <f t="shared" si="6"/>
        <v>83</v>
      </c>
      <c r="G35" s="226">
        <f t="shared" si="6"/>
        <v>8</v>
      </c>
      <c r="H35" s="226">
        <f t="shared" si="6"/>
        <v>0</v>
      </c>
      <c r="I35" s="226">
        <f t="shared" si="6"/>
        <v>4</v>
      </c>
      <c r="J35" s="226">
        <f t="shared" si="6"/>
        <v>0</v>
      </c>
      <c r="K35" s="226">
        <f t="shared" si="6"/>
        <v>96</v>
      </c>
      <c r="L35" s="40"/>
      <c r="M35" s="201"/>
    </row>
    <row r="36" spans="2:21" ht="14.25" x14ac:dyDescent="0.2">
      <c r="B36" s="201"/>
      <c r="C36" s="40"/>
      <c r="D36" s="58" t="s">
        <v>56</v>
      </c>
      <c r="E36" s="59">
        <v>1</v>
      </c>
      <c r="F36" s="59">
        <v>82</v>
      </c>
      <c r="G36" s="59">
        <v>8</v>
      </c>
      <c r="H36" s="59">
        <v>0</v>
      </c>
      <c r="I36" s="59">
        <v>4</v>
      </c>
      <c r="J36" s="59">
        <v>0</v>
      </c>
      <c r="K36" s="59">
        <f t="shared" si="2"/>
        <v>95</v>
      </c>
      <c r="L36" s="40"/>
      <c r="M36" s="201"/>
    </row>
    <row r="37" spans="2:21" ht="17.25" customHeight="1" x14ac:dyDescent="0.2">
      <c r="B37" s="201"/>
      <c r="C37" s="40"/>
      <c r="D37" s="61" t="s">
        <v>193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62">
        <f t="shared" si="2"/>
        <v>0</v>
      </c>
      <c r="L37" s="40"/>
      <c r="M37" s="201"/>
    </row>
    <row r="38" spans="2:21" ht="14.25" x14ac:dyDescent="0.2">
      <c r="B38" s="201"/>
      <c r="C38" s="40"/>
      <c r="D38" s="58" t="s">
        <v>194</v>
      </c>
      <c r="E38" s="59">
        <v>0</v>
      </c>
      <c r="F38" s="59">
        <v>1</v>
      </c>
      <c r="G38" s="59">
        <v>0</v>
      </c>
      <c r="H38" s="59">
        <v>0</v>
      </c>
      <c r="I38" s="59">
        <v>0</v>
      </c>
      <c r="J38" s="59">
        <v>0</v>
      </c>
      <c r="K38" s="59">
        <f t="shared" si="2"/>
        <v>1</v>
      </c>
      <c r="L38" s="40"/>
      <c r="M38" s="201"/>
    </row>
    <row r="39" spans="2:21" ht="15" x14ac:dyDescent="0.2">
      <c r="B39" s="201"/>
      <c r="C39" s="40"/>
      <c r="D39" s="228" t="s">
        <v>63</v>
      </c>
      <c r="E39" s="226">
        <f t="shared" ref="E39:J39" si="7">+SUM(E40:E42)</f>
        <v>5</v>
      </c>
      <c r="F39" s="226">
        <f t="shared" si="7"/>
        <v>761</v>
      </c>
      <c r="G39" s="226">
        <f t="shared" si="7"/>
        <v>87</v>
      </c>
      <c r="H39" s="226">
        <f t="shared" si="7"/>
        <v>10</v>
      </c>
      <c r="I39" s="226">
        <f t="shared" si="7"/>
        <v>17</v>
      </c>
      <c r="J39" s="226">
        <f t="shared" si="7"/>
        <v>2</v>
      </c>
      <c r="K39" s="226">
        <f>+SUM(K40:K42)</f>
        <v>882</v>
      </c>
      <c r="L39" s="40"/>
      <c r="M39" s="201"/>
    </row>
    <row r="40" spans="2:21" ht="14.25" x14ac:dyDescent="0.2">
      <c r="B40" s="201"/>
      <c r="C40" s="40"/>
      <c r="D40" s="58" t="s">
        <v>64</v>
      </c>
      <c r="E40" s="59">
        <v>2</v>
      </c>
      <c r="F40" s="59">
        <v>332</v>
      </c>
      <c r="G40" s="59">
        <v>37</v>
      </c>
      <c r="H40" s="59">
        <v>7</v>
      </c>
      <c r="I40" s="59">
        <v>8</v>
      </c>
      <c r="J40" s="59">
        <v>1</v>
      </c>
      <c r="K40" s="59">
        <f t="shared" si="2"/>
        <v>387</v>
      </c>
      <c r="L40" s="40"/>
      <c r="M40" s="201"/>
    </row>
    <row r="41" spans="2:21" ht="14.25" x14ac:dyDescent="0.2">
      <c r="B41" s="201"/>
      <c r="C41" s="40"/>
      <c r="D41" s="61" t="s">
        <v>65</v>
      </c>
      <c r="E41" s="59">
        <v>3</v>
      </c>
      <c r="F41" s="59">
        <v>336</v>
      </c>
      <c r="G41" s="59">
        <v>38</v>
      </c>
      <c r="H41" s="59">
        <v>2</v>
      </c>
      <c r="I41" s="59">
        <v>7</v>
      </c>
      <c r="J41" s="59">
        <v>0</v>
      </c>
      <c r="K41" s="62">
        <f t="shared" si="2"/>
        <v>386</v>
      </c>
      <c r="L41" s="40"/>
      <c r="M41" s="201"/>
      <c r="N41" s="33"/>
      <c r="O41" s="33"/>
      <c r="P41" s="33"/>
      <c r="Q41" s="33"/>
      <c r="R41" s="33"/>
      <c r="S41" s="33"/>
      <c r="T41" s="33"/>
    </row>
    <row r="42" spans="2:21" ht="14.25" x14ac:dyDescent="0.2">
      <c r="B42" s="201"/>
      <c r="C42" s="40"/>
      <c r="D42" s="58" t="s">
        <v>100</v>
      </c>
      <c r="E42" s="59">
        <v>0</v>
      </c>
      <c r="F42" s="59">
        <v>93</v>
      </c>
      <c r="G42" s="59">
        <v>12</v>
      </c>
      <c r="H42" s="59">
        <v>1</v>
      </c>
      <c r="I42" s="59">
        <v>2</v>
      </c>
      <c r="J42" s="59">
        <v>1</v>
      </c>
      <c r="K42" s="59">
        <f t="shared" si="2"/>
        <v>109</v>
      </c>
      <c r="L42" s="40"/>
      <c r="M42" s="201"/>
      <c r="N42" s="33"/>
      <c r="O42" s="33"/>
      <c r="P42" s="33"/>
      <c r="Q42" s="33"/>
      <c r="R42" s="33"/>
      <c r="S42" s="33"/>
      <c r="T42" s="33"/>
    </row>
    <row r="43" spans="2:21" ht="15" x14ac:dyDescent="0.2">
      <c r="B43" s="201"/>
      <c r="C43" s="40"/>
      <c r="D43" s="228" t="s">
        <v>101</v>
      </c>
      <c r="E43" s="226">
        <f>+SUM(E44:E46)</f>
        <v>6</v>
      </c>
      <c r="F43" s="226">
        <f t="shared" ref="F43:J43" si="8">+SUM(F44:F46)</f>
        <v>324</v>
      </c>
      <c r="G43" s="226">
        <f t="shared" si="8"/>
        <v>26</v>
      </c>
      <c r="H43" s="226">
        <f t="shared" si="8"/>
        <v>3</v>
      </c>
      <c r="I43" s="226">
        <f t="shared" si="8"/>
        <v>19</v>
      </c>
      <c r="J43" s="226">
        <f t="shared" si="8"/>
        <v>0</v>
      </c>
      <c r="K43" s="226">
        <f>+SUM(K44:K46)</f>
        <v>378</v>
      </c>
      <c r="L43" s="40"/>
      <c r="M43" s="201"/>
      <c r="N43" s="33"/>
      <c r="O43" s="33"/>
      <c r="P43" s="33"/>
      <c r="Q43" s="33"/>
      <c r="R43" s="33"/>
      <c r="S43" s="33"/>
      <c r="T43" s="33"/>
      <c r="U43" s="13"/>
    </row>
    <row r="44" spans="2:21" ht="14.25" x14ac:dyDescent="0.2">
      <c r="B44" s="201"/>
      <c r="C44" s="40"/>
      <c r="D44" s="58" t="s">
        <v>185</v>
      </c>
      <c r="E44" s="59">
        <v>4</v>
      </c>
      <c r="F44" s="59">
        <v>73</v>
      </c>
      <c r="G44" s="59">
        <v>20</v>
      </c>
      <c r="H44" s="59">
        <v>1</v>
      </c>
      <c r="I44" s="59">
        <v>0</v>
      </c>
      <c r="J44" s="59">
        <v>0</v>
      </c>
      <c r="K44" s="59">
        <f t="shared" si="2"/>
        <v>98</v>
      </c>
      <c r="L44" s="40"/>
      <c r="M44" s="201"/>
      <c r="N44" s="33"/>
      <c r="O44" s="13"/>
      <c r="P44" s="13"/>
      <c r="Q44" s="13"/>
      <c r="R44" s="13"/>
      <c r="S44" s="13"/>
      <c r="T44" s="13"/>
      <c r="U44" s="13"/>
    </row>
    <row r="45" spans="2:21" ht="14.25" x14ac:dyDescent="0.2">
      <c r="B45" s="201"/>
      <c r="C45" s="40"/>
      <c r="D45" s="61" t="s">
        <v>61</v>
      </c>
      <c r="E45" s="59">
        <v>0</v>
      </c>
      <c r="F45" s="59">
        <v>209</v>
      </c>
      <c r="G45" s="59">
        <v>3</v>
      </c>
      <c r="H45" s="59">
        <v>2</v>
      </c>
      <c r="I45" s="59">
        <v>15</v>
      </c>
      <c r="J45" s="59">
        <v>0</v>
      </c>
      <c r="K45" s="62">
        <f t="shared" si="2"/>
        <v>229</v>
      </c>
      <c r="L45" s="40"/>
      <c r="M45" s="201"/>
      <c r="N45" s="33"/>
      <c r="O45" s="13"/>
      <c r="P45" s="13"/>
      <c r="Q45" s="13"/>
      <c r="R45" s="13"/>
      <c r="S45" s="13"/>
      <c r="T45" s="13"/>
      <c r="U45" s="13"/>
    </row>
    <row r="46" spans="2:21" ht="14.25" x14ac:dyDescent="0.2">
      <c r="B46" s="201"/>
      <c r="C46" s="40"/>
      <c r="D46" s="61" t="s">
        <v>60</v>
      </c>
      <c r="E46" s="59">
        <v>2</v>
      </c>
      <c r="F46" s="59">
        <v>42</v>
      </c>
      <c r="G46" s="59">
        <v>3</v>
      </c>
      <c r="H46" s="59">
        <v>0</v>
      </c>
      <c r="I46" s="59">
        <v>4</v>
      </c>
      <c r="J46" s="59">
        <v>0</v>
      </c>
      <c r="K46" s="62">
        <f t="shared" si="2"/>
        <v>51</v>
      </c>
      <c r="L46" s="40"/>
      <c r="M46" s="201"/>
      <c r="N46" s="33"/>
      <c r="O46" s="13"/>
      <c r="P46" s="13"/>
      <c r="Q46" s="13"/>
      <c r="R46" s="13"/>
      <c r="S46" s="13"/>
      <c r="T46" s="13"/>
      <c r="U46" s="13"/>
    </row>
    <row r="47" spans="2:21" ht="15" x14ac:dyDescent="0.2">
      <c r="B47" s="201"/>
      <c r="C47" s="40"/>
      <c r="D47" s="228" t="s">
        <v>68</v>
      </c>
      <c r="E47" s="226">
        <f t="shared" ref="E47:K47" si="9">+SUM(E48)</f>
        <v>2</v>
      </c>
      <c r="F47" s="226">
        <f t="shared" si="9"/>
        <v>263</v>
      </c>
      <c r="G47" s="226">
        <f t="shared" si="9"/>
        <v>29</v>
      </c>
      <c r="H47" s="226">
        <f t="shared" si="9"/>
        <v>0</v>
      </c>
      <c r="I47" s="226">
        <f t="shared" si="9"/>
        <v>5</v>
      </c>
      <c r="J47" s="226">
        <f t="shared" si="9"/>
        <v>0</v>
      </c>
      <c r="K47" s="226">
        <f t="shared" si="9"/>
        <v>299</v>
      </c>
      <c r="L47" s="40"/>
      <c r="M47" s="201"/>
      <c r="N47" s="33"/>
      <c r="O47" s="13" t="e">
        <v>#N/A</v>
      </c>
      <c r="P47" s="13" t="e">
        <v>#N/A</v>
      </c>
      <c r="Q47" s="13" t="e">
        <v>#N/A</v>
      </c>
      <c r="R47" s="13" t="e">
        <v>#N/A</v>
      </c>
      <c r="S47" s="13" t="e">
        <v>#N/A</v>
      </c>
      <c r="T47" s="13" t="e">
        <v>#N/A</v>
      </c>
      <c r="U47" s="13"/>
    </row>
    <row r="48" spans="2:21" ht="14.25" x14ac:dyDescent="0.2">
      <c r="B48" s="201"/>
      <c r="C48" s="40"/>
      <c r="D48" s="58" t="s">
        <v>69</v>
      </c>
      <c r="E48" s="59">
        <v>2</v>
      </c>
      <c r="F48" s="59">
        <v>263</v>
      </c>
      <c r="G48" s="59">
        <v>29</v>
      </c>
      <c r="H48" s="59">
        <v>0</v>
      </c>
      <c r="I48" s="59">
        <v>5</v>
      </c>
      <c r="J48" s="59">
        <v>0</v>
      </c>
      <c r="K48" s="59">
        <f t="shared" si="2"/>
        <v>299</v>
      </c>
      <c r="L48" s="40"/>
      <c r="M48" s="201"/>
      <c r="N48" s="33"/>
      <c r="O48" s="13"/>
      <c r="P48" s="13"/>
      <c r="Q48" s="13"/>
      <c r="R48" s="13"/>
      <c r="S48" s="13"/>
      <c r="T48" s="13"/>
      <c r="U48" s="13"/>
    </row>
    <row r="49" spans="2:21" ht="15" x14ac:dyDescent="0.2">
      <c r="B49" s="201"/>
      <c r="C49" s="40"/>
      <c r="D49" s="228" t="s">
        <v>67</v>
      </c>
      <c r="E49" s="226">
        <f t="shared" ref="E49:K49" si="10">+SUM(E50)</f>
        <v>1</v>
      </c>
      <c r="F49" s="226">
        <f t="shared" si="10"/>
        <v>87</v>
      </c>
      <c r="G49" s="226">
        <f t="shared" si="10"/>
        <v>6</v>
      </c>
      <c r="H49" s="226">
        <f t="shared" si="10"/>
        <v>0</v>
      </c>
      <c r="I49" s="226">
        <f t="shared" si="10"/>
        <v>2</v>
      </c>
      <c r="J49" s="226">
        <f t="shared" si="10"/>
        <v>0</v>
      </c>
      <c r="K49" s="226">
        <f t="shared" si="10"/>
        <v>96</v>
      </c>
      <c r="L49" s="40"/>
      <c r="M49" s="201"/>
      <c r="N49" s="33"/>
      <c r="O49" s="13"/>
      <c r="P49" s="13"/>
      <c r="Q49" s="13"/>
      <c r="R49" s="13"/>
      <c r="S49" s="13"/>
      <c r="T49" s="13"/>
      <c r="U49" s="13"/>
    </row>
    <row r="50" spans="2:21" ht="14.25" x14ac:dyDescent="0.2">
      <c r="B50" s="201"/>
      <c r="C50" s="40"/>
      <c r="D50" s="58" t="s">
        <v>67</v>
      </c>
      <c r="E50" s="59">
        <v>1</v>
      </c>
      <c r="F50" s="59">
        <v>87</v>
      </c>
      <c r="G50" s="59">
        <v>6</v>
      </c>
      <c r="H50" s="59">
        <v>0</v>
      </c>
      <c r="I50" s="59">
        <v>2</v>
      </c>
      <c r="J50" s="59">
        <v>0</v>
      </c>
      <c r="K50" s="59">
        <f t="shared" si="2"/>
        <v>96</v>
      </c>
      <c r="L50" s="40"/>
      <c r="M50" s="201"/>
      <c r="N50" s="33"/>
      <c r="O50" s="13"/>
      <c r="P50" s="13"/>
      <c r="Q50" s="13"/>
      <c r="R50" s="13"/>
      <c r="S50" s="13"/>
      <c r="T50" s="13"/>
      <c r="U50" s="13"/>
    </row>
    <row r="51" spans="2:21" ht="15" x14ac:dyDescent="0.2">
      <c r="B51" s="201"/>
      <c r="C51" s="40"/>
      <c r="D51" s="187" t="s">
        <v>70</v>
      </c>
      <c r="E51" s="196">
        <f t="shared" ref="E51:K51" si="11">+E49+E47+E43+E39+E35+E30+E23+E19+E15+E11</f>
        <v>74</v>
      </c>
      <c r="F51" s="196">
        <f t="shared" si="11"/>
        <v>9624</v>
      </c>
      <c r="G51" s="196">
        <f t="shared" si="11"/>
        <v>882</v>
      </c>
      <c r="H51" s="196">
        <f t="shared" si="11"/>
        <v>101</v>
      </c>
      <c r="I51" s="196">
        <f t="shared" si="11"/>
        <v>216</v>
      </c>
      <c r="J51" s="196">
        <f t="shared" si="11"/>
        <v>16</v>
      </c>
      <c r="K51" s="196">
        <f t="shared" si="11"/>
        <v>10913</v>
      </c>
      <c r="L51" s="40"/>
      <c r="M51" s="201"/>
      <c r="N51" s="33"/>
      <c r="O51" s="33"/>
      <c r="P51" s="33"/>
      <c r="Q51" s="33"/>
      <c r="R51" s="33"/>
      <c r="S51" s="33"/>
      <c r="T51" s="33"/>
    </row>
    <row r="52" spans="2:21" ht="14.25" x14ac:dyDescent="0.2">
      <c r="B52" s="201"/>
      <c r="C52" s="40"/>
      <c r="D52" s="58" t="s">
        <v>71</v>
      </c>
      <c r="E52" s="59">
        <v>0</v>
      </c>
      <c r="F52" s="59">
        <v>28</v>
      </c>
      <c r="G52" s="59">
        <v>0</v>
      </c>
      <c r="H52" s="59">
        <v>0</v>
      </c>
      <c r="I52" s="59">
        <v>0</v>
      </c>
      <c r="J52" s="59">
        <v>0</v>
      </c>
      <c r="K52" s="59">
        <f>+G52+F52</f>
        <v>28</v>
      </c>
      <c r="L52" s="40"/>
      <c r="M52" s="201"/>
    </row>
    <row r="53" spans="2:21" ht="14.25" x14ac:dyDescent="0.2">
      <c r="B53" s="201"/>
      <c r="C53" s="40"/>
      <c r="D53" s="58" t="s">
        <v>123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f>G53</f>
        <v>0</v>
      </c>
      <c r="L53" s="40"/>
      <c r="M53" s="201"/>
    </row>
    <row r="54" spans="2:21" ht="14.25" x14ac:dyDescent="0.2">
      <c r="B54" s="201"/>
      <c r="C54" s="40"/>
      <c r="D54" s="58" t="s">
        <v>189</v>
      </c>
      <c r="E54" s="59">
        <v>0</v>
      </c>
      <c r="F54" s="59">
        <v>0</v>
      </c>
      <c r="G54" s="59">
        <v>3</v>
      </c>
      <c r="H54" s="59">
        <v>0</v>
      </c>
      <c r="I54" s="59">
        <v>0</v>
      </c>
      <c r="J54" s="59">
        <v>0</v>
      </c>
      <c r="K54" s="59">
        <f>G54</f>
        <v>3</v>
      </c>
      <c r="L54" s="40"/>
      <c r="M54" s="201"/>
    </row>
    <row r="55" spans="2:21" ht="18" x14ac:dyDescent="0.2">
      <c r="B55" s="201"/>
      <c r="C55" s="40"/>
      <c r="D55" s="198" t="s">
        <v>102</v>
      </c>
      <c r="E55" s="199">
        <f>SUM(E51:E54)</f>
        <v>74</v>
      </c>
      <c r="F55" s="199">
        <f t="shared" ref="F55:K55" si="12">SUM(F51:F54)</f>
        <v>9652</v>
      </c>
      <c r="G55" s="199">
        <f t="shared" si="12"/>
        <v>885</v>
      </c>
      <c r="H55" s="199">
        <f t="shared" si="12"/>
        <v>101</v>
      </c>
      <c r="I55" s="199">
        <f t="shared" si="12"/>
        <v>216</v>
      </c>
      <c r="J55" s="199">
        <f t="shared" si="12"/>
        <v>16</v>
      </c>
      <c r="K55" s="199">
        <f t="shared" si="12"/>
        <v>10944</v>
      </c>
      <c r="L55" s="40"/>
      <c r="M55" s="201"/>
    </row>
    <row r="56" spans="2:21" ht="23.25" customHeight="1" x14ac:dyDescent="0.2">
      <c r="B56" s="201"/>
      <c r="C56" s="40"/>
      <c r="D56" s="198" t="s">
        <v>141</v>
      </c>
      <c r="E56" s="200">
        <f t="shared" ref="E56:J56" si="13">E55/$K$55</f>
        <v>6.7616959064327482E-3</v>
      </c>
      <c r="F56" s="200">
        <f t="shared" si="13"/>
        <v>0.88194444444444442</v>
      </c>
      <c r="G56" s="200">
        <f t="shared" si="13"/>
        <v>8.0866228070175433E-2</v>
      </c>
      <c r="H56" s="200">
        <f t="shared" si="13"/>
        <v>9.2288011695906436E-3</v>
      </c>
      <c r="I56" s="200">
        <f t="shared" si="13"/>
        <v>1.9736842105263157E-2</v>
      </c>
      <c r="J56" s="200">
        <f t="shared" si="13"/>
        <v>1.4619883040935672E-3</v>
      </c>
      <c r="K56" s="200">
        <f>SUM(E56:J56)</f>
        <v>1</v>
      </c>
      <c r="L56" s="40"/>
      <c r="M56" s="201"/>
    </row>
    <row r="57" spans="2:21" x14ac:dyDescent="0.2">
      <c r="B57" s="20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201"/>
    </row>
    <row r="58" spans="2:21" ht="19.5" x14ac:dyDescent="0.2">
      <c r="B58" s="201"/>
      <c r="C58" s="401" t="s">
        <v>77</v>
      </c>
      <c r="D58" s="401"/>
      <c r="E58" s="401"/>
      <c r="F58" s="401"/>
      <c r="G58" s="401"/>
      <c r="H58" s="401"/>
      <c r="I58" s="401"/>
      <c r="J58" s="401"/>
      <c r="K58" s="401"/>
      <c r="L58" s="401"/>
      <c r="M58" s="201"/>
    </row>
    <row r="59" spans="2:21" x14ac:dyDescent="0.2">
      <c r="B59" s="20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201"/>
    </row>
    <row r="60" spans="2:21" ht="12" customHeight="1" x14ac:dyDescent="0.2"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</row>
    <row r="62" spans="2:21" x14ac:dyDescent="0.2">
      <c r="J62" s="84"/>
    </row>
    <row r="63" spans="2:21" x14ac:dyDescent="0.2">
      <c r="J63" s="116"/>
    </row>
  </sheetData>
  <mergeCells count="5">
    <mergeCell ref="C4:L7"/>
    <mergeCell ref="D9:D10"/>
    <mergeCell ref="E9:J9"/>
    <mergeCell ref="K9:K10"/>
    <mergeCell ref="C58:L58"/>
  </mergeCells>
  <printOptions horizontalCentered="1" verticalCentered="1"/>
  <pageMargins left="0.78740157480314965" right="0.78740157480314965" top="0.98425196850393704" bottom="0.98425196850393704" header="0" footer="0"/>
  <pageSetup scale="83" orientation="landscape" r:id="rId1"/>
  <headerFooter alignWithMargins="0"/>
  <ignoredErrors>
    <ignoredError sqref="K51 K48:K49 K47 K39 K35 K30 K23 K19 K15" formula="1"/>
  </ignoredError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22"/>
  <dimension ref="B2:U45"/>
  <sheetViews>
    <sheetView zoomScale="70" zoomScaleNormal="70" workbookViewId="0">
      <selection activeCell="X26" sqref="X26"/>
    </sheetView>
  </sheetViews>
  <sheetFormatPr baseColWidth="10" defaultColWidth="11.42578125" defaultRowHeight="12.75" x14ac:dyDescent="0.2"/>
  <cols>
    <col min="1" max="1" width="6.5703125" style="8" customWidth="1"/>
    <col min="2" max="2" width="2.42578125" style="8" customWidth="1"/>
    <col min="3" max="5" width="11.42578125" style="8" customWidth="1"/>
    <col min="6" max="6" width="18.42578125" style="8" customWidth="1"/>
    <col min="7" max="20" width="11.42578125" style="8" customWidth="1"/>
    <col min="21" max="21" width="2.42578125" style="8" customWidth="1"/>
    <col min="22" max="16384" width="11.42578125" style="8"/>
  </cols>
  <sheetData>
    <row r="2" spans="2:21" ht="14.25" customHeight="1" x14ac:dyDescent="0.2"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</row>
    <row r="3" spans="2:21" ht="14.25" customHeight="1" x14ac:dyDescent="0.2">
      <c r="B3" s="229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229"/>
    </row>
    <row r="4" spans="2:21" ht="14.25" customHeight="1" x14ac:dyDescent="0.2">
      <c r="B4" s="229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229"/>
    </row>
    <row r="5" spans="2:21" ht="14.25" customHeight="1" x14ac:dyDescent="0.2">
      <c r="B5" s="229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229"/>
    </row>
    <row r="6" spans="2:21" ht="14.25" customHeight="1" x14ac:dyDescent="0.2">
      <c r="B6" s="229"/>
      <c r="C6" s="414" t="s">
        <v>204</v>
      </c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229"/>
    </row>
    <row r="7" spans="2:21" ht="14.25" customHeight="1" x14ac:dyDescent="0.2">
      <c r="B7" s="229"/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229"/>
    </row>
    <row r="8" spans="2:21" ht="14.25" customHeight="1" x14ac:dyDescent="0.2">
      <c r="B8" s="229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229"/>
    </row>
    <row r="9" spans="2:21" ht="14.25" customHeight="1" x14ac:dyDescent="0.2">
      <c r="B9" s="229"/>
      <c r="C9" s="414"/>
      <c r="D9" s="414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229"/>
    </row>
    <row r="10" spans="2:21" ht="14.25" customHeight="1" x14ac:dyDescent="0.2">
      <c r="B10" s="229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229"/>
    </row>
    <row r="11" spans="2:21" ht="14.25" customHeight="1" x14ac:dyDescent="0.2">
      <c r="B11" s="229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229"/>
    </row>
    <row r="12" spans="2:21" ht="14.25" customHeight="1" x14ac:dyDescent="0.2">
      <c r="B12" s="229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229"/>
    </row>
    <row r="13" spans="2:21" ht="14.25" customHeight="1" x14ac:dyDescent="0.2">
      <c r="B13" s="229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229"/>
    </row>
    <row r="14" spans="2:21" ht="14.25" customHeight="1" x14ac:dyDescent="0.2">
      <c r="B14" s="229"/>
      <c r="C14" s="103"/>
      <c r="D14" s="103"/>
      <c r="E14" s="103"/>
      <c r="F14" s="165"/>
      <c r="G14" s="165"/>
      <c r="H14" s="165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229"/>
    </row>
    <row r="15" spans="2:21" ht="14.25" customHeight="1" x14ac:dyDescent="0.2">
      <c r="B15" s="229"/>
      <c r="C15" s="103"/>
      <c r="D15" s="103"/>
      <c r="E15" s="103"/>
      <c r="F15" s="175"/>
      <c r="G15" s="175" t="s">
        <v>205</v>
      </c>
      <c r="H15" s="175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229"/>
    </row>
    <row r="16" spans="2:21" ht="14.25" customHeight="1" x14ac:dyDescent="0.2">
      <c r="B16" s="229"/>
      <c r="C16" s="103"/>
      <c r="D16" s="103"/>
      <c r="E16" s="103"/>
      <c r="F16" s="175" t="s">
        <v>540</v>
      </c>
      <c r="G16" s="175" t="s">
        <v>207</v>
      </c>
      <c r="H16" s="175" t="s">
        <v>208</v>
      </c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229"/>
    </row>
    <row r="17" spans="2:21" ht="27.75" customHeight="1" thickBot="1" x14ac:dyDescent="0.25">
      <c r="B17" s="229"/>
      <c r="C17" s="103"/>
      <c r="D17" s="103"/>
      <c r="E17" s="103"/>
      <c r="F17" s="176" t="s">
        <v>30</v>
      </c>
      <c r="G17" s="166">
        <v>8540</v>
      </c>
      <c r="H17" s="166">
        <v>7769</v>
      </c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229"/>
    </row>
    <row r="18" spans="2:21" ht="27.75" customHeight="1" thickBot="1" x14ac:dyDescent="0.25">
      <c r="B18" s="229"/>
      <c r="C18" s="103"/>
      <c r="D18" s="103"/>
      <c r="E18" s="103"/>
      <c r="F18" s="176" t="s">
        <v>209</v>
      </c>
      <c r="G18" s="166">
        <v>4557</v>
      </c>
      <c r="H18" s="166">
        <v>5378</v>
      </c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229"/>
    </row>
    <row r="19" spans="2:21" ht="27.75" customHeight="1" thickBot="1" x14ac:dyDescent="0.25">
      <c r="B19" s="229"/>
      <c r="C19" s="103"/>
      <c r="D19" s="103"/>
      <c r="E19" s="103"/>
      <c r="F19" s="176" t="s">
        <v>210</v>
      </c>
      <c r="G19" s="166">
        <v>6692</v>
      </c>
      <c r="H19" s="166">
        <v>6201</v>
      </c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229"/>
    </row>
    <row r="20" spans="2:21" ht="27.75" customHeight="1" thickBot="1" x14ac:dyDescent="0.25">
      <c r="B20" s="229"/>
      <c r="C20" s="103"/>
      <c r="D20" s="103"/>
      <c r="E20" s="103"/>
      <c r="F20" s="176" t="s">
        <v>211</v>
      </c>
      <c r="G20" s="166">
        <v>14762</v>
      </c>
      <c r="H20" s="166">
        <v>9097</v>
      </c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229"/>
    </row>
    <row r="21" spans="2:21" ht="27.75" customHeight="1" thickBot="1" x14ac:dyDescent="0.25">
      <c r="B21" s="229"/>
      <c r="C21" s="103"/>
      <c r="D21" s="103"/>
      <c r="E21" s="103"/>
      <c r="F21" s="176" t="s">
        <v>212</v>
      </c>
      <c r="G21" s="166">
        <v>6833</v>
      </c>
      <c r="H21" s="166">
        <v>4995</v>
      </c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229"/>
    </row>
    <row r="22" spans="2:21" ht="27.75" customHeight="1" thickBot="1" x14ac:dyDescent="0.25">
      <c r="B22" s="229"/>
      <c r="C22" s="103"/>
      <c r="D22" s="103"/>
      <c r="E22" s="103"/>
      <c r="F22" s="176" t="s">
        <v>213</v>
      </c>
      <c r="G22" s="166">
        <v>1561</v>
      </c>
      <c r="H22" s="167">
        <v>130</v>
      </c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229"/>
    </row>
    <row r="23" spans="2:21" ht="27.75" customHeight="1" thickBot="1" x14ac:dyDescent="0.25">
      <c r="B23" s="229"/>
      <c r="C23" s="103"/>
      <c r="D23" s="103"/>
      <c r="E23" s="103"/>
      <c r="F23" s="176" t="s">
        <v>214</v>
      </c>
      <c r="G23" s="166">
        <v>899</v>
      </c>
      <c r="H23" s="167">
        <v>2176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229"/>
    </row>
    <row r="24" spans="2:21" ht="27.75" customHeight="1" thickBot="1" x14ac:dyDescent="0.25">
      <c r="B24" s="229"/>
      <c r="C24" s="103"/>
      <c r="D24" s="103"/>
      <c r="E24" s="103"/>
      <c r="F24" s="176" t="s">
        <v>215</v>
      </c>
      <c r="G24" s="166">
        <v>214</v>
      </c>
      <c r="H24" s="167">
        <v>477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229"/>
    </row>
    <row r="25" spans="2:21" ht="27.75" customHeight="1" thickBot="1" x14ac:dyDescent="0.25">
      <c r="B25" s="229"/>
      <c r="C25" s="103"/>
      <c r="D25" s="103"/>
      <c r="E25" s="103"/>
      <c r="F25" s="176" t="s">
        <v>67</v>
      </c>
      <c r="G25" s="166">
        <v>137</v>
      </c>
      <c r="H25" s="167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229"/>
    </row>
    <row r="26" spans="2:21" ht="14.25" customHeight="1" thickBot="1" x14ac:dyDescent="0.25">
      <c r="B26" s="229"/>
      <c r="C26" s="103"/>
      <c r="D26" s="103"/>
      <c r="E26" s="103"/>
      <c r="F26" s="176" t="s">
        <v>68</v>
      </c>
      <c r="G26" s="166">
        <v>24</v>
      </c>
      <c r="H26" s="167">
        <v>570</v>
      </c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229"/>
    </row>
    <row r="27" spans="2:21" ht="14.25" customHeight="1" x14ac:dyDescent="0.2">
      <c r="B27" s="229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229"/>
    </row>
    <row r="28" spans="2:21" ht="14.25" customHeight="1" x14ac:dyDescent="0.2">
      <c r="B28" s="229"/>
      <c r="C28" s="103"/>
      <c r="D28" s="103"/>
      <c r="E28" s="103"/>
      <c r="F28" s="103" t="s">
        <v>216</v>
      </c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229"/>
    </row>
    <row r="29" spans="2:21" ht="14.25" customHeight="1" x14ac:dyDescent="0.2">
      <c r="B29" s="229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229"/>
    </row>
    <row r="30" spans="2:21" ht="14.25" customHeight="1" x14ac:dyDescent="0.2">
      <c r="B30" s="229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229"/>
    </row>
    <row r="31" spans="2:21" ht="14.25" customHeight="1" x14ac:dyDescent="0.2">
      <c r="B31" s="229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229"/>
    </row>
    <row r="32" spans="2:21" ht="14.25" customHeight="1" x14ac:dyDescent="0.2">
      <c r="B32" s="229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229"/>
    </row>
    <row r="33" spans="2:21" ht="14.25" customHeight="1" x14ac:dyDescent="0.2">
      <c r="B33" s="229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229"/>
    </row>
    <row r="34" spans="2:21" ht="14.25" customHeight="1" x14ac:dyDescent="0.2">
      <c r="B34" s="229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229"/>
    </row>
    <row r="35" spans="2:21" ht="14.25" customHeight="1" x14ac:dyDescent="0.2">
      <c r="B35" s="229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229"/>
    </row>
    <row r="36" spans="2:21" ht="14.25" customHeight="1" x14ac:dyDescent="0.2">
      <c r="B36" s="229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229"/>
    </row>
    <row r="37" spans="2:21" ht="14.25" customHeight="1" x14ac:dyDescent="0.2">
      <c r="B37" s="229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229"/>
    </row>
    <row r="38" spans="2:21" ht="14.25" customHeight="1" x14ac:dyDescent="0.2">
      <c r="B38" s="229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229"/>
    </row>
    <row r="39" spans="2:21" ht="14.25" customHeight="1" x14ac:dyDescent="0.2">
      <c r="B39" s="229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229"/>
    </row>
    <row r="40" spans="2:21" ht="14.25" customHeight="1" x14ac:dyDescent="0.2">
      <c r="B40" s="229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229"/>
    </row>
    <row r="41" spans="2:21" ht="14.25" customHeight="1" x14ac:dyDescent="0.2">
      <c r="B41" s="229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229"/>
    </row>
    <row r="42" spans="2:21" ht="14.25" customHeight="1" x14ac:dyDescent="0.2">
      <c r="B42" s="229"/>
      <c r="C42" s="413" t="s">
        <v>81</v>
      </c>
      <c r="D42" s="413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229"/>
    </row>
    <row r="43" spans="2:21" ht="14.25" customHeight="1" x14ac:dyDescent="0.2">
      <c r="B43" s="229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229"/>
    </row>
    <row r="44" spans="2:21" ht="14.25" customHeight="1" x14ac:dyDescent="0.2">
      <c r="B44" s="229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229"/>
    </row>
    <row r="45" spans="2:21" ht="14.25" customHeight="1" x14ac:dyDescent="0.2"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</row>
  </sheetData>
  <autoFilter ref="F16:H16" xr:uid="{00000000-0009-0000-0000-00002E000000}">
    <sortState ref="F16:H24">
      <sortCondition descending="1" ref="G15"/>
    </sortState>
  </autoFilter>
  <mergeCells count="2">
    <mergeCell ref="C42:T42"/>
    <mergeCell ref="C6:T9"/>
  </mergeCells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23"/>
  <dimension ref="B2:U45"/>
  <sheetViews>
    <sheetView zoomScale="70" zoomScaleNormal="70" workbookViewId="0">
      <selection activeCell="V50" sqref="V50"/>
    </sheetView>
  </sheetViews>
  <sheetFormatPr baseColWidth="10" defaultColWidth="11.42578125" defaultRowHeight="12.75" x14ac:dyDescent="0.2"/>
  <cols>
    <col min="1" max="1" width="6.5703125" style="8" customWidth="1"/>
    <col min="2" max="2" width="2.5703125" style="8" customWidth="1"/>
    <col min="3" max="5" width="11.42578125" style="8" customWidth="1"/>
    <col min="6" max="6" width="17.28515625" style="8" customWidth="1"/>
    <col min="7" max="20" width="11.42578125" style="8" customWidth="1"/>
    <col min="21" max="21" width="2.5703125" style="8" customWidth="1"/>
    <col min="22" max="16384" width="11.42578125" style="8"/>
  </cols>
  <sheetData>
    <row r="2" spans="2:21" ht="12.75" customHeight="1" x14ac:dyDescent="0.2"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</row>
    <row r="3" spans="2:21" ht="12.75" customHeight="1" x14ac:dyDescent="0.2">
      <c r="B3" s="229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229"/>
    </row>
    <row r="4" spans="2:21" ht="12.75" customHeight="1" x14ac:dyDescent="0.2">
      <c r="B4" s="229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229"/>
    </row>
    <row r="5" spans="2:21" ht="12.75" customHeight="1" x14ac:dyDescent="0.2">
      <c r="B5" s="229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229"/>
    </row>
    <row r="6" spans="2:21" ht="12.75" customHeight="1" x14ac:dyDescent="0.2">
      <c r="B6" s="229"/>
      <c r="C6" s="414" t="s">
        <v>217</v>
      </c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229"/>
    </row>
    <row r="7" spans="2:21" ht="12.75" customHeight="1" x14ac:dyDescent="0.2">
      <c r="B7" s="229"/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229"/>
    </row>
    <row r="8" spans="2:21" ht="12.75" customHeight="1" x14ac:dyDescent="0.2">
      <c r="B8" s="229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229"/>
    </row>
    <row r="9" spans="2:21" ht="12.75" customHeight="1" x14ac:dyDescent="0.2">
      <c r="B9" s="229"/>
      <c r="C9" s="414"/>
      <c r="D9" s="414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229"/>
    </row>
    <row r="10" spans="2:21" ht="12.75" customHeight="1" x14ac:dyDescent="0.2">
      <c r="B10" s="229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229"/>
    </row>
    <row r="11" spans="2:21" ht="12.75" customHeight="1" x14ac:dyDescent="0.2">
      <c r="B11" s="229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229"/>
    </row>
    <row r="12" spans="2:21" ht="12.75" customHeight="1" x14ac:dyDescent="0.2">
      <c r="B12" s="229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229"/>
    </row>
    <row r="13" spans="2:21" ht="12.75" customHeight="1" x14ac:dyDescent="0.2">
      <c r="B13" s="229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229"/>
    </row>
    <row r="14" spans="2:21" ht="12.75" customHeight="1" x14ac:dyDescent="0.2">
      <c r="B14" s="229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229"/>
    </row>
    <row r="15" spans="2:21" ht="12.75" customHeight="1" x14ac:dyDescent="0.2">
      <c r="B15" s="229"/>
      <c r="C15" s="103"/>
      <c r="D15" s="103"/>
      <c r="E15" s="103"/>
      <c r="F15" s="168"/>
      <c r="G15" s="168" t="s">
        <v>205</v>
      </c>
      <c r="H15" s="168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229"/>
    </row>
    <row r="16" spans="2:21" ht="12.75" customHeight="1" x14ac:dyDescent="0.2">
      <c r="B16" s="229"/>
      <c r="C16" s="103"/>
      <c r="D16" s="103"/>
      <c r="E16" s="103"/>
      <c r="F16" s="168" t="s">
        <v>206</v>
      </c>
      <c r="G16" s="168" t="s">
        <v>207</v>
      </c>
      <c r="H16" s="168" t="s">
        <v>208</v>
      </c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229"/>
    </row>
    <row r="17" spans="2:21" ht="12.75" customHeight="1" x14ac:dyDescent="0.2">
      <c r="B17" s="229"/>
      <c r="C17" s="103"/>
      <c r="D17" s="103"/>
      <c r="E17" s="103"/>
      <c r="F17" s="168" t="s">
        <v>30</v>
      </c>
      <c r="G17" s="168">
        <v>46</v>
      </c>
      <c r="H17" s="168">
        <v>94</v>
      </c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229"/>
    </row>
    <row r="18" spans="2:21" ht="12.75" customHeight="1" x14ac:dyDescent="0.2">
      <c r="B18" s="229"/>
      <c r="C18" s="103"/>
      <c r="D18" s="103"/>
      <c r="E18" s="103"/>
      <c r="F18" s="168" t="s">
        <v>218</v>
      </c>
      <c r="G18" s="168">
        <v>39</v>
      </c>
      <c r="H18" s="168">
        <v>189</v>
      </c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229"/>
    </row>
    <row r="19" spans="2:21" ht="12.75" customHeight="1" x14ac:dyDescent="0.2">
      <c r="B19" s="229"/>
      <c r="C19" s="103"/>
      <c r="D19" s="103"/>
      <c r="E19" s="103"/>
      <c r="F19" s="168" t="s">
        <v>219</v>
      </c>
      <c r="G19" s="168">
        <v>20</v>
      </c>
      <c r="H19" s="168">
        <v>65</v>
      </c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229"/>
    </row>
    <row r="20" spans="2:21" ht="12.75" customHeight="1" x14ac:dyDescent="0.2">
      <c r="B20" s="229"/>
      <c r="C20" s="103"/>
      <c r="D20" s="103"/>
      <c r="E20" s="103"/>
      <c r="F20" s="168" t="s">
        <v>220</v>
      </c>
      <c r="G20" s="168">
        <v>15</v>
      </c>
      <c r="H20" s="168">
        <v>61</v>
      </c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229"/>
    </row>
    <row r="21" spans="2:21" ht="12.75" customHeight="1" x14ac:dyDescent="0.2">
      <c r="B21" s="229"/>
      <c r="C21" s="103"/>
      <c r="D21" s="103"/>
      <c r="E21" s="103"/>
      <c r="F21" s="168" t="s">
        <v>63</v>
      </c>
      <c r="G21" s="168">
        <v>7</v>
      </c>
      <c r="H21" s="168">
        <v>0</v>
      </c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229"/>
    </row>
    <row r="22" spans="2:21" ht="12.75" customHeight="1" x14ac:dyDescent="0.2">
      <c r="B22" s="229"/>
      <c r="C22" s="103"/>
      <c r="D22" s="103"/>
      <c r="E22" s="103"/>
      <c r="F22" s="168" t="s">
        <v>55</v>
      </c>
      <c r="G22" s="168">
        <v>2</v>
      </c>
      <c r="H22" s="168">
        <v>3</v>
      </c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229"/>
    </row>
    <row r="23" spans="2:21" ht="12.75" customHeight="1" x14ac:dyDescent="0.2">
      <c r="B23" s="229"/>
      <c r="C23" s="103"/>
      <c r="D23" s="103"/>
      <c r="E23" s="103"/>
      <c r="F23" s="168" t="s">
        <v>67</v>
      </c>
      <c r="G23" s="168">
        <v>2</v>
      </c>
      <c r="H23" s="168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229"/>
    </row>
    <row r="24" spans="2:21" ht="12.75" customHeight="1" x14ac:dyDescent="0.2">
      <c r="B24" s="229"/>
      <c r="C24" s="103"/>
      <c r="D24" s="103"/>
      <c r="E24" s="103"/>
      <c r="F24" s="168" t="s">
        <v>221</v>
      </c>
      <c r="G24" s="168">
        <v>5</v>
      </c>
      <c r="H24" s="168">
        <v>3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229"/>
    </row>
    <row r="25" spans="2:21" ht="12.75" customHeight="1" x14ac:dyDescent="0.2">
      <c r="B25" s="229"/>
      <c r="C25" s="103"/>
      <c r="D25" s="103"/>
      <c r="E25" s="103"/>
      <c r="F25" s="168" t="s">
        <v>222</v>
      </c>
      <c r="G25" s="168">
        <v>137</v>
      </c>
      <c r="H25" s="168">
        <v>142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229"/>
    </row>
    <row r="26" spans="2:21" ht="12.75" customHeight="1" x14ac:dyDescent="0.2">
      <c r="B26" s="229"/>
      <c r="C26" s="103"/>
      <c r="D26" s="103"/>
      <c r="E26" s="103"/>
      <c r="F26" s="168" t="s">
        <v>223</v>
      </c>
      <c r="G26" s="168">
        <v>2</v>
      </c>
      <c r="H26" s="168">
        <v>0</v>
      </c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229"/>
    </row>
    <row r="27" spans="2:21" ht="12.75" customHeight="1" x14ac:dyDescent="0.2">
      <c r="B27" s="229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229"/>
    </row>
    <row r="28" spans="2:21" ht="12.75" customHeight="1" x14ac:dyDescent="0.2">
      <c r="B28" s="229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229"/>
    </row>
    <row r="29" spans="2:21" ht="12.75" customHeight="1" x14ac:dyDescent="0.2">
      <c r="B29" s="229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229"/>
    </row>
    <row r="30" spans="2:21" ht="12.75" customHeight="1" x14ac:dyDescent="0.2">
      <c r="B30" s="229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229"/>
    </row>
    <row r="31" spans="2:21" ht="12.75" customHeight="1" x14ac:dyDescent="0.2">
      <c r="B31" s="229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229"/>
    </row>
    <row r="32" spans="2:21" ht="12.75" customHeight="1" x14ac:dyDescent="0.2">
      <c r="B32" s="229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229"/>
    </row>
    <row r="33" spans="2:21" ht="12.75" customHeight="1" x14ac:dyDescent="0.2">
      <c r="B33" s="229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229"/>
    </row>
    <row r="34" spans="2:21" ht="12.75" customHeight="1" x14ac:dyDescent="0.2">
      <c r="B34" s="229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229"/>
    </row>
    <row r="35" spans="2:21" ht="12.75" customHeight="1" x14ac:dyDescent="0.2">
      <c r="B35" s="229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229"/>
    </row>
    <row r="36" spans="2:21" ht="12.75" customHeight="1" x14ac:dyDescent="0.2">
      <c r="B36" s="229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229"/>
    </row>
    <row r="37" spans="2:21" ht="12.75" customHeight="1" x14ac:dyDescent="0.2">
      <c r="B37" s="229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229"/>
    </row>
    <row r="38" spans="2:21" ht="12.75" customHeight="1" x14ac:dyDescent="0.2">
      <c r="B38" s="229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229"/>
    </row>
    <row r="39" spans="2:21" ht="12.75" customHeight="1" x14ac:dyDescent="0.2">
      <c r="B39" s="229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229"/>
    </row>
    <row r="40" spans="2:21" ht="12.75" customHeight="1" x14ac:dyDescent="0.2">
      <c r="B40" s="229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229"/>
    </row>
    <row r="41" spans="2:21" ht="12.75" customHeight="1" x14ac:dyDescent="0.2">
      <c r="B41" s="229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229"/>
    </row>
    <row r="42" spans="2:21" ht="12.75" customHeight="1" x14ac:dyDescent="0.2">
      <c r="B42" s="229"/>
      <c r="C42" s="413" t="s">
        <v>81</v>
      </c>
      <c r="D42" s="413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229"/>
    </row>
    <row r="43" spans="2:21" ht="12.75" customHeight="1" x14ac:dyDescent="0.2">
      <c r="B43" s="229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229"/>
    </row>
    <row r="44" spans="2:21" ht="12.75" customHeight="1" x14ac:dyDescent="0.2">
      <c r="B44" s="229"/>
      <c r="C44" s="103"/>
      <c r="D44" s="103"/>
      <c r="E44" s="103"/>
      <c r="F44" s="103"/>
      <c r="G44" s="103"/>
      <c r="H44" s="103"/>
      <c r="I44" s="415" t="s">
        <v>541</v>
      </c>
      <c r="J44" s="415"/>
      <c r="K44" s="415"/>
      <c r="L44" s="415"/>
      <c r="M44" s="415"/>
      <c r="N44" s="415"/>
      <c r="O44" s="103"/>
      <c r="P44" s="103"/>
      <c r="Q44" s="103"/>
      <c r="R44" s="103"/>
      <c r="S44" s="103"/>
      <c r="T44" s="103"/>
      <c r="U44" s="229"/>
    </row>
    <row r="45" spans="2:21" ht="12.75" customHeight="1" x14ac:dyDescent="0.2"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</row>
  </sheetData>
  <autoFilter ref="F16:H16" xr:uid="{00000000-0009-0000-0000-00002F000000}">
    <sortState ref="F16:H24">
      <sortCondition descending="1" ref="G15"/>
    </sortState>
  </autoFilter>
  <mergeCells count="3">
    <mergeCell ref="C6:T9"/>
    <mergeCell ref="C42:T42"/>
    <mergeCell ref="I44:N44"/>
  </mergeCells>
  <pageMargins left="0.7" right="0.7" top="0.75" bottom="0.75" header="0.3" footer="0.3"/>
  <pageSetup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24"/>
  <dimension ref="B2:M71"/>
  <sheetViews>
    <sheetView showGridLines="0" zoomScaleNormal="100" workbookViewId="0">
      <selection activeCell="D63" sqref="D63:G63"/>
    </sheetView>
  </sheetViews>
  <sheetFormatPr baseColWidth="10" defaultColWidth="11.42578125" defaultRowHeight="12.75" x14ac:dyDescent="0.2"/>
  <cols>
    <col min="1" max="1" width="26.5703125" style="11" customWidth="1"/>
    <col min="2" max="2" width="2.7109375" style="11" customWidth="1"/>
    <col min="3" max="3" width="14.5703125" style="11" customWidth="1"/>
    <col min="4" max="4" width="52.5703125" style="115" customWidth="1"/>
    <col min="5" max="5" width="13.28515625" style="115" customWidth="1"/>
    <col min="6" max="6" width="14.42578125" style="115" bestFit="1" customWidth="1"/>
    <col min="7" max="7" width="14.42578125" style="115" customWidth="1"/>
    <col min="8" max="8" width="14.5703125" style="11" customWidth="1"/>
    <col min="9" max="9" width="2" style="11" customWidth="1"/>
    <col min="10" max="10" width="28.85546875" style="11" customWidth="1"/>
    <col min="11" max="16384" width="11.42578125" style="11"/>
  </cols>
  <sheetData>
    <row r="2" spans="2:9" x14ac:dyDescent="0.2">
      <c r="B2" s="229"/>
      <c r="C2" s="229"/>
      <c r="D2" s="230"/>
      <c r="E2" s="230"/>
      <c r="F2" s="230"/>
      <c r="G2" s="230"/>
      <c r="H2" s="229"/>
      <c r="I2" s="229"/>
    </row>
    <row r="3" spans="2:9" x14ac:dyDescent="0.2">
      <c r="B3" s="229"/>
      <c r="C3" s="103"/>
      <c r="D3" s="104"/>
      <c r="E3" s="104"/>
      <c r="F3" s="104"/>
      <c r="G3" s="104"/>
      <c r="H3" s="103"/>
      <c r="I3" s="229"/>
    </row>
    <row r="4" spans="2:9" ht="24" customHeight="1" x14ac:dyDescent="0.2">
      <c r="B4" s="229"/>
      <c r="C4" s="416" t="s">
        <v>224</v>
      </c>
      <c r="D4" s="416"/>
      <c r="E4" s="416"/>
      <c r="F4" s="416"/>
      <c r="G4" s="416"/>
      <c r="H4" s="416"/>
      <c r="I4" s="229"/>
    </row>
    <row r="5" spans="2:9" ht="27" customHeight="1" x14ac:dyDescent="0.2">
      <c r="B5" s="229"/>
      <c r="C5" s="416"/>
      <c r="D5" s="416"/>
      <c r="E5" s="416"/>
      <c r="F5" s="416"/>
      <c r="G5" s="416"/>
      <c r="H5" s="416"/>
      <c r="I5" s="229"/>
    </row>
    <row r="6" spans="2:9" ht="18" x14ac:dyDescent="0.25">
      <c r="B6" s="229"/>
      <c r="C6" s="103"/>
      <c r="D6" s="105"/>
      <c r="E6" s="105"/>
      <c r="F6" s="105"/>
      <c r="G6" s="105"/>
      <c r="H6" s="103"/>
      <c r="I6" s="229"/>
    </row>
    <row r="7" spans="2:9" ht="15" customHeight="1" x14ac:dyDescent="0.2">
      <c r="B7" s="229"/>
      <c r="C7" s="103"/>
      <c r="D7" s="418" t="s">
        <v>90</v>
      </c>
      <c r="E7" s="418">
        <v>2023</v>
      </c>
      <c r="F7" s="419" t="s">
        <v>492</v>
      </c>
      <c r="G7" s="419" t="s">
        <v>225</v>
      </c>
      <c r="H7" s="103"/>
      <c r="I7" s="229"/>
    </row>
    <row r="8" spans="2:9" ht="15" customHeight="1" x14ac:dyDescent="0.2">
      <c r="B8" s="229"/>
      <c r="C8" s="103"/>
      <c r="D8" s="418"/>
      <c r="E8" s="418"/>
      <c r="F8" s="419"/>
      <c r="G8" s="419"/>
      <c r="H8" s="103"/>
      <c r="I8" s="229"/>
    </row>
    <row r="9" spans="2:9" ht="15" x14ac:dyDescent="0.2">
      <c r="B9" s="229"/>
      <c r="C9" s="103"/>
      <c r="D9" s="418"/>
      <c r="E9" s="231" t="s">
        <v>542</v>
      </c>
      <c r="F9" s="419"/>
      <c r="G9" s="419"/>
      <c r="H9" s="103"/>
      <c r="I9" s="229"/>
    </row>
    <row r="10" spans="2:9" ht="15" x14ac:dyDescent="0.2">
      <c r="B10" s="229"/>
      <c r="C10" s="103"/>
      <c r="D10" s="235" t="s">
        <v>30</v>
      </c>
      <c r="E10" s="236">
        <f>+SUM(E11:E13)</f>
        <v>46</v>
      </c>
      <c r="F10" s="236">
        <f>+SUM(F11:F13)</f>
        <v>8586</v>
      </c>
      <c r="G10" s="237">
        <f t="shared" ref="G10:G50" si="0">+F10/$F$60</f>
        <v>0.18860381337316581</v>
      </c>
      <c r="H10" s="103"/>
      <c r="I10" s="229"/>
    </row>
    <row r="11" spans="2:9" ht="14.25" x14ac:dyDescent="0.2">
      <c r="B11" s="229"/>
      <c r="C11" s="103"/>
      <c r="D11" s="106" t="s">
        <v>31</v>
      </c>
      <c r="E11" s="106">
        <v>29</v>
      </c>
      <c r="F11" s="106">
        <v>6116</v>
      </c>
      <c r="G11" s="131">
        <f t="shared" si="0"/>
        <v>0.13434671821456814</v>
      </c>
      <c r="H11" s="103"/>
      <c r="I11" s="229"/>
    </row>
    <row r="12" spans="2:9" ht="14.25" x14ac:dyDescent="0.2">
      <c r="B12" s="229"/>
      <c r="C12" s="103"/>
      <c r="D12" s="109" t="s">
        <v>32</v>
      </c>
      <c r="E12" s="109">
        <v>7</v>
      </c>
      <c r="F12" s="109">
        <v>1880</v>
      </c>
      <c r="G12" s="132">
        <f t="shared" si="0"/>
        <v>4.1296898339337494E-2</v>
      </c>
      <c r="H12" s="103"/>
      <c r="I12" s="229"/>
    </row>
    <row r="13" spans="2:9" x14ac:dyDescent="0.2">
      <c r="B13" s="229"/>
      <c r="C13" s="103"/>
      <c r="D13" s="108" t="s">
        <v>33</v>
      </c>
      <c r="E13" s="108">
        <v>10</v>
      </c>
      <c r="F13" s="108">
        <v>590</v>
      </c>
      <c r="G13" s="131">
        <f t="shared" si="0"/>
        <v>1.296019681926017E-2</v>
      </c>
      <c r="H13" s="103"/>
      <c r="I13" s="229"/>
    </row>
    <row r="14" spans="2:9" ht="15" x14ac:dyDescent="0.2">
      <c r="B14" s="229"/>
      <c r="C14" s="103"/>
      <c r="D14" s="235" t="s">
        <v>55</v>
      </c>
      <c r="E14" s="235">
        <f>+SUM(E15:E18)</f>
        <v>2</v>
      </c>
      <c r="F14" s="235">
        <f>+SUM(F15:F18)</f>
        <v>901</v>
      </c>
      <c r="G14" s="237">
        <f t="shared" si="0"/>
        <v>1.9791758193480363E-2</v>
      </c>
      <c r="H14" s="103"/>
      <c r="I14" s="229"/>
    </row>
    <row r="15" spans="2:9" x14ac:dyDescent="0.2">
      <c r="B15" s="229"/>
      <c r="C15" s="103"/>
      <c r="D15" s="108" t="s">
        <v>56</v>
      </c>
      <c r="E15" s="108">
        <v>0</v>
      </c>
      <c r="F15" s="108">
        <v>324</v>
      </c>
      <c r="G15" s="131">
        <f t="shared" si="0"/>
        <v>7.1171250329496527E-3</v>
      </c>
      <c r="H15" s="103"/>
      <c r="I15" s="229"/>
    </row>
    <row r="16" spans="2:9" x14ac:dyDescent="0.2">
      <c r="B16" s="229"/>
      <c r="C16" s="103"/>
      <c r="D16" s="111" t="s">
        <v>226</v>
      </c>
      <c r="E16" s="111">
        <v>1</v>
      </c>
      <c r="F16" s="111">
        <v>5</v>
      </c>
      <c r="G16" s="132">
        <f t="shared" si="0"/>
        <v>1.0983217643440822E-4</v>
      </c>
      <c r="H16" s="103"/>
      <c r="I16" s="229"/>
    </row>
    <row r="17" spans="2:9" x14ac:dyDescent="0.2">
      <c r="B17" s="229"/>
      <c r="C17" s="103"/>
      <c r="D17" s="108" t="s">
        <v>227</v>
      </c>
      <c r="E17" s="108">
        <v>0</v>
      </c>
      <c r="F17" s="108">
        <v>3</v>
      </c>
      <c r="G17" s="131">
        <f t="shared" si="0"/>
        <v>6.5899305860644931E-5</v>
      </c>
      <c r="H17" s="103"/>
      <c r="I17" s="229"/>
    </row>
    <row r="18" spans="2:9" x14ac:dyDescent="0.2">
      <c r="B18" s="229"/>
      <c r="C18" s="103"/>
      <c r="D18" s="111" t="s">
        <v>543</v>
      </c>
      <c r="E18" s="111">
        <v>1</v>
      </c>
      <c r="F18" s="111">
        <v>569</v>
      </c>
      <c r="G18" s="132">
        <f t="shared" si="0"/>
        <v>1.2498901678235657E-2</v>
      </c>
      <c r="H18" s="103"/>
      <c r="I18" s="229"/>
    </row>
    <row r="19" spans="2:9" ht="15" x14ac:dyDescent="0.2">
      <c r="B19" s="229"/>
      <c r="C19" s="103"/>
      <c r="D19" s="235" t="s">
        <v>218</v>
      </c>
      <c r="E19" s="235">
        <f>+SUM(E20:E25)</f>
        <v>39</v>
      </c>
      <c r="F19" s="235">
        <f>+SUM(F20:F25)</f>
        <v>14801</v>
      </c>
      <c r="G19" s="237">
        <f t="shared" si="0"/>
        <v>0.3251252086811352</v>
      </c>
      <c r="H19" s="103"/>
      <c r="I19" s="229"/>
    </row>
    <row r="20" spans="2:9" ht="12.75" customHeight="1" x14ac:dyDescent="0.2">
      <c r="B20" s="229"/>
      <c r="C20" s="103"/>
      <c r="D20" s="111" t="s">
        <v>43</v>
      </c>
      <c r="E20" s="111">
        <v>9</v>
      </c>
      <c r="F20" s="111">
        <v>2428</v>
      </c>
      <c r="G20" s="132">
        <f t="shared" si="0"/>
        <v>5.3334504876548637E-2</v>
      </c>
      <c r="H20" s="103"/>
      <c r="I20" s="229"/>
    </row>
    <row r="21" spans="2:9" ht="12.75" customHeight="1" x14ac:dyDescent="0.2">
      <c r="B21" s="229"/>
      <c r="C21" s="103"/>
      <c r="D21" s="108" t="s">
        <v>48</v>
      </c>
      <c r="E21" s="108">
        <v>4</v>
      </c>
      <c r="F21" s="108">
        <v>2200</v>
      </c>
      <c r="G21" s="131">
        <f t="shared" si="0"/>
        <v>4.8326157631139621E-2</v>
      </c>
      <c r="H21" s="103"/>
      <c r="I21" s="229"/>
    </row>
    <row r="22" spans="2:9" x14ac:dyDescent="0.2">
      <c r="B22" s="229"/>
      <c r="C22" s="103"/>
      <c r="D22" s="111" t="s">
        <v>44</v>
      </c>
      <c r="E22" s="111">
        <v>0</v>
      </c>
      <c r="F22" s="111">
        <v>1256</v>
      </c>
      <c r="G22" s="132">
        <f t="shared" si="0"/>
        <v>2.7589842720323346E-2</v>
      </c>
      <c r="H22" s="103"/>
      <c r="I22" s="229"/>
    </row>
    <row r="23" spans="2:9" x14ac:dyDescent="0.2">
      <c r="B23" s="229"/>
      <c r="C23" s="103"/>
      <c r="D23" s="108" t="s">
        <v>98</v>
      </c>
      <c r="E23" s="108">
        <v>1</v>
      </c>
      <c r="F23" s="108">
        <v>1485</v>
      </c>
      <c r="G23" s="131">
        <f t="shared" si="0"/>
        <v>3.2620156401019243E-2</v>
      </c>
      <c r="H23" s="103"/>
      <c r="I23" s="229"/>
    </row>
    <row r="24" spans="2:9" x14ac:dyDescent="0.2">
      <c r="B24" s="229"/>
      <c r="C24" s="103"/>
      <c r="D24" s="111" t="s">
        <v>46</v>
      </c>
      <c r="E24" s="111">
        <v>16</v>
      </c>
      <c r="F24" s="111">
        <v>5017</v>
      </c>
      <c r="G24" s="132">
        <f t="shared" si="0"/>
        <v>0.11020560583428521</v>
      </c>
      <c r="H24" s="103"/>
      <c r="I24" s="229"/>
    </row>
    <row r="25" spans="2:9" x14ac:dyDescent="0.2">
      <c r="B25" s="229"/>
      <c r="C25" s="103"/>
      <c r="D25" s="108" t="s">
        <v>228</v>
      </c>
      <c r="E25" s="108">
        <v>9</v>
      </c>
      <c r="F25" s="108">
        <v>2415</v>
      </c>
      <c r="G25" s="131">
        <f t="shared" si="0"/>
        <v>5.3048941217819175E-2</v>
      </c>
      <c r="H25" s="103"/>
      <c r="I25" s="229"/>
    </row>
    <row r="26" spans="2:9" ht="15" x14ac:dyDescent="0.2">
      <c r="B26" s="229"/>
      <c r="C26" s="103"/>
      <c r="D26" s="235" t="s">
        <v>222</v>
      </c>
      <c r="E26" s="235">
        <f>+SUM(E27:E29)</f>
        <v>137</v>
      </c>
      <c r="F26" s="235">
        <f>+SUM(F27:F29)</f>
        <v>6829</v>
      </c>
      <c r="G26" s="237">
        <f t="shared" si="0"/>
        <v>0.15000878657411476</v>
      </c>
      <c r="H26" s="103"/>
      <c r="I26" s="229"/>
    </row>
    <row r="27" spans="2:9" x14ac:dyDescent="0.2">
      <c r="B27" s="229"/>
      <c r="C27" s="103"/>
      <c r="D27" s="108" t="s">
        <v>40</v>
      </c>
      <c r="E27" s="108">
        <v>27</v>
      </c>
      <c r="F27" s="108">
        <v>1489</v>
      </c>
      <c r="G27" s="131">
        <f t="shared" si="0"/>
        <v>3.2708022142166768E-2</v>
      </c>
      <c r="H27" s="103"/>
      <c r="I27" s="229"/>
    </row>
    <row r="28" spans="2:9" x14ac:dyDescent="0.2">
      <c r="B28" s="229"/>
      <c r="C28" s="103"/>
      <c r="D28" s="111" t="s">
        <v>39</v>
      </c>
      <c r="E28" s="111">
        <v>98</v>
      </c>
      <c r="F28" s="111">
        <v>5235</v>
      </c>
      <c r="G28" s="132">
        <f t="shared" si="0"/>
        <v>0.11499428872682541</v>
      </c>
      <c r="H28" s="103"/>
      <c r="I28" s="229"/>
    </row>
    <row r="29" spans="2:9" x14ac:dyDescent="0.2">
      <c r="B29" s="229"/>
      <c r="C29" s="103"/>
      <c r="D29" s="108" t="s">
        <v>41</v>
      </c>
      <c r="E29" s="108">
        <v>12</v>
      </c>
      <c r="F29" s="108">
        <v>105</v>
      </c>
      <c r="G29" s="131">
        <f t="shared" si="0"/>
        <v>2.3064757051225728E-3</v>
      </c>
      <c r="H29" s="103"/>
      <c r="I29" s="229"/>
    </row>
    <row r="30" spans="2:9" ht="15" x14ac:dyDescent="0.2">
      <c r="B30" s="229"/>
      <c r="C30" s="103"/>
      <c r="D30" s="235" t="s">
        <v>219</v>
      </c>
      <c r="E30" s="235">
        <f>+SUM(E31:E34)</f>
        <v>20</v>
      </c>
      <c r="F30" s="235">
        <f>+SUM(F31:F34)</f>
        <v>6853</v>
      </c>
      <c r="G30" s="237">
        <f t="shared" si="0"/>
        <v>0.15053598102099991</v>
      </c>
      <c r="H30" s="103"/>
      <c r="I30" s="229"/>
    </row>
    <row r="31" spans="2:9" x14ac:dyDescent="0.2">
      <c r="B31" s="229"/>
      <c r="C31" s="103"/>
      <c r="D31" s="111" t="s">
        <v>51</v>
      </c>
      <c r="E31" s="111">
        <v>6</v>
      </c>
      <c r="F31" s="111">
        <v>2427</v>
      </c>
      <c r="G31" s="132">
        <f t="shared" si="0"/>
        <v>5.3312538441261749E-2</v>
      </c>
      <c r="H31" s="103"/>
      <c r="I31" s="229"/>
    </row>
    <row r="32" spans="2:9" ht="12.75" customHeight="1" x14ac:dyDescent="0.2">
      <c r="B32" s="229"/>
      <c r="C32" s="103"/>
      <c r="D32" s="108" t="s">
        <v>54</v>
      </c>
      <c r="E32" s="108">
        <v>2</v>
      </c>
      <c r="F32" s="108">
        <v>483</v>
      </c>
      <c r="G32" s="131">
        <f t="shared" si="0"/>
        <v>1.0609788243563834E-2</v>
      </c>
      <c r="H32" s="103"/>
      <c r="I32" s="229"/>
    </row>
    <row r="33" spans="2:9" ht="12.75" customHeight="1" x14ac:dyDescent="0.2">
      <c r="B33" s="229"/>
      <c r="C33" s="103"/>
      <c r="D33" s="111" t="s">
        <v>50</v>
      </c>
      <c r="E33" s="111">
        <v>12</v>
      </c>
      <c r="F33" s="111">
        <v>3894</v>
      </c>
      <c r="G33" s="132">
        <f t="shared" si="0"/>
        <v>8.5537299007117124E-2</v>
      </c>
      <c r="H33" s="103"/>
      <c r="I33" s="229"/>
    </row>
    <row r="34" spans="2:9" x14ac:dyDescent="0.2">
      <c r="B34" s="229"/>
      <c r="C34" s="103"/>
      <c r="D34" s="108" t="s">
        <v>52</v>
      </c>
      <c r="E34" s="108">
        <v>0</v>
      </c>
      <c r="F34" s="108">
        <v>49</v>
      </c>
      <c r="G34" s="131">
        <f t="shared" si="0"/>
        <v>1.0763553290572005E-3</v>
      </c>
      <c r="H34" s="103"/>
      <c r="I34" s="229"/>
    </row>
    <row r="35" spans="2:9" ht="15" x14ac:dyDescent="0.2">
      <c r="B35" s="229"/>
      <c r="C35" s="103"/>
      <c r="D35" s="235" t="s">
        <v>220</v>
      </c>
      <c r="E35" s="235">
        <f>+SUM(E36:E38)</f>
        <v>15</v>
      </c>
      <c r="F35" s="235">
        <f>+SUM(F36:F38)</f>
        <v>4572</v>
      </c>
      <c r="G35" s="237">
        <f t="shared" si="0"/>
        <v>0.10043054213162288</v>
      </c>
      <c r="H35" s="103"/>
      <c r="I35" s="229"/>
    </row>
    <row r="36" spans="2:9" ht="14.25" x14ac:dyDescent="0.2">
      <c r="B36" s="229"/>
      <c r="C36" s="103"/>
      <c r="D36" s="109" t="s">
        <v>35</v>
      </c>
      <c r="E36" s="109">
        <v>13</v>
      </c>
      <c r="F36" s="109">
        <v>2440</v>
      </c>
      <c r="G36" s="132">
        <f t="shared" si="0"/>
        <v>5.3598102099991211E-2</v>
      </c>
      <c r="H36" s="103"/>
      <c r="I36" s="229"/>
    </row>
    <row r="37" spans="2:9" ht="14.25" x14ac:dyDescent="0.2">
      <c r="B37" s="229"/>
      <c r="C37" s="103"/>
      <c r="D37" s="106" t="s">
        <v>36</v>
      </c>
      <c r="E37" s="106">
        <v>2</v>
      </c>
      <c r="F37" s="106">
        <v>335</v>
      </c>
      <c r="G37" s="131">
        <f t="shared" si="0"/>
        <v>7.3587558211053511E-3</v>
      </c>
      <c r="H37" s="103"/>
      <c r="I37" s="229"/>
    </row>
    <row r="38" spans="2:9" ht="14.25" x14ac:dyDescent="0.2">
      <c r="B38" s="229"/>
      <c r="C38" s="103"/>
      <c r="D38" s="109" t="s">
        <v>37</v>
      </c>
      <c r="E38" s="109">
        <v>0</v>
      </c>
      <c r="F38" s="109">
        <v>1797</v>
      </c>
      <c r="G38" s="132">
        <f t="shared" si="0"/>
        <v>3.9473684210526314E-2</v>
      </c>
      <c r="H38" s="103"/>
      <c r="I38" s="229"/>
    </row>
    <row r="39" spans="2:9" ht="15" x14ac:dyDescent="0.2">
      <c r="B39" s="229"/>
      <c r="C39" s="103"/>
      <c r="D39" s="235" t="s">
        <v>63</v>
      </c>
      <c r="E39" s="235">
        <f>+SUM(E40:E42)</f>
        <v>7</v>
      </c>
      <c r="F39" s="235">
        <f>+SUM(F40:F42)</f>
        <v>1568</v>
      </c>
      <c r="G39" s="237">
        <f t="shared" si="0"/>
        <v>3.4443370529830417E-2</v>
      </c>
      <c r="H39" s="103"/>
      <c r="I39" s="229"/>
    </row>
    <row r="40" spans="2:9" ht="14.25" x14ac:dyDescent="0.2">
      <c r="B40" s="229"/>
      <c r="C40" s="103"/>
      <c r="D40" s="109" t="s">
        <v>64</v>
      </c>
      <c r="E40" s="109">
        <v>3</v>
      </c>
      <c r="F40" s="109">
        <v>474</v>
      </c>
      <c r="G40" s="132">
        <f t="shared" si="0"/>
        <v>1.04120903259819E-2</v>
      </c>
      <c r="H40" s="103"/>
      <c r="I40" s="229"/>
    </row>
    <row r="41" spans="2:9" ht="14.25" x14ac:dyDescent="0.2">
      <c r="B41" s="229"/>
      <c r="C41" s="103"/>
      <c r="D41" s="106" t="s">
        <v>229</v>
      </c>
      <c r="E41" s="106">
        <v>1</v>
      </c>
      <c r="F41" s="106">
        <v>440</v>
      </c>
      <c r="G41" s="131">
        <f t="shared" si="0"/>
        <v>9.6652315262279239E-3</v>
      </c>
      <c r="H41" s="103"/>
      <c r="I41" s="229"/>
    </row>
    <row r="42" spans="2:9" ht="14.25" x14ac:dyDescent="0.2">
      <c r="B42" s="229"/>
      <c r="C42" s="103"/>
      <c r="D42" s="109" t="s">
        <v>65</v>
      </c>
      <c r="E42" s="109">
        <v>3</v>
      </c>
      <c r="F42" s="109">
        <v>654</v>
      </c>
      <c r="G42" s="132">
        <f t="shared" si="0"/>
        <v>1.4366048677620596E-2</v>
      </c>
      <c r="H42" s="103"/>
      <c r="I42" s="229"/>
    </row>
    <row r="43" spans="2:9" ht="15" x14ac:dyDescent="0.2">
      <c r="B43" s="229"/>
      <c r="C43" s="103"/>
      <c r="D43" s="235" t="s">
        <v>221</v>
      </c>
      <c r="E43" s="235">
        <f>+SUM(E44:E45)</f>
        <v>5</v>
      </c>
      <c r="F43" s="235">
        <f>+SUM(F44:F45)</f>
        <v>219</v>
      </c>
      <c r="G43" s="237">
        <f t="shared" si="0"/>
        <v>4.8106493278270799E-3</v>
      </c>
      <c r="H43" s="103"/>
      <c r="I43" s="229"/>
    </row>
    <row r="44" spans="2:9" ht="14.25" x14ac:dyDescent="0.2">
      <c r="B44" s="229"/>
      <c r="C44" s="103"/>
      <c r="D44" s="109" t="s">
        <v>230</v>
      </c>
      <c r="E44" s="109"/>
      <c r="F44" s="109">
        <v>88</v>
      </c>
      <c r="G44" s="132">
        <f t="shared" si="0"/>
        <v>1.9330463052455848E-3</v>
      </c>
      <c r="H44" s="103"/>
      <c r="I44" s="229"/>
    </row>
    <row r="45" spans="2:9" ht="14.25" x14ac:dyDescent="0.2">
      <c r="B45" s="229"/>
      <c r="C45" s="103"/>
      <c r="D45" s="106" t="s">
        <v>61</v>
      </c>
      <c r="E45" s="106">
        <v>5</v>
      </c>
      <c r="F45" s="106">
        <v>131</v>
      </c>
      <c r="G45" s="131">
        <f t="shared" si="0"/>
        <v>2.8776030225814955E-3</v>
      </c>
      <c r="H45" s="103"/>
      <c r="I45" s="229"/>
    </row>
    <row r="46" spans="2:9" ht="15" x14ac:dyDescent="0.2">
      <c r="B46" s="229"/>
      <c r="C46" s="103"/>
      <c r="D46" s="235" t="s">
        <v>67</v>
      </c>
      <c r="E46" s="235">
        <f>+SUM(E47:E47)</f>
        <v>2</v>
      </c>
      <c r="F46" s="235">
        <f>+SUM(F47:F47)</f>
        <v>139</v>
      </c>
      <c r="G46" s="237">
        <f t="shared" si="0"/>
        <v>3.0533345048765486E-3</v>
      </c>
      <c r="H46" s="103"/>
      <c r="I46" s="229"/>
    </row>
    <row r="47" spans="2:9" ht="14.25" x14ac:dyDescent="0.2">
      <c r="B47" s="229"/>
      <c r="C47" s="103"/>
      <c r="D47" s="109" t="s">
        <v>67</v>
      </c>
      <c r="E47" s="109">
        <v>2</v>
      </c>
      <c r="F47" s="109">
        <v>139</v>
      </c>
      <c r="G47" s="132">
        <f t="shared" si="0"/>
        <v>3.0533345048765486E-3</v>
      </c>
      <c r="H47" s="103"/>
      <c r="I47" s="229"/>
    </row>
    <row r="48" spans="2:9" ht="15" x14ac:dyDescent="0.2">
      <c r="B48" s="229"/>
      <c r="C48" s="103"/>
      <c r="D48" s="235" t="s">
        <v>223</v>
      </c>
      <c r="E48" s="235">
        <f>+E49</f>
        <v>2</v>
      </c>
      <c r="F48" s="235">
        <f t="shared" ref="F48:G48" si="1">+F49</f>
        <v>26</v>
      </c>
      <c r="G48" s="236">
        <f t="shared" si="1"/>
        <v>5.7112731745892281E-4</v>
      </c>
      <c r="H48" s="103"/>
      <c r="I48" s="229"/>
    </row>
    <row r="49" spans="2:9" ht="14.25" x14ac:dyDescent="0.2">
      <c r="B49" s="229"/>
      <c r="C49" s="103"/>
      <c r="D49" s="109" t="s">
        <v>69</v>
      </c>
      <c r="E49" s="109">
        <v>2</v>
      </c>
      <c r="F49" s="109">
        <v>26</v>
      </c>
      <c r="G49" s="132">
        <f>+F49/$F$60</f>
        <v>5.7112731745892281E-4</v>
      </c>
      <c r="H49" s="103"/>
      <c r="I49" s="229"/>
    </row>
    <row r="50" spans="2:9" ht="18" x14ac:dyDescent="0.2">
      <c r="B50" s="229"/>
      <c r="C50" s="103"/>
      <c r="D50" s="232" t="s">
        <v>75</v>
      </c>
      <c r="E50" s="233">
        <f>+E46+E43+E39+E35+E30+E26+E19+E14+E10+E48</f>
        <v>275</v>
      </c>
      <c r="F50" s="233">
        <f>+F46+F43+F39+F35+F30+F26+F19+F14+F10+F48</f>
        <v>44494</v>
      </c>
      <c r="G50" s="234">
        <f t="shared" si="0"/>
        <v>0.97737457165451191</v>
      </c>
      <c r="H50" s="103"/>
      <c r="I50" s="229"/>
    </row>
    <row r="51" spans="2:9" ht="18" x14ac:dyDescent="0.2">
      <c r="B51" s="229"/>
      <c r="C51" s="103"/>
      <c r="D51" s="348"/>
      <c r="E51" s="349"/>
      <c r="F51" s="349"/>
      <c r="G51" s="350"/>
      <c r="H51" s="103"/>
      <c r="I51" s="229"/>
    </row>
    <row r="52" spans="2:9" ht="15" x14ac:dyDescent="0.2">
      <c r="B52" s="229"/>
      <c r="C52" s="103"/>
      <c r="D52" s="235" t="s">
        <v>231</v>
      </c>
      <c r="E52" s="236">
        <f>+SUM(E53:E54)</f>
        <v>0</v>
      </c>
      <c r="F52" s="236">
        <f>+SUM(F53:F59)</f>
        <v>1030</v>
      </c>
      <c r="G52" s="237">
        <f t="shared" ref="G52:G60" si="2">+F52/$F$60</f>
        <v>2.2625428345488093E-2</v>
      </c>
      <c r="H52" s="103"/>
      <c r="I52" s="229"/>
    </row>
    <row r="53" spans="2:9" ht="14.25" x14ac:dyDescent="0.2">
      <c r="B53" s="229"/>
      <c r="C53" s="103"/>
      <c r="D53" s="109" t="s">
        <v>232</v>
      </c>
      <c r="E53" s="109">
        <v>0</v>
      </c>
      <c r="F53" s="109">
        <v>128</v>
      </c>
      <c r="G53" s="132">
        <f t="shared" si="2"/>
        <v>2.8117037167208507E-3</v>
      </c>
      <c r="H53" s="103"/>
      <c r="I53" s="229"/>
    </row>
    <row r="54" spans="2:9" ht="14.25" x14ac:dyDescent="0.2">
      <c r="B54" s="229"/>
      <c r="C54" s="103"/>
      <c r="D54" s="106" t="s">
        <v>233</v>
      </c>
      <c r="E54" s="106">
        <v>0</v>
      </c>
      <c r="F54" s="106">
        <v>178</v>
      </c>
      <c r="G54" s="131">
        <f t="shared" si="2"/>
        <v>3.9100254810649328E-3</v>
      </c>
      <c r="H54" s="103"/>
      <c r="I54" s="229"/>
    </row>
    <row r="55" spans="2:9" ht="14.25" x14ac:dyDescent="0.2">
      <c r="B55" s="229"/>
      <c r="C55" s="103"/>
      <c r="D55" s="109" t="s">
        <v>234</v>
      </c>
      <c r="E55" s="109">
        <v>0</v>
      </c>
      <c r="F55" s="109">
        <v>390</v>
      </c>
      <c r="G55" s="132">
        <f t="shared" si="2"/>
        <v>8.5669097618838418E-3</v>
      </c>
      <c r="H55" s="103"/>
      <c r="I55" s="229"/>
    </row>
    <row r="56" spans="2:9" ht="14.25" x14ac:dyDescent="0.2">
      <c r="B56" s="229"/>
      <c r="C56" s="103"/>
      <c r="D56" s="106" t="s">
        <v>235</v>
      </c>
      <c r="E56" s="106">
        <v>0</v>
      </c>
      <c r="F56" s="106">
        <v>62</v>
      </c>
      <c r="G56" s="131">
        <f t="shared" si="2"/>
        <v>1.3619189877866621E-3</v>
      </c>
      <c r="H56" s="103"/>
      <c r="I56" s="229"/>
    </row>
    <row r="57" spans="2:9" ht="14.25" x14ac:dyDescent="0.2">
      <c r="B57" s="229"/>
      <c r="C57" s="103"/>
      <c r="D57" s="109" t="s">
        <v>236</v>
      </c>
      <c r="E57" s="109">
        <v>0</v>
      </c>
      <c r="F57" s="109">
        <v>49</v>
      </c>
      <c r="G57" s="132">
        <f t="shared" si="2"/>
        <v>1.0763553290572005E-3</v>
      </c>
      <c r="H57" s="103"/>
      <c r="I57" s="229"/>
    </row>
    <row r="58" spans="2:9" ht="14.25" x14ac:dyDescent="0.2">
      <c r="B58" s="229"/>
      <c r="C58" s="103"/>
      <c r="D58" s="106" t="s">
        <v>237</v>
      </c>
      <c r="E58" s="106">
        <v>0</v>
      </c>
      <c r="F58" s="106">
        <v>76</v>
      </c>
      <c r="G58" s="131">
        <f t="shared" si="2"/>
        <v>1.6694490818030051E-3</v>
      </c>
      <c r="H58" s="103"/>
      <c r="I58" s="229"/>
    </row>
    <row r="59" spans="2:9" ht="14.25" x14ac:dyDescent="0.2">
      <c r="B59" s="229"/>
      <c r="C59" s="103"/>
      <c r="D59" s="109" t="s">
        <v>238</v>
      </c>
      <c r="E59" s="109">
        <v>0</v>
      </c>
      <c r="F59" s="109">
        <v>147</v>
      </c>
      <c r="G59" s="132">
        <f t="shared" si="2"/>
        <v>3.229065987171602E-3</v>
      </c>
      <c r="H59" s="103"/>
      <c r="I59" s="229"/>
    </row>
    <row r="60" spans="2:9" ht="18" x14ac:dyDescent="0.2">
      <c r="B60" s="229"/>
      <c r="C60" s="103"/>
      <c r="D60" s="232" t="s">
        <v>70</v>
      </c>
      <c r="E60" s="233">
        <f>+E50+SUM(E53:E59)</f>
        <v>275</v>
      </c>
      <c r="F60" s="233">
        <f>+F50+SUM(F53:F59)</f>
        <v>45524</v>
      </c>
      <c r="G60" s="234">
        <f t="shared" si="2"/>
        <v>1</v>
      </c>
      <c r="H60" s="103"/>
      <c r="I60" s="229"/>
    </row>
    <row r="61" spans="2:9" ht="15" x14ac:dyDescent="0.25">
      <c r="B61" s="229"/>
      <c r="C61" s="103"/>
      <c r="D61" s="112"/>
      <c r="E61" s="104"/>
      <c r="F61" s="104"/>
      <c r="G61" s="104"/>
      <c r="H61" s="103"/>
      <c r="I61" s="229"/>
    </row>
    <row r="62" spans="2:9" x14ac:dyDescent="0.2">
      <c r="B62" s="229"/>
      <c r="C62" s="103"/>
      <c r="D62" s="113"/>
      <c r="E62" s="104"/>
      <c r="F62" s="104"/>
      <c r="G62" s="104"/>
      <c r="H62" s="103"/>
      <c r="I62" s="229"/>
    </row>
    <row r="63" spans="2:9" ht="19.5" x14ac:dyDescent="0.35">
      <c r="B63" s="229"/>
      <c r="C63" s="103"/>
      <c r="D63" s="420" t="s">
        <v>81</v>
      </c>
      <c r="E63" s="420"/>
      <c r="F63" s="420"/>
      <c r="G63" s="420"/>
      <c r="H63" s="114"/>
      <c r="I63" s="229"/>
    </row>
    <row r="64" spans="2:9" ht="19.5" x14ac:dyDescent="0.2">
      <c r="B64" s="229"/>
      <c r="C64" s="415" t="s">
        <v>544</v>
      </c>
      <c r="D64" s="415"/>
      <c r="E64" s="415"/>
      <c r="F64" s="415"/>
      <c r="G64" s="415"/>
      <c r="H64" s="415"/>
      <c r="I64" s="229"/>
    </row>
    <row r="65" spans="2:13" x14ac:dyDescent="0.2">
      <c r="B65" s="229"/>
      <c r="C65" s="103"/>
      <c r="D65" s="104"/>
      <c r="E65" s="104"/>
      <c r="F65" s="104"/>
      <c r="G65" s="104"/>
      <c r="H65" s="103"/>
      <c r="I65" s="229"/>
    </row>
    <row r="66" spans="2:13" x14ac:dyDescent="0.2">
      <c r="B66" s="229"/>
      <c r="C66" s="229"/>
      <c r="D66" s="230"/>
      <c r="E66" s="230"/>
      <c r="F66" s="230"/>
      <c r="G66" s="230"/>
      <c r="H66" s="229"/>
      <c r="I66" s="229"/>
    </row>
    <row r="71" spans="2:13" ht="19.5" x14ac:dyDescent="0.35">
      <c r="J71" s="417"/>
      <c r="K71" s="417"/>
      <c r="L71" s="417"/>
      <c r="M71" s="417"/>
    </row>
  </sheetData>
  <mergeCells count="8">
    <mergeCell ref="C4:H5"/>
    <mergeCell ref="J71:M71"/>
    <mergeCell ref="D7:D9"/>
    <mergeCell ref="F7:F9"/>
    <mergeCell ref="G7:G9"/>
    <mergeCell ref="C64:H64"/>
    <mergeCell ref="D63:G63"/>
    <mergeCell ref="E7:E8"/>
  </mergeCells>
  <pageMargins left="0.7" right="0.7" top="0.75" bottom="0.75" header="0.3" footer="0.3"/>
  <ignoredErrors>
    <ignoredError sqref="F14 F19 F30 F35 F39 F46" formula="1"/>
  </ignoredErrors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25"/>
  <dimension ref="B2:M263"/>
  <sheetViews>
    <sheetView showGridLines="0" zoomScale="90" zoomScaleNormal="90" workbookViewId="0">
      <selection activeCell="D259" sqref="D259"/>
    </sheetView>
  </sheetViews>
  <sheetFormatPr baseColWidth="10" defaultColWidth="11.42578125" defaultRowHeight="12.75" x14ac:dyDescent="0.2"/>
  <cols>
    <col min="1" max="1" width="22" style="11" customWidth="1"/>
    <col min="2" max="2" width="2.7109375" style="11" customWidth="1"/>
    <col min="3" max="3" width="14" style="11" customWidth="1"/>
    <col min="4" max="4" width="70.7109375" style="115" customWidth="1"/>
    <col min="5" max="6" width="12.28515625" style="115" customWidth="1"/>
    <col min="7" max="7" width="16.7109375" style="115" bestFit="1" customWidth="1"/>
    <col min="8" max="8" width="16.7109375" style="115" customWidth="1"/>
    <col min="9" max="9" width="2.5703125" style="11" customWidth="1"/>
    <col min="10" max="10" width="11.42578125" style="11" hidden="1" customWidth="1"/>
    <col min="11" max="11" width="11.42578125" style="11"/>
    <col min="12" max="12" width="13" style="11" bestFit="1" customWidth="1"/>
    <col min="13" max="13" width="43.85546875" style="11" bestFit="1" customWidth="1"/>
    <col min="14" max="16384" width="11.42578125" style="11"/>
  </cols>
  <sheetData>
    <row r="2" spans="2:11" x14ac:dyDescent="0.2">
      <c r="B2" s="229"/>
      <c r="C2" s="229"/>
      <c r="D2" s="230"/>
      <c r="E2" s="230"/>
      <c r="F2" s="230"/>
      <c r="G2" s="230"/>
      <c r="H2" s="230"/>
      <c r="I2" s="229"/>
    </row>
    <row r="3" spans="2:11" x14ac:dyDescent="0.2">
      <c r="B3" s="229"/>
      <c r="C3" s="103"/>
      <c r="D3" s="104"/>
      <c r="E3" s="104"/>
      <c r="F3" s="104"/>
      <c r="G3" s="104"/>
      <c r="H3" s="104"/>
      <c r="I3" s="229"/>
    </row>
    <row r="4" spans="2:11" ht="21" customHeight="1" x14ac:dyDescent="0.2">
      <c r="B4" s="229"/>
      <c r="C4" s="416" t="s">
        <v>239</v>
      </c>
      <c r="D4" s="416"/>
      <c r="E4" s="416"/>
      <c r="F4" s="416"/>
      <c r="G4" s="416"/>
      <c r="H4" s="416"/>
      <c r="I4" s="229"/>
    </row>
    <row r="5" spans="2:11" ht="27" customHeight="1" x14ac:dyDescent="0.2">
      <c r="B5" s="229"/>
      <c r="C5" s="416"/>
      <c r="D5" s="416"/>
      <c r="E5" s="416"/>
      <c r="F5" s="416"/>
      <c r="G5" s="416"/>
      <c r="H5" s="416"/>
      <c r="I5" s="229"/>
    </row>
    <row r="6" spans="2:11" ht="18" customHeight="1" x14ac:dyDescent="0.2">
      <c r="B6" s="229"/>
      <c r="C6" s="416"/>
      <c r="D6" s="416"/>
      <c r="E6" s="416"/>
      <c r="F6" s="416"/>
      <c r="G6" s="416"/>
      <c r="H6" s="416"/>
      <c r="I6" s="229"/>
    </row>
    <row r="7" spans="2:11" ht="15" customHeight="1" x14ac:dyDescent="0.2">
      <c r="B7" s="229"/>
      <c r="C7" s="103"/>
      <c r="D7" s="421" t="s">
        <v>90</v>
      </c>
      <c r="E7" s="421">
        <v>2023</v>
      </c>
      <c r="F7" s="421" t="s">
        <v>493</v>
      </c>
      <c r="G7" s="419" t="s">
        <v>240</v>
      </c>
      <c r="H7" s="103"/>
      <c r="I7" s="229"/>
    </row>
    <row r="8" spans="2:11" ht="15" customHeight="1" x14ac:dyDescent="0.2">
      <c r="B8" s="229"/>
      <c r="C8" s="103"/>
      <c r="D8" s="421"/>
      <c r="E8" s="421"/>
      <c r="F8" s="421"/>
      <c r="G8" s="419"/>
      <c r="H8" s="103"/>
      <c r="I8" s="229"/>
    </row>
    <row r="9" spans="2:11" ht="15" x14ac:dyDescent="0.2">
      <c r="B9" s="229"/>
      <c r="C9" s="103"/>
      <c r="D9" s="421"/>
      <c r="E9" s="240" t="s">
        <v>545</v>
      </c>
      <c r="F9" s="421"/>
      <c r="G9" s="419"/>
      <c r="H9" s="103"/>
      <c r="I9" s="229"/>
    </row>
    <row r="10" spans="2:11" ht="15" x14ac:dyDescent="0.2">
      <c r="B10" s="229"/>
      <c r="C10" s="103"/>
      <c r="D10" s="248" t="s">
        <v>30</v>
      </c>
      <c r="E10" s="248">
        <f>+SUM(E11:E33)</f>
        <v>94</v>
      </c>
      <c r="F10" s="248">
        <f>+SUM(F11:F33)</f>
        <v>7863</v>
      </c>
      <c r="G10" s="249">
        <f t="shared" ref="G10:G41" si="0">+F10/$F$253</f>
        <v>0.21044320736537844</v>
      </c>
      <c r="H10" s="103"/>
      <c r="I10" s="229"/>
    </row>
    <row r="11" spans="2:11" x14ac:dyDescent="0.2">
      <c r="B11" s="229"/>
      <c r="C11" s="103"/>
      <c r="D11" s="169" t="s">
        <v>241</v>
      </c>
      <c r="E11" s="169">
        <v>21</v>
      </c>
      <c r="F11" s="169">
        <v>1386</v>
      </c>
      <c r="G11" s="131">
        <f t="shared" si="0"/>
        <v>3.7094529493630235E-2</v>
      </c>
      <c r="H11" s="103"/>
      <c r="I11" s="229"/>
      <c r="K11" s="174"/>
    </row>
    <row r="12" spans="2:11" x14ac:dyDescent="0.2">
      <c r="B12" s="229"/>
      <c r="C12" s="103"/>
      <c r="D12" s="170" t="s">
        <v>242</v>
      </c>
      <c r="E12" s="170">
        <v>0</v>
      </c>
      <c r="F12" s="170">
        <v>13</v>
      </c>
      <c r="G12" s="132">
        <f t="shared" si="0"/>
        <v>3.4792848731399206E-4</v>
      </c>
      <c r="H12" s="103"/>
      <c r="I12" s="229"/>
      <c r="K12" s="174"/>
    </row>
    <row r="13" spans="2:11" x14ac:dyDescent="0.2">
      <c r="B13" s="229"/>
      <c r="C13" s="103"/>
      <c r="D13" s="169" t="s">
        <v>243</v>
      </c>
      <c r="E13" s="169">
        <v>6</v>
      </c>
      <c r="F13" s="169">
        <v>231</v>
      </c>
      <c r="G13" s="131">
        <f t="shared" si="0"/>
        <v>6.1824215822717053E-3</v>
      </c>
      <c r="H13" s="103"/>
      <c r="I13" s="229"/>
      <c r="K13" s="174"/>
    </row>
    <row r="14" spans="2:11" x14ac:dyDescent="0.2">
      <c r="B14" s="229"/>
      <c r="C14" s="103"/>
      <c r="D14" s="170" t="s">
        <v>244</v>
      </c>
      <c r="E14" s="170">
        <v>0</v>
      </c>
      <c r="F14" s="170">
        <v>28</v>
      </c>
      <c r="G14" s="132">
        <f t="shared" si="0"/>
        <v>7.4938443421475212E-4</v>
      </c>
      <c r="H14" s="103"/>
      <c r="I14" s="229"/>
      <c r="K14" s="174"/>
    </row>
    <row r="15" spans="2:11" x14ac:dyDescent="0.2">
      <c r="B15" s="229"/>
      <c r="C15" s="103"/>
      <c r="D15" s="169" t="s">
        <v>245</v>
      </c>
      <c r="E15" s="169">
        <v>19</v>
      </c>
      <c r="F15" s="169">
        <v>1452</v>
      </c>
      <c r="G15" s="131">
        <f t="shared" si="0"/>
        <v>3.886093565999358E-2</v>
      </c>
      <c r="H15" s="103"/>
      <c r="I15" s="229"/>
      <c r="K15" s="174"/>
    </row>
    <row r="16" spans="2:11" x14ac:dyDescent="0.2">
      <c r="B16" s="229"/>
      <c r="C16" s="103"/>
      <c r="D16" s="170" t="s">
        <v>246</v>
      </c>
      <c r="E16" s="170">
        <v>0</v>
      </c>
      <c r="F16" s="170">
        <v>157</v>
      </c>
      <c r="G16" s="132">
        <f t="shared" si="0"/>
        <v>4.2019055775612893E-3</v>
      </c>
      <c r="H16" s="103"/>
      <c r="I16" s="229"/>
      <c r="K16" s="174"/>
    </row>
    <row r="17" spans="2:11" x14ac:dyDescent="0.2">
      <c r="B17" s="229"/>
      <c r="C17" s="103"/>
      <c r="D17" s="169" t="s">
        <v>247</v>
      </c>
      <c r="E17" s="169">
        <v>0</v>
      </c>
      <c r="F17" s="169">
        <v>710</v>
      </c>
      <c r="G17" s="131">
        <f t="shared" si="0"/>
        <v>1.9002248153302644E-2</v>
      </c>
      <c r="H17" s="103"/>
      <c r="I17" s="229"/>
      <c r="K17" s="174"/>
    </row>
    <row r="18" spans="2:11" ht="12.75" customHeight="1" x14ac:dyDescent="0.2">
      <c r="B18" s="229"/>
      <c r="C18" s="103"/>
      <c r="D18" s="170" t="s">
        <v>248</v>
      </c>
      <c r="E18" s="170">
        <v>0</v>
      </c>
      <c r="F18" s="170">
        <v>13</v>
      </c>
      <c r="G18" s="132">
        <f t="shared" si="0"/>
        <v>3.4792848731399206E-4</v>
      </c>
      <c r="H18" s="103"/>
      <c r="I18" s="229"/>
      <c r="K18" s="174"/>
    </row>
    <row r="19" spans="2:11" ht="12.75" customHeight="1" x14ac:dyDescent="0.2">
      <c r="B19" s="229"/>
      <c r="C19" s="103"/>
      <c r="D19" s="169" t="s">
        <v>249</v>
      </c>
      <c r="E19" s="169">
        <v>0</v>
      </c>
      <c r="F19" s="169">
        <v>48</v>
      </c>
      <c r="G19" s="131">
        <f t="shared" si="0"/>
        <v>1.2846590300824323E-3</v>
      </c>
      <c r="H19" s="103"/>
      <c r="I19" s="229"/>
      <c r="J19" s="163"/>
      <c r="K19" s="174"/>
    </row>
    <row r="20" spans="2:11" x14ac:dyDescent="0.2">
      <c r="B20" s="229"/>
      <c r="C20" s="103"/>
      <c r="D20" s="170" t="s">
        <v>250</v>
      </c>
      <c r="E20" s="170">
        <v>0</v>
      </c>
      <c r="F20" s="170">
        <v>137</v>
      </c>
      <c r="G20" s="132">
        <f t="shared" si="0"/>
        <v>3.6666309816936089E-3</v>
      </c>
      <c r="H20" s="103"/>
      <c r="I20" s="229"/>
      <c r="J20" s="163"/>
      <c r="K20" s="174"/>
    </row>
    <row r="21" spans="2:11" x14ac:dyDescent="0.2">
      <c r="B21" s="229"/>
      <c r="C21" s="103"/>
      <c r="D21" s="169" t="s">
        <v>251</v>
      </c>
      <c r="E21" s="169">
        <v>2</v>
      </c>
      <c r="F21" s="169">
        <v>295</v>
      </c>
      <c r="G21" s="131">
        <f t="shared" si="0"/>
        <v>7.895300289048281E-3</v>
      </c>
      <c r="H21" s="103"/>
      <c r="I21" s="229"/>
      <c r="J21" s="163" t="s">
        <v>252</v>
      </c>
      <c r="K21" s="174"/>
    </row>
    <row r="22" spans="2:11" x14ac:dyDescent="0.2">
      <c r="B22" s="229"/>
      <c r="C22" s="103"/>
      <c r="D22" s="170" t="s">
        <v>253</v>
      </c>
      <c r="E22" s="170">
        <v>15</v>
      </c>
      <c r="F22" s="170">
        <v>57</v>
      </c>
      <c r="G22" s="132">
        <f t="shared" si="0"/>
        <v>1.5255325982228883E-3</v>
      </c>
      <c r="H22" s="103"/>
      <c r="I22" s="229"/>
      <c r="J22" s="163"/>
      <c r="K22" s="174"/>
    </row>
    <row r="23" spans="2:11" x14ac:dyDescent="0.2">
      <c r="B23" s="229"/>
      <c r="C23" s="103"/>
      <c r="D23" s="169" t="s">
        <v>254</v>
      </c>
      <c r="E23" s="169">
        <v>0</v>
      </c>
      <c r="F23" s="169">
        <v>2</v>
      </c>
      <c r="G23" s="131">
        <f t="shared" si="0"/>
        <v>5.3527459586768013E-5</v>
      </c>
      <c r="H23" s="103"/>
      <c r="I23" s="229"/>
      <c r="J23" s="163"/>
      <c r="K23" s="174"/>
    </row>
    <row r="24" spans="2:11" x14ac:dyDescent="0.2">
      <c r="B24" s="229"/>
      <c r="C24" s="103"/>
      <c r="D24" s="170" t="s">
        <v>255</v>
      </c>
      <c r="E24" s="170">
        <v>7</v>
      </c>
      <c r="F24" s="170">
        <v>394</v>
      </c>
      <c r="G24" s="132">
        <f t="shared" si="0"/>
        <v>1.0544909538593298E-2</v>
      </c>
      <c r="H24" s="103"/>
      <c r="I24" s="229"/>
      <c r="J24" s="163"/>
      <c r="K24" s="174"/>
    </row>
    <row r="25" spans="2:11" x14ac:dyDescent="0.2">
      <c r="B25" s="229"/>
      <c r="C25" s="103"/>
      <c r="D25" s="169" t="s">
        <v>256</v>
      </c>
      <c r="E25" s="169">
        <v>12</v>
      </c>
      <c r="F25" s="169">
        <v>286</v>
      </c>
      <c r="G25" s="131">
        <f t="shared" si="0"/>
        <v>7.6544267209078254E-3</v>
      </c>
      <c r="H25" s="103"/>
      <c r="I25" s="229"/>
      <c r="J25" s="163"/>
      <c r="K25" s="174"/>
    </row>
    <row r="26" spans="2:11" x14ac:dyDescent="0.2">
      <c r="B26" s="229"/>
      <c r="C26" s="103"/>
      <c r="D26" s="170" t="s">
        <v>257</v>
      </c>
      <c r="E26" s="170">
        <v>6</v>
      </c>
      <c r="F26" s="170">
        <v>794</v>
      </c>
      <c r="G26" s="132">
        <f t="shared" si="0"/>
        <v>2.12504014559469E-2</v>
      </c>
      <c r="H26" s="103"/>
      <c r="I26" s="229"/>
      <c r="J26" s="163"/>
      <c r="K26" s="174"/>
    </row>
    <row r="27" spans="2:11" x14ac:dyDescent="0.2">
      <c r="B27" s="229"/>
      <c r="C27" s="103"/>
      <c r="D27" s="169" t="s">
        <v>258</v>
      </c>
      <c r="E27" s="169">
        <v>0</v>
      </c>
      <c r="F27" s="169">
        <v>236</v>
      </c>
      <c r="G27" s="131">
        <f t="shared" si="0"/>
        <v>6.3162402312386253E-3</v>
      </c>
      <c r="H27" s="103"/>
      <c r="I27" s="229"/>
      <c r="J27" s="163"/>
      <c r="K27" s="174"/>
    </row>
    <row r="28" spans="2:11" x14ac:dyDescent="0.2">
      <c r="B28" s="229"/>
      <c r="C28" s="103"/>
      <c r="D28" s="170" t="s">
        <v>259</v>
      </c>
      <c r="E28" s="170">
        <v>5</v>
      </c>
      <c r="F28" s="170">
        <v>11</v>
      </c>
      <c r="G28" s="132">
        <f t="shared" si="0"/>
        <v>2.9440102772722407E-4</v>
      </c>
      <c r="H28" s="103"/>
      <c r="I28" s="229"/>
      <c r="J28" s="163"/>
      <c r="K28" s="174"/>
    </row>
    <row r="29" spans="2:11" x14ac:dyDescent="0.2">
      <c r="B29" s="229"/>
      <c r="C29" s="103"/>
      <c r="D29" s="169" t="s">
        <v>260</v>
      </c>
      <c r="E29" s="169">
        <v>0</v>
      </c>
      <c r="F29" s="169">
        <v>1405</v>
      </c>
      <c r="G29" s="131">
        <f t="shared" si="0"/>
        <v>3.7603040359704527E-2</v>
      </c>
      <c r="H29" s="103"/>
      <c r="I29" s="229"/>
      <c r="K29" s="174"/>
    </row>
    <row r="30" spans="2:11" x14ac:dyDescent="0.2">
      <c r="B30" s="229"/>
      <c r="C30" s="103"/>
      <c r="D30" s="170" t="s">
        <v>261</v>
      </c>
      <c r="E30" s="170">
        <v>0</v>
      </c>
      <c r="F30" s="170">
        <v>16</v>
      </c>
      <c r="G30" s="132">
        <f t="shared" si="0"/>
        <v>4.2821967669414411E-4</v>
      </c>
      <c r="H30" s="103"/>
      <c r="I30" s="229"/>
      <c r="K30" s="174"/>
    </row>
    <row r="31" spans="2:11" x14ac:dyDescent="0.2">
      <c r="B31" s="229"/>
      <c r="C31" s="103"/>
      <c r="D31" s="169" t="s">
        <v>262</v>
      </c>
      <c r="E31" s="169">
        <v>0</v>
      </c>
      <c r="F31" s="169">
        <v>76</v>
      </c>
      <c r="G31" s="131">
        <f t="shared" si="0"/>
        <v>2.0340434642971846E-3</v>
      </c>
      <c r="H31" s="103"/>
      <c r="I31" s="229"/>
      <c r="K31" s="174"/>
    </row>
    <row r="32" spans="2:11" ht="12.75" customHeight="1" x14ac:dyDescent="0.2">
      <c r="B32" s="229"/>
      <c r="C32" s="103"/>
      <c r="D32" s="170" t="s">
        <v>263</v>
      </c>
      <c r="E32" s="170">
        <v>0</v>
      </c>
      <c r="F32" s="170">
        <v>96</v>
      </c>
      <c r="G32" s="132">
        <f t="shared" si="0"/>
        <v>2.5693180601648645E-3</v>
      </c>
      <c r="H32" s="103"/>
      <c r="I32" s="229"/>
      <c r="K32" s="174"/>
    </row>
    <row r="33" spans="2:11" ht="12.75" customHeight="1" x14ac:dyDescent="0.2">
      <c r="B33" s="229"/>
      <c r="C33" s="103"/>
      <c r="D33" s="169" t="s">
        <v>264</v>
      </c>
      <c r="E33" s="169">
        <v>1</v>
      </c>
      <c r="F33" s="169">
        <v>20</v>
      </c>
      <c r="G33" s="131">
        <f t="shared" si="0"/>
        <v>5.3527459586768015E-4</v>
      </c>
      <c r="H33" s="103"/>
      <c r="I33" s="229"/>
      <c r="K33" s="174"/>
    </row>
    <row r="34" spans="2:11" ht="15" x14ac:dyDescent="0.2">
      <c r="B34" s="229"/>
      <c r="C34" s="103"/>
      <c r="D34" s="248" t="s">
        <v>55</v>
      </c>
      <c r="E34" s="248">
        <f>+SUM(E35:E45)</f>
        <v>3</v>
      </c>
      <c r="F34" s="248">
        <f>+SUM(F35:F45)</f>
        <v>2179</v>
      </c>
      <c r="G34" s="250">
        <f t="shared" si="0"/>
        <v>5.8318167219783751E-2</v>
      </c>
      <c r="H34" s="103"/>
      <c r="I34" s="229"/>
    </row>
    <row r="35" spans="2:11" x14ac:dyDescent="0.2">
      <c r="B35" s="229"/>
      <c r="C35" s="103"/>
      <c r="D35" s="169" t="s">
        <v>265</v>
      </c>
      <c r="E35" s="169">
        <v>0</v>
      </c>
      <c r="F35" s="169">
        <v>103</v>
      </c>
      <c r="G35" s="131">
        <f t="shared" si="0"/>
        <v>2.7566641687185528E-3</v>
      </c>
      <c r="H35" s="103"/>
      <c r="I35" s="229"/>
    </row>
    <row r="36" spans="2:11" x14ac:dyDescent="0.2">
      <c r="B36" s="229"/>
      <c r="C36" s="103"/>
      <c r="D36" s="170" t="s">
        <v>266</v>
      </c>
      <c r="E36" s="170">
        <v>0</v>
      </c>
      <c r="F36" s="170">
        <v>24</v>
      </c>
      <c r="G36" s="132">
        <f t="shared" si="0"/>
        <v>6.4232951504121613E-4</v>
      </c>
      <c r="H36" s="103"/>
      <c r="I36" s="229"/>
    </row>
    <row r="37" spans="2:11" x14ac:dyDescent="0.2">
      <c r="B37" s="229"/>
      <c r="C37" s="103"/>
      <c r="D37" s="169" t="s">
        <v>267</v>
      </c>
      <c r="E37" s="169">
        <v>0</v>
      </c>
      <c r="F37" s="169">
        <v>37</v>
      </c>
      <c r="G37" s="131">
        <f t="shared" si="0"/>
        <v>9.902580023552082E-4</v>
      </c>
      <c r="H37" s="103"/>
      <c r="I37" s="229"/>
    </row>
    <row r="38" spans="2:11" x14ac:dyDescent="0.2">
      <c r="B38" s="229"/>
      <c r="C38" s="103"/>
      <c r="D38" s="170" t="s">
        <v>268</v>
      </c>
      <c r="E38" s="170">
        <v>0</v>
      </c>
      <c r="F38" s="170">
        <v>97</v>
      </c>
      <c r="G38" s="132">
        <f t="shared" si="0"/>
        <v>2.5960817899582486E-3</v>
      </c>
      <c r="H38" s="103"/>
      <c r="I38" s="229"/>
    </row>
    <row r="39" spans="2:11" x14ac:dyDescent="0.2">
      <c r="B39" s="229"/>
      <c r="C39" s="103"/>
      <c r="D39" s="169" t="s">
        <v>269</v>
      </c>
      <c r="E39" s="169">
        <v>0</v>
      </c>
      <c r="F39" s="169">
        <v>30</v>
      </c>
      <c r="G39" s="131">
        <f t="shared" si="0"/>
        <v>8.0291189380152022E-4</v>
      </c>
      <c r="H39" s="103"/>
      <c r="I39" s="229"/>
    </row>
    <row r="40" spans="2:11" x14ac:dyDescent="0.2">
      <c r="B40" s="229"/>
      <c r="C40" s="103"/>
      <c r="D40" s="170" t="s">
        <v>270</v>
      </c>
      <c r="E40" s="170">
        <v>0</v>
      </c>
      <c r="F40" s="170">
        <v>194</v>
      </c>
      <c r="G40" s="132">
        <f t="shared" si="0"/>
        <v>5.1921635799164973E-3</v>
      </c>
      <c r="H40" s="103"/>
      <c r="I40" s="229"/>
    </row>
    <row r="41" spans="2:11" x14ac:dyDescent="0.2">
      <c r="B41" s="229"/>
      <c r="C41" s="103"/>
      <c r="D41" s="169" t="s">
        <v>271</v>
      </c>
      <c r="E41" s="169">
        <v>1</v>
      </c>
      <c r="F41" s="169">
        <v>1449</v>
      </c>
      <c r="G41" s="131">
        <f t="shared" si="0"/>
        <v>3.8780644470613426E-2</v>
      </c>
      <c r="H41" s="103"/>
      <c r="I41" s="229"/>
    </row>
    <row r="42" spans="2:11" x14ac:dyDescent="0.2">
      <c r="B42" s="229"/>
      <c r="C42" s="103"/>
      <c r="D42" s="170" t="s">
        <v>272</v>
      </c>
      <c r="E42" s="170">
        <v>1</v>
      </c>
      <c r="F42" s="170">
        <v>163</v>
      </c>
      <c r="G42" s="132">
        <f t="shared" ref="G42:G73" si="1">+F42/$F$253</f>
        <v>4.3624879563215931E-3</v>
      </c>
      <c r="H42" s="103"/>
      <c r="I42" s="229"/>
    </row>
    <row r="43" spans="2:11" x14ac:dyDescent="0.2">
      <c r="B43" s="229"/>
      <c r="C43" s="103"/>
      <c r="D43" s="169" t="s">
        <v>273</v>
      </c>
      <c r="E43" s="169">
        <v>0</v>
      </c>
      <c r="F43" s="169">
        <v>30</v>
      </c>
      <c r="G43" s="131">
        <f t="shared" si="1"/>
        <v>8.0291189380152022E-4</v>
      </c>
      <c r="H43" s="103"/>
      <c r="I43" s="229"/>
    </row>
    <row r="44" spans="2:11" x14ac:dyDescent="0.2">
      <c r="B44" s="229"/>
      <c r="C44" s="103"/>
      <c r="D44" s="170" t="s">
        <v>274</v>
      </c>
      <c r="E44" s="170">
        <v>0</v>
      </c>
      <c r="F44" s="170">
        <v>39</v>
      </c>
      <c r="G44" s="132">
        <f t="shared" si="1"/>
        <v>1.0437854619419762E-3</v>
      </c>
      <c r="H44" s="103"/>
      <c r="I44" s="229"/>
    </row>
    <row r="45" spans="2:11" x14ac:dyDescent="0.2">
      <c r="B45" s="229"/>
      <c r="C45" s="103"/>
      <c r="D45" s="169" t="s">
        <v>275</v>
      </c>
      <c r="E45" s="169">
        <v>1</v>
      </c>
      <c r="F45" s="169">
        <v>13</v>
      </c>
      <c r="G45" s="131">
        <f t="shared" si="1"/>
        <v>3.4792848731399206E-4</v>
      </c>
      <c r="H45" s="103"/>
      <c r="I45" s="229"/>
    </row>
    <row r="46" spans="2:11" ht="15" x14ac:dyDescent="0.2">
      <c r="B46" s="229"/>
      <c r="C46" s="103"/>
      <c r="D46" s="248" t="s">
        <v>218</v>
      </c>
      <c r="E46" s="248">
        <f>+SUM(E47:E113)</f>
        <v>177</v>
      </c>
      <c r="F46" s="248">
        <f>+SUM(F47:F113)</f>
        <v>9126</v>
      </c>
      <c r="G46" s="250">
        <f t="shared" si="1"/>
        <v>0.24424579809442243</v>
      </c>
      <c r="H46" s="103"/>
      <c r="I46" s="229"/>
    </row>
    <row r="47" spans="2:11" x14ac:dyDescent="0.2">
      <c r="B47" s="229"/>
      <c r="C47" s="103"/>
      <c r="D47" s="169" t="s">
        <v>276</v>
      </c>
      <c r="E47" s="169">
        <v>8</v>
      </c>
      <c r="F47" s="169">
        <v>264</v>
      </c>
      <c r="G47" s="131">
        <f t="shared" si="1"/>
        <v>7.0656246654533777E-3</v>
      </c>
      <c r="H47" s="103"/>
      <c r="I47" s="229"/>
    </row>
    <row r="48" spans="2:11" x14ac:dyDescent="0.2">
      <c r="B48" s="229"/>
      <c r="C48" s="103"/>
      <c r="D48" s="170" t="s">
        <v>277</v>
      </c>
      <c r="E48" s="170">
        <v>0</v>
      </c>
      <c r="F48" s="170">
        <v>27</v>
      </c>
      <c r="G48" s="132">
        <f t="shared" si="1"/>
        <v>7.2262070442136812E-4</v>
      </c>
      <c r="H48" s="103"/>
      <c r="I48" s="229"/>
    </row>
    <row r="49" spans="2:9" x14ac:dyDescent="0.2">
      <c r="B49" s="229"/>
      <c r="C49" s="103"/>
      <c r="D49" s="169" t="s">
        <v>278</v>
      </c>
      <c r="E49" s="169">
        <v>0</v>
      </c>
      <c r="F49" s="169">
        <v>299</v>
      </c>
      <c r="G49" s="131">
        <f t="shared" si="1"/>
        <v>8.0023552082218175E-3</v>
      </c>
      <c r="H49" s="103"/>
      <c r="I49" s="229"/>
    </row>
    <row r="50" spans="2:9" x14ac:dyDescent="0.2">
      <c r="B50" s="229"/>
      <c r="C50" s="103"/>
      <c r="D50" s="170" t="s">
        <v>279</v>
      </c>
      <c r="E50" s="170">
        <v>0</v>
      </c>
      <c r="F50" s="170">
        <v>45</v>
      </c>
      <c r="G50" s="132">
        <f t="shared" si="1"/>
        <v>1.2043678407022802E-3</v>
      </c>
      <c r="H50" s="103"/>
      <c r="I50" s="229"/>
    </row>
    <row r="51" spans="2:9" x14ac:dyDescent="0.2">
      <c r="B51" s="229"/>
      <c r="C51" s="103"/>
      <c r="D51" s="169" t="s">
        <v>280</v>
      </c>
      <c r="E51" s="169">
        <v>0</v>
      </c>
      <c r="F51" s="169">
        <v>14</v>
      </c>
      <c r="G51" s="131">
        <f t="shared" si="1"/>
        <v>3.7469221710737606E-4</v>
      </c>
      <c r="H51" s="103"/>
      <c r="I51" s="229"/>
    </row>
    <row r="52" spans="2:9" x14ac:dyDescent="0.2">
      <c r="B52" s="229"/>
      <c r="C52" s="103"/>
      <c r="D52" s="170" t="s">
        <v>281</v>
      </c>
      <c r="E52" s="170">
        <v>0</v>
      </c>
      <c r="F52" s="170">
        <v>274</v>
      </c>
      <c r="G52" s="132">
        <f t="shared" si="1"/>
        <v>7.3332619633872179E-3</v>
      </c>
      <c r="H52" s="103"/>
      <c r="I52" s="229"/>
    </row>
    <row r="53" spans="2:9" x14ac:dyDescent="0.2">
      <c r="B53" s="229"/>
      <c r="C53" s="103"/>
      <c r="D53" s="169" t="s">
        <v>282</v>
      </c>
      <c r="E53" s="169">
        <v>0</v>
      </c>
      <c r="F53" s="169">
        <v>105</v>
      </c>
      <c r="G53" s="131">
        <f t="shared" si="1"/>
        <v>2.8101916283053206E-3</v>
      </c>
      <c r="H53" s="103"/>
      <c r="I53" s="229"/>
    </row>
    <row r="54" spans="2:9" x14ac:dyDescent="0.2">
      <c r="B54" s="229"/>
      <c r="C54" s="103"/>
      <c r="D54" s="170" t="s">
        <v>283</v>
      </c>
      <c r="E54" s="170">
        <v>0</v>
      </c>
      <c r="F54" s="170">
        <v>40</v>
      </c>
      <c r="G54" s="132">
        <f t="shared" si="1"/>
        <v>1.0705491917353603E-3</v>
      </c>
      <c r="H54" s="103"/>
      <c r="I54" s="229"/>
    </row>
    <row r="55" spans="2:9" x14ac:dyDescent="0.2">
      <c r="B55" s="229"/>
      <c r="C55" s="103"/>
      <c r="D55" s="169" t="s">
        <v>284</v>
      </c>
      <c r="E55" s="169">
        <v>0</v>
      </c>
      <c r="F55" s="169">
        <v>64</v>
      </c>
      <c r="G55" s="131">
        <f t="shared" si="1"/>
        <v>1.7128787067765764E-3</v>
      </c>
      <c r="H55" s="103"/>
      <c r="I55" s="229"/>
    </row>
    <row r="56" spans="2:9" x14ac:dyDescent="0.2">
      <c r="B56" s="229"/>
      <c r="C56" s="103"/>
      <c r="D56" s="170" t="s">
        <v>285</v>
      </c>
      <c r="E56" s="170">
        <v>0</v>
      </c>
      <c r="F56" s="170">
        <v>145</v>
      </c>
      <c r="G56" s="132">
        <f t="shared" si="1"/>
        <v>3.8807408200406809E-3</v>
      </c>
      <c r="H56" s="103"/>
      <c r="I56" s="229"/>
    </row>
    <row r="57" spans="2:9" x14ac:dyDescent="0.2">
      <c r="B57" s="229"/>
      <c r="C57" s="103"/>
      <c r="D57" s="169" t="s">
        <v>286</v>
      </c>
      <c r="E57" s="169">
        <v>0</v>
      </c>
      <c r="F57" s="169">
        <v>4</v>
      </c>
      <c r="G57" s="131">
        <f t="shared" si="1"/>
        <v>1.0705491917353603E-4</v>
      </c>
      <c r="H57" s="103"/>
      <c r="I57" s="229"/>
    </row>
    <row r="58" spans="2:9" x14ac:dyDescent="0.2">
      <c r="B58" s="229"/>
      <c r="C58" s="103"/>
      <c r="D58" s="170" t="s">
        <v>287</v>
      </c>
      <c r="E58" s="170">
        <v>0</v>
      </c>
      <c r="F58" s="170">
        <v>85</v>
      </c>
      <c r="G58" s="132">
        <f t="shared" si="1"/>
        <v>2.2749170324376407E-3</v>
      </c>
      <c r="H58" s="103"/>
      <c r="I58" s="229"/>
    </row>
    <row r="59" spans="2:9" x14ac:dyDescent="0.2">
      <c r="B59" s="229"/>
      <c r="C59" s="103"/>
      <c r="D59" s="169" t="s">
        <v>288</v>
      </c>
      <c r="E59" s="169">
        <v>0</v>
      </c>
      <c r="F59" s="169">
        <v>684</v>
      </c>
      <c r="G59" s="131">
        <f t="shared" si="1"/>
        <v>1.830639117867466E-2</v>
      </c>
      <c r="H59" s="103"/>
      <c r="I59" s="229"/>
    </row>
    <row r="60" spans="2:9" x14ac:dyDescent="0.2">
      <c r="B60" s="229"/>
      <c r="C60" s="103"/>
      <c r="D60" s="170" t="s">
        <v>289</v>
      </c>
      <c r="E60" s="170">
        <v>5</v>
      </c>
      <c r="F60" s="170">
        <v>556</v>
      </c>
      <c r="G60" s="132">
        <f t="shared" si="1"/>
        <v>1.4880633765121507E-2</v>
      </c>
      <c r="H60" s="103"/>
      <c r="I60" s="229"/>
    </row>
    <row r="61" spans="2:9" x14ac:dyDescent="0.2">
      <c r="B61" s="229"/>
      <c r="C61" s="103"/>
      <c r="D61" s="169" t="s">
        <v>290</v>
      </c>
      <c r="E61" s="169">
        <v>0</v>
      </c>
      <c r="F61" s="169">
        <v>63</v>
      </c>
      <c r="G61" s="131">
        <f t="shared" si="1"/>
        <v>1.6861149769831923E-3</v>
      </c>
      <c r="H61" s="103"/>
      <c r="I61" s="229"/>
    </row>
    <row r="62" spans="2:9" x14ac:dyDescent="0.2">
      <c r="B62" s="229"/>
      <c r="C62" s="103"/>
      <c r="D62" s="170" t="s">
        <v>291</v>
      </c>
      <c r="E62" s="170">
        <v>0</v>
      </c>
      <c r="F62" s="170">
        <v>68</v>
      </c>
      <c r="G62" s="132">
        <f t="shared" si="1"/>
        <v>1.8199336259501124E-3</v>
      </c>
      <c r="H62" s="103"/>
      <c r="I62" s="229"/>
    </row>
    <row r="63" spans="2:9" x14ac:dyDescent="0.2">
      <c r="B63" s="229"/>
      <c r="C63" s="103"/>
      <c r="D63" s="169" t="s">
        <v>292</v>
      </c>
      <c r="E63" s="169">
        <v>14</v>
      </c>
      <c r="F63" s="169">
        <v>54</v>
      </c>
      <c r="G63" s="131">
        <f t="shared" si="1"/>
        <v>1.4452414088427362E-3</v>
      </c>
      <c r="H63" s="103"/>
      <c r="I63" s="229"/>
    </row>
    <row r="64" spans="2:9" x14ac:dyDescent="0.2">
      <c r="B64" s="229"/>
      <c r="C64" s="103"/>
      <c r="D64" s="170" t="s">
        <v>293</v>
      </c>
      <c r="E64" s="170">
        <v>35</v>
      </c>
      <c r="F64" s="170">
        <v>1173</v>
      </c>
      <c r="G64" s="132">
        <f t="shared" si="1"/>
        <v>3.1393855047639439E-2</v>
      </c>
      <c r="H64" s="103"/>
      <c r="I64" s="229"/>
    </row>
    <row r="65" spans="2:9" x14ac:dyDescent="0.2">
      <c r="B65" s="229"/>
      <c r="C65" s="103"/>
      <c r="D65" s="169" t="s">
        <v>294</v>
      </c>
      <c r="E65" s="169">
        <v>0</v>
      </c>
      <c r="F65" s="169">
        <v>63</v>
      </c>
      <c r="G65" s="131">
        <f t="shared" si="1"/>
        <v>1.6861149769831923E-3</v>
      </c>
      <c r="H65" s="103"/>
      <c r="I65" s="229"/>
    </row>
    <row r="66" spans="2:9" x14ac:dyDescent="0.2">
      <c r="B66" s="229"/>
      <c r="C66" s="103"/>
      <c r="D66" s="170" t="s">
        <v>295</v>
      </c>
      <c r="E66" s="170">
        <v>0</v>
      </c>
      <c r="F66" s="170">
        <v>219</v>
      </c>
      <c r="G66" s="132">
        <f t="shared" si="1"/>
        <v>5.8612568247510977E-3</v>
      </c>
      <c r="H66" s="103"/>
      <c r="I66" s="229"/>
    </row>
    <row r="67" spans="2:9" x14ac:dyDescent="0.2">
      <c r="B67" s="229"/>
      <c r="C67" s="103"/>
      <c r="D67" s="169" t="s">
        <v>296</v>
      </c>
      <c r="E67" s="169">
        <v>0</v>
      </c>
      <c r="F67" s="169">
        <v>115</v>
      </c>
      <c r="G67" s="131">
        <f t="shared" si="1"/>
        <v>3.0778289262391608E-3</v>
      </c>
      <c r="H67" s="103"/>
      <c r="I67" s="229"/>
    </row>
    <row r="68" spans="2:9" x14ac:dyDescent="0.2">
      <c r="B68" s="229"/>
      <c r="C68" s="103"/>
      <c r="D68" s="170" t="s">
        <v>297</v>
      </c>
      <c r="E68" s="170">
        <v>33</v>
      </c>
      <c r="F68" s="170">
        <v>99</v>
      </c>
      <c r="G68" s="132">
        <f t="shared" si="1"/>
        <v>2.6496092495450164E-3</v>
      </c>
      <c r="H68" s="103"/>
      <c r="I68" s="229"/>
    </row>
    <row r="69" spans="2:9" x14ac:dyDescent="0.2">
      <c r="B69" s="229"/>
      <c r="C69" s="103"/>
      <c r="D69" s="169" t="s">
        <v>298</v>
      </c>
      <c r="E69" s="169">
        <v>0</v>
      </c>
      <c r="F69" s="169">
        <v>409</v>
      </c>
      <c r="G69" s="131">
        <f t="shared" si="1"/>
        <v>1.0946365485494058E-2</v>
      </c>
      <c r="H69" s="103"/>
      <c r="I69" s="229"/>
    </row>
    <row r="70" spans="2:9" x14ac:dyDescent="0.2">
      <c r="B70" s="229"/>
      <c r="C70" s="103"/>
      <c r="D70" s="170" t="s">
        <v>299</v>
      </c>
      <c r="E70" s="170">
        <v>0</v>
      </c>
      <c r="F70" s="170">
        <v>76</v>
      </c>
      <c r="G70" s="132">
        <f t="shared" si="1"/>
        <v>2.0340434642971846E-3</v>
      </c>
      <c r="H70" s="103"/>
      <c r="I70" s="229"/>
    </row>
    <row r="71" spans="2:9" x14ac:dyDescent="0.2">
      <c r="B71" s="229"/>
      <c r="C71" s="103"/>
      <c r="D71" s="169" t="s">
        <v>300</v>
      </c>
      <c r="E71" s="169">
        <v>0</v>
      </c>
      <c r="F71" s="169">
        <v>70</v>
      </c>
      <c r="G71" s="131">
        <f t="shared" si="1"/>
        <v>1.8734610855368804E-3</v>
      </c>
      <c r="H71" s="103"/>
      <c r="I71" s="229"/>
    </row>
    <row r="72" spans="2:9" x14ac:dyDescent="0.2">
      <c r="B72" s="229"/>
      <c r="C72" s="103"/>
      <c r="D72" s="170" t="s">
        <v>301</v>
      </c>
      <c r="E72" s="170">
        <v>7</v>
      </c>
      <c r="F72" s="170">
        <v>15</v>
      </c>
      <c r="G72" s="132">
        <f t="shared" si="1"/>
        <v>4.0145594690076011E-4</v>
      </c>
      <c r="H72" s="103"/>
      <c r="I72" s="229"/>
    </row>
    <row r="73" spans="2:9" x14ac:dyDescent="0.2">
      <c r="B73" s="229"/>
      <c r="C73" s="103"/>
      <c r="D73" s="169" t="s">
        <v>302</v>
      </c>
      <c r="E73" s="169">
        <v>0</v>
      </c>
      <c r="F73" s="169">
        <v>148</v>
      </c>
      <c r="G73" s="131">
        <f t="shared" si="1"/>
        <v>3.9610320094208328E-3</v>
      </c>
      <c r="H73" s="103"/>
      <c r="I73" s="229"/>
    </row>
    <row r="74" spans="2:9" x14ac:dyDescent="0.2">
      <c r="B74" s="229"/>
      <c r="C74" s="103"/>
      <c r="D74" s="170" t="s">
        <v>303</v>
      </c>
      <c r="E74" s="170">
        <v>0</v>
      </c>
      <c r="F74" s="170">
        <v>76</v>
      </c>
      <c r="G74" s="132">
        <f t="shared" ref="G74:G106" si="2">+F74/$F$253</f>
        <v>2.0340434642971846E-3</v>
      </c>
      <c r="H74" s="103"/>
      <c r="I74" s="229"/>
    </row>
    <row r="75" spans="2:9" x14ac:dyDescent="0.2">
      <c r="B75" s="229"/>
      <c r="C75" s="103"/>
      <c r="D75" s="169" t="s">
        <v>304</v>
      </c>
      <c r="E75" s="169">
        <v>0</v>
      </c>
      <c r="F75" s="169">
        <v>10</v>
      </c>
      <c r="G75" s="131">
        <f t="shared" si="2"/>
        <v>2.6763729793384007E-4</v>
      </c>
      <c r="H75" s="103"/>
      <c r="I75" s="229"/>
    </row>
    <row r="76" spans="2:9" x14ac:dyDescent="0.2">
      <c r="B76" s="229"/>
      <c r="C76" s="103"/>
      <c r="D76" s="170" t="s">
        <v>305</v>
      </c>
      <c r="E76" s="170">
        <v>0</v>
      </c>
      <c r="F76" s="170">
        <v>30</v>
      </c>
      <c r="G76" s="132">
        <f t="shared" si="2"/>
        <v>8.0291189380152022E-4</v>
      </c>
      <c r="H76" s="103"/>
      <c r="I76" s="229"/>
    </row>
    <row r="77" spans="2:9" x14ac:dyDescent="0.2">
      <c r="B77" s="229"/>
      <c r="C77" s="103"/>
      <c r="D77" s="169" t="s">
        <v>306</v>
      </c>
      <c r="E77" s="169">
        <v>12</v>
      </c>
      <c r="F77" s="169">
        <v>45</v>
      </c>
      <c r="G77" s="131">
        <f t="shared" si="2"/>
        <v>1.2043678407022802E-3</v>
      </c>
      <c r="H77" s="103"/>
      <c r="I77" s="229"/>
    </row>
    <row r="78" spans="2:9" x14ac:dyDescent="0.2">
      <c r="B78" s="229"/>
      <c r="C78" s="103"/>
      <c r="D78" s="170" t="s">
        <v>307</v>
      </c>
      <c r="E78" s="170">
        <v>1</v>
      </c>
      <c r="F78" s="170">
        <v>172</v>
      </c>
      <c r="G78" s="132">
        <f t="shared" si="2"/>
        <v>4.6033615244620487E-3</v>
      </c>
      <c r="H78" s="103"/>
      <c r="I78" s="229"/>
    </row>
    <row r="79" spans="2:9" x14ac:dyDescent="0.2">
      <c r="B79" s="229"/>
      <c r="C79" s="103"/>
      <c r="D79" s="169" t="s">
        <v>308</v>
      </c>
      <c r="E79" s="169">
        <v>0</v>
      </c>
      <c r="F79" s="169">
        <v>165</v>
      </c>
      <c r="G79" s="131">
        <f t="shared" si="2"/>
        <v>4.4160154159083613E-3</v>
      </c>
      <c r="H79" s="103"/>
      <c r="I79" s="229"/>
    </row>
    <row r="80" spans="2:9" x14ac:dyDescent="0.2">
      <c r="B80" s="229"/>
      <c r="C80" s="103"/>
      <c r="D80" s="170" t="s">
        <v>309</v>
      </c>
      <c r="E80" s="170">
        <v>0</v>
      </c>
      <c r="F80" s="170">
        <v>254</v>
      </c>
      <c r="G80" s="132">
        <f t="shared" si="2"/>
        <v>6.7979873675195375E-3</v>
      </c>
      <c r="H80" s="103"/>
      <c r="I80" s="229"/>
    </row>
    <row r="81" spans="2:9" x14ac:dyDescent="0.2">
      <c r="B81" s="229"/>
      <c r="C81" s="103"/>
      <c r="D81" s="169" t="s">
        <v>310</v>
      </c>
      <c r="E81" s="169">
        <v>0</v>
      </c>
      <c r="F81" s="169">
        <v>10</v>
      </c>
      <c r="G81" s="131">
        <f t="shared" si="2"/>
        <v>2.6763729793384007E-4</v>
      </c>
      <c r="H81" s="103"/>
      <c r="I81" s="229"/>
    </row>
    <row r="82" spans="2:9" x14ac:dyDescent="0.2">
      <c r="B82" s="229"/>
      <c r="C82" s="103"/>
      <c r="D82" s="170" t="s">
        <v>311</v>
      </c>
      <c r="E82" s="170">
        <v>0</v>
      </c>
      <c r="F82" s="170">
        <v>26</v>
      </c>
      <c r="G82" s="132">
        <f t="shared" si="2"/>
        <v>6.9585697462798413E-4</v>
      </c>
      <c r="H82" s="103"/>
      <c r="I82" s="229"/>
    </row>
    <row r="83" spans="2:9" x14ac:dyDescent="0.2">
      <c r="B83" s="229"/>
      <c r="C83" s="103"/>
      <c r="D83" s="169" t="s">
        <v>312</v>
      </c>
      <c r="E83" s="169">
        <v>18</v>
      </c>
      <c r="F83" s="169">
        <v>627</v>
      </c>
      <c r="G83" s="131">
        <f t="shared" si="2"/>
        <v>1.6780858580451773E-2</v>
      </c>
      <c r="H83" s="103"/>
      <c r="I83" s="229"/>
    </row>
    <row r="84" spans="2:9" x14ac:dyDescent="0.2">
      <c r="B84" s="229"/>
      <c r="C84" s="103"/>
      <c r="D84" s="170" t="s">
        <v>313</v>
      </c>
      <c r="E84" s="170">
        <v>0</v>
      </c>
      <c r="F84" s="170">
        <v>7</v>
      </c>
      <c r="G84" s="132">
        <f t="shared" si="2"/>
        <v>1.8734610855368803E-4</v>
      </c>
      <c r="H84" s="103"/>
      <c r="I84" s="229"/>
    </row>
    <row r="85" spans="2:9" x14ac:dyDescent="0.2">
      <c r="B85" s="229"/>
      <c r="C85" s="103"/>
      <c r="D85" s="169" t="s">
        <v>314</v>
      </c>
      <c r="E85" s="169">
        <v>0</v>
      </c>
      <c r="F85" s="169">
        <v>7</v>
      </c>
      <c r="G85" s="131">
        <f t="shared" si="2"/>
        <v>1.8734610855368803E-4</v>
      </c>
      <c r="H85" s="103"/>
      <c r="I85" s="229"/>
    </row>
    <row r="86" spans="2:9" x14ac:dyDescent="0.2">
      <c r="B86" s="229"/>
      <c r="C86" s="103"/>
      <c r="D86" s="170" t="s">
        <v>315</v>
      </c>
      <c r="E86" s="170">
        <v>19</v>
      </c>
      <c r="F86" s="170">
        <v>61</v>
      </c>
      <c r="G86" s="132">
        <f t="shared" si="2"/>
        <v>1.6325875173964243E-3</v>
      </c>
      <c r="H86" s="103"/>
      <c r="I86" s="229"/>
    </row>
    <row r="87" spans="2:9" x14ac:dyDescent="0.2">
      <c r="B87" s="229"/>
      <c r="C87" s="103"/>
      <c r="D87" s="169" t="s">
        <v>316</v>
      </c>
      <c r="E87" s="169">
        <v>0</v>
      </c>
      <c r="F87" s="169">
        <v>355</v>
      </c>
      <c r="G87" s="131">
        <f t="shared" si="2"/>
        <v>9.5011240766513221E-3</v>
      </c>
      <c r="H87" s="103"/>
      <c r="I87" s="229"/>
    </row>
    <row r="88" spans="2:9" x14ac:dyDescent="0.2">
      <c r="B88" s="229"/>
      <c r="C88" s="103"/>
      <c r="D88" s="170" t="s">
        <v>317</v>
      </c>
      <c r="E88" s="170">
        <v>0</v>
      </c>
      <c r="F88" s="170">
        <v>312</v>
      </c>
      <c r="G88" s="132">
        <f t="shared" si="2"/>
        <v>8.3502836955358095E-3</v>
      </c>
      <c r="H88" s="103"/>
      <c r="I88" s="229"/>
    </row>
    <row r="89" spans="2:9" x14ac:dyDescent="0.2">
      <c r="B89" s="229"/>
      <c r="C89" s="103"/>
      <c r="D89" s="169" t="s">
        <v>318</v>
      </c>
      <c r="E89" s="169">
        <v>0</v>
      </c>
      <c r="F89" s="169">
        <v>76</v>
      </c>
      <c r="G89" s="131">
        <f t="shared" si="2"/>
        <v>2.0340434642971846E-3</v>
      </c>
      <c r="H89" s="103"/>
      <c r="I89" s="229"/>
    </row>
    <row r="90" spans="2:9" x14ac:dyDescent="0.2">
      <c r="B90" s="229"/>
      <c r="C90" s="103"/>
      <c r="D90" s="170" t="s">
        <v>319</v>
      </c>
      <c r="E90" s="170">
        <v>0</v>
      </c>
      <c r="F90" s="170">
        <v>13</v>
      </c>
      <c r="G90" s="132">
        <f t="shared" si="2"/>
        <v>3.4792848731399206E-4</v>
      </c>
      <c r="H90" s="103"/>
      <c r="I90" s="229"/>
    </row>
    <row r="91" spans="2:9" x14ac:dyDescent="0.2">
      <c r="B91" s="229"/>
      <c r="C91" s="103"/>
      <c r="D91" s="169" t="s">
        <v>320</v>
      </c>
      <c r="E91" s="169">
        <v>0</v>
      </c>
      <c r="F91" s="169">
        <v>242</v>
      </c>
      <c r="G91" s="131">
        <f t="shared" si="2"/>
        <v>6.4768226099989291E-3</v>
      </c>
      <c r="H91" s="103"/>
      <c r="I91" s="229"/>
    </row>
    <row r="92" spans="2:9" x14ac:dyDescent="0.2">
      <c r="B92" s="229"/>
      <c r="C92" s="103"/>
      <c r="D92" s="170" t="s">
        <v>321</v>
      </c>
      <c r="E92" s="170">
        <v>0</v>
      </c>
      <c r="F92" s="170">
        <v>53</v>
      </c>
      <c r="G92" s="132">
        <f t="shared" si="2"/>
        <v>1.4184776790493524E-3</v>
      </c>
      <c r="H92" s="103"/>
      <c r="I92" s="229"/>
    </row>
    <row r="93" spans="2:9" x14ac:dyDescent="0.2">
      <c r="B93" s="229"/>
      <c r="C93" s="103"/>
      <c r="D93" s="169" t="s">
        <v>322</v>
      </c>
      <c r="E93" s="169">
        <v>0</v>
      </c>
      <c r="F93" s="169">
        <v>52</v>
      </c>
      <c r="G93" s="131">
        <f t="shared" si="2"/>
        <v>1.3917139492559683E-3</v>
      </c>
      <c r="H93" s="103"/>
      <c r="I93" s="229"/>
    </row>
    <row r="94" spans="2:9" x14ac:dyDescent="0.2">
      <c r="B94" s="229"/>
      <c r="C94" s="103"/>
      <c r="D94" s="170" t="s">
        <v>323</v>
      </c>
      <c r="E94" s="170">
        <v>0</v>
      </c>
      <c r="F94" s="170">
        <v>25</v>
      </c>
      <c r="G94" s="132">
        <f t="shared" si="2"/>
        <v>6.6909324483460013E-4</v>
      </c>
      <c r="H94" s="103"/>
      <c r="I94" s="229"/>
    </row>
    <row r="95" spans="2:9" x14ac:dyDescent="0.2">
      <c r="B95" s="229"/>
      <c r="C95" s="103"/>
      <c r="D95" s="364" t="s">
        <v>546</v>
      </c>
      <c r="E95" s="364">
        <v>22</v>
      </c>
      <c r="F95" s="364">
        <v>22</v>
      </c>
      <c r="G95" s="365">
        <f t="shared" si="2"/>
        <v>5.8880205545444814E-4</v>
      </c>
      <c r="H95" s="103"/>
      <c r="I95" s="229"/>
    </row>
    <row r="96" spans="2:9" x14ac:dyDescent="0.2">
      <c r="B96" s="229"/>
      <c r="C96" s="103"/>
      <c r="D96" s="169" t="s">
        <v>324</v>
      </c>
      <c r="E96" s="169">
        <v>1</v>
      </c>
      <c r="F96" s="169">
        <v>326</v>
      </c>
      <c r="G96" s="131">
        <f t="shared" si="2"/>
        <v>8.7249759126431861E-3</v>
      </c>
      <c r="H96" s="103"/>
      <c r="I96" s="229"/>
    </row>
    <row r="97" spans="2:9" x14ac:dyDescent="0.2">
      <c r="B97" s="229"/>
      <c r="C97" s="103"/>
      <c r="D97" s="170" t="s">
        <v>325</v>
      </c>
      <c r="E97" s="170">
        <v>0</v>
      </c>
      <c r="F97" s="170">
        <v>17</v>
      </c>
      <c r="G97" s="132">
        <f t="shared" si="2"/>
        <v>4.549834064875281E-4</v>
      </c>
      <c r="H97" s="103"/>
      <c r="I97" s="229"/>
    </row>
    <row r="98" spans="2:9" x14ac:dyDescent="0.2">
      <c r="B98" s="229"/>
      <c r="C98" s="103"/>
      <c r="D98" s="169" t="s">
        <v>326</v>
      </c>
      <c r="E98" s="169">
        <v>0</v>
      </c>
      <c r="F98" s="169">
        <v>17</v>
      </c>
      <c r="G98" s="131">
        <f t="shared" si="2"/>
        <v>4.549834064875281E-4</v>
      </c>
      <c r="H98" s="103"/>
      <c r="I98" s="229"/>
    </row>
    <row r="99" spans="2:9" x14ac:dyDescent="0.2">
      <c r="B99" s="229"/>
      <c r="C99" s="103"/>
      <c r="D99" s="170" t="s">
        <v>327</v>
      </c>
      <c r="E99" s="170">
        <v>0</v>
      </c>
      <c r="F99" s="170">
        <v>48</v>
      </c>
      <c r="G99" s="132">
        <f t="shared" si="2"/>
        <v>1.2846590300824323E-3</v>
      </c>
      <c r="H99" s="103"/>
      <c r="I99" s="229"/>
    </row>
    <row r="100" spans="2:9" x14ac:dyDescent="0.2">
      <c r="B100" s="229"/>
      <c r="C100" s="103"/>
      <c r="D100" s="169" t="s">
        <v>328</v>
      </c>
      <c r="E100" s="169">
        <v>0</v>
      </c>
      <c r="F100" s="169">
        <v>47</v>
      </c>
      <c r="G100" s="131">
        <f t="shared" si="2"/>
        <v>1.2578953002890484E-3</v>
      </c>
      <c r="H100" s="103"/>
      <c r="I100" s="229"/>
    </row>
    <row r="101" spans="2:9" x14ac:dyDescent="0.2">
      <c r="B101" s="229"/>
      <c r="C101" s="103"/>
      <c r="D101" s="170" t="s">
        <v>329</v>
      </c>
      <c r="E101" s="170">
        <v>0</v>
      </c>
      <c r="F101" s="170">
        <v>28</v>
      </c>
      <c r="G101" s="132">
        <f t="shared" si="2"/>
        <v>7.4938443421475212E-4</v>
      </c>
      <c r="H101" s="103"/>
      <c r="I101" s="229"/>
    </row>
    <row r="102" spans="2:9" x14ac:dyDescent="0.2">
      <c r="B102" s="229"/>
      <c r="C102" s="103"/>
      <c r="D102" s="169" t="s">
        <v>330</v>
      </c>
      <c r="E102" s="169">
        <v>0</v>
      </c>
      <c r="F102" s="169">
        <v>140</v>
      </c>
      <c r="G102" s="131">
        <f t="shared" si="2"/>
        <v>3.7469221710737608E-3</v>
      </c>
      <c r="H102" s="103"/>
      <c r="I102" s="229"/>
    </row>
    <row r="103" spans="2:9" x14ac:dyDescent="0.2">
      <c r="B103" s="229"/>
      <c r="C103" s="103"/>
      <c r="D103" s="170" t="s">
        <v>331</v>
      </c>
      <c r="E103" s="170">
        <v>0</v>
      </c>
      <c r="F103" s="170">
        <v>131</v>
      </c>
      <c r="G103" s="132">
        <f t="shared" si="2"/>
        <v>3.5060486029333047E-3</v>
      </c>
      <c r="H103" s="103"/>
      <c r="I103" s="229"/>
    </row>
    <row r="104" spans="2:9" x14ac:dyDescent="0.2">
      <c r="B104" s="229"/>
      <c r="C104" s="103"/>
      <c r="D104" s="169" t="s">
        <v>332</v>
      </c>
      <c r="E104" s="169">
        <v>1</v>
      </c>
      <c r="F104" s="169">
        <v>182</v>
      </c>
      <c r="G104" s="131">
        <f t="shared" si="2"/>
        <v>4.8709988223958889E-3</v>
      </c>
      <c r="H104" s="103"/>
      <c r="I104" s="229"/>
    </row>
    <row r="105" spans="2:9" x14ac:dyDescent="0.2">
      <c r="B105" s="229"/>
      <c r="C105" s="103"/>
      <c r="D105" s="170" t="s">
        <v>333</v>
      </c>
      <c r="E105" s="170">
        <v>0</v>
      </c>
      <c r="F105" s="170">
        <v>6</v>
      </c>
      <c r="G105" s="132">
        <f t="shared" si="2"/>
        <v>1.6058237876030403E-4</v>
      </c>
      <c r="H105" s="103"/>
      <c r="I105" s="229"/>
    </row>
    <row r="106" spans="2:9" x14ac:dyDescent="0.2">
      <c r="B106" s="229"/>
      <c r="C106" s="103"/>
      <c r="D106" s="169" t="s">
        <v>334</v>
      </c>
      <c r="E106" s="169">
        <v>1</v>
      </c>
      <c r="F106" s="169">
        <v>87</v>
      </c>
      <c r="G106" s="131">
        <f t="shared" si="2"/>
        <v>2.3284444920244085E-3</v>
      </c>
      <c r="H106" s="103"/>
      <c r="I106" s="229"/>
    </row>
    <row r="107" spans="2:9" x14ac:dyDescent="0.2">
      <c r="B107" s="229"/>
      <c r="C107" s="103"/>
      <c r="D107" s="170" t="s">
        <v>335</v>
      </c>
      <c r="E107" s="170">
        <v>0</v>
      </c>
      <c r="F107" s="170">
        <v>138</v>
      </c>
      <c r="G107" s="132">
        <f t="shared" ref="G107:G139" si="3">+F107/$F$253</f>
        <v>3.693394711486993E-3</v>
      </c>
      <c r="H107" s="103"/>
      <c r="I107" s="229"/>
    </row>
    <row r="108" spans="2:9" x14ac:dyDescent="0.2">
      <c r="B108" s="229"/>
      <c r="C108" s="103"/>
      <c r="D108" s="169" t="s">
        <v>336</v>
      </c>
      <c r="E108" s="169">
        <v>0</v>
      </c>
      <c r="F108" s="169">
        <v>60</v>
      </c>
      <c r="G108" s="131">
        <f t="shared" si="3"/>
        <v>1.6058237876030404E-3</v>
      </c>
      <c r="H108" s="103"/>
      <c r="I108" s="229"/>
    </row>
    <row r="109" spans="2:9" x14ac:dyDescent="0.2">
      <c r="B109" s="229"/>
      <c r="C109" s="103"/>
      <c r="D109" s="170" t="s">
        <v>337</v>
      </c>
      <c r="E109" s="170">
        <v>0</v>
      </c>
      <c r="F109" s="170">
        <v>10</v>
      </c>
      <c r="G109" s="132">
        <f t="shared" si="3"/>
        <v>2.6763729793384007E-4</v>
      </c>
      <c r="H109" s="103"/>
      <c r="I109" s="229"/>
    </row>
    <row r="110" spans="2:9" x14ac:dyDescent="0.2">
      <c r="B110" s="229"/>
      <c r="C110" s="103"/>
      <c r="D110" s="169" t="s">
        <v>338</v>
      </c>
      <c r="E110" s="169">
        <v>0</v>
      </c>
      <c r="F110" s="169">
        <v>13</v>
      </c>
      <c r="G110" s="131">
        <f t="shared" si="3"/>
        <v>3.4792848731399206E-4</v>
      </c>
      <c r="H110" s="103"/>
      <c r="I110" s="229"/>
    </row>
    <row r="111" spans="2:9" x14ac:dyDescent="0.2">
      <c r="B111" s="229"/>
      <c r="C111" s="103"/>
      <c r="D111" s="170" t="s">
        <v>339</v>
      </c>
      <c r="E111" s="170">
        <v>0</v>
      </c>
      <c r="F111" s="170">
        <v>30</v>
      </c>
      <c r="G111" s="132">
        <f t="shared" si="3"/>
        <v>8.0291189380152022E-4</v>
      </c>
      <c r="H111" s="103"/>
      <c r="I111" s="229"/>
    </row>
    <row r="112" spans="2:9" x14ac:dyDescent="0.2">
      <c r="B112" s="229"/>
      <c r="C112" s="103"/>
      <c r="D112" s="169" t="s">
        <v>340</v>
      </c>
      <c r="E112" s="169">
        <v>0</v>
      </c>
      <c r="F112" s="169">
        <v>19</v>
      </c>
      <c r="G112" s="131">
        <f t="shared" si="3"/>
        <v>5.0851086607429615E-4</v>
      </c>
      <c r="H112" s="103"/>
      <c r="I112" s="229"/>
    </row>
    <row r="113" spans="2:9" x14ac:dyDescent="0.2">
      <c r="B113" s="229"/>
      <c r="C113" s="103"/>
      <c r="D113" s="170" t="s">
        <v>341</v>
      </c>
      <c r="E113" s="170">
        <v>0</v>
      </c>
      <c r="F113" s="170">
        <v>9</v>
      </c>
      <c r="G113" s="132">
        <f t="shared" si="3"/>
        <v>2.4087356814045605E-4</v>
      </c>
      <c r="H113" s="103"/>
      <c r="I113" s="229"/>
    </row>
    <row r="114" spans="2:9" ht="15" x14ac:dyDescent="0.2">
      <c r="B114" s="229"/>
      <c r="C114" s="103"/>
      <c r="D114" s="248" t="s">
        <v>219</v>
      </c>
      <c r="E114" s="248">
        <f>+SUM(E115:E151)</f>
        <v>65</v>
      </c>
      <c r="F114" s="248">
        <f>+SUM(F115:F151)</f>
        <v>5060</v>
      </c>
      <c r="G114" s="250">
        <f t="shared" si="3"/>
        <v>0.13542447275452307</v>
      </c>
      <c r="H114" s="103"/>
      <c r="I114" s="229"/>
    </row>
    <row r="115" spans="2:9" x14ac:dyDescent="0.2">
      <c r="B115" s="229"/>
      <c r="C115" s="103"/>
      <c r="D115" s="170" t="s">
        <v>342</v>
      </c>
      <c r="E115" s="170">
        <v>0</v>
      </c>
      <c r="F115" s="170">
        <v>132</v>
      </c>
      <c r="G115" s="132">
        <f t="shared" si="3"/>
        <v>3.5328123327266888E-3</v>
      </c>
      <c r="H115" s="103"/>
      <c r="I115" s="229"/>
    </row>
    <row r="116" spans="2:9" x14ac:dyDescent="0.2">
      <c r="B116" s="229"/>
      <c r="C116" s="103"/>
      <c r="D116" s="169" t="s">
        <v>343</v>
      </c>
      <c r="E116" s="169">
        <v>22</v>
      </c>
      <c r="F116" s="169">
        <v>467</v>
      </c>
      <c r="G116" s="131">
        <f t="shared" si="3"/>
        <v>1.2498661813510331E-2</v>
      </c>
      <c r="H116" s="103"/>
      <c r="I116" s="229"/>
    </row>
    <row r="117" spans="2:9" x14ac:dyDescent="0.2">
      <c r="B117" s="229"/>
      <c r="C117" s="103"/>
      <c r="D117" s="170" t="s">
        <v>344</v>
      </c>
      <c r="E117" s="170">
        <v>9</v>
      </c>
      <c r="F117" s="170">
        <v>318</v>
      </c>
      <c r="G117" s="132">
        <f t="shared" si="3"/>
        <v>8.5108660742961133E-3</v>
      </c>
      <c r="H117" s="103"/>
      <c r="I117" s="229"/>
    </row>
    <row r="118" spans="2:9" x14ac:dyDescent="0.2">
      <c r="B118" s="229"/>
      <c r="C118" s="103"/>
      <c r="D118" s="169" t="s">
        <v>345</v>
      </c>
      <c r="E118" s="169">
        <v>0</v>
      </c>
      <c r="F118" s="169">
        <v>34</v>
      </c>
      <c r="G118" s="131">
        <f t="shared" si="3"/>
        <v>9.0996681297505621E-4</v>
      </c>
      <c r="H118" s="103"/>
      <c r="I118" s="229"/>
    </row>
    <row r="119" spans="2:9" x14ac:dyDescent="0.2">
      <c r="B119" s="229"/>
      <c r="C119" s="103"/>
      <c r="D119" s="170" t="s">
        <v>346</v>
      </c>
      <c r="E119" s="170">
        <v>0</v>
      </c>
      <c r="F119" s="170">
        <v>30</v>
      </c>
      <c r="G119" s="132">
        <f t="shared" si="3"/>
        <v>8.0291189380152022E-4</v>
      </c>
      <c r="H119" s="103"/>
      <c r="I119" s="229"/>
    </row>
    <row r="120" spans="2:9" x14ac:dyDescent="0.2">
      <c r="B120" s="229"/>
      <c r="C120" s="103"/>
      <c r="D120" s="169" t="s">
        <v>347</v>
      </c>
      <c r="E120" s="169">
        <v>0</v>
      </c>
      <c r="F120" s="169">
        <v>80</v>
      </c>
      <c r="G120" s="131">
        <f t="shared" si="3"/>
        <v>2.1410983834707206E-3</v>
      </c>
      <c r="H120" s="103"/>
      <c r="I120" s="229"/>
    </row>
    <row r="121" spans="2:9" x14ac:dyDescent="0.2">
      <c r="B121" s="229"/>
      <c r="C121" s="103"/>
      <c r="D121" s="170" t="s">
        <v>348</v>
      </c>
      <c r="E121" s="170">
        <v>0</v>
      </c>
      <c r="F121" s="170">
        <v>41</v>
      </c>
      <c r="G121" s="132">
        <f t="shared" si="3"/>
        <v>1.0973129215287442E-3</v>
      </c>
      <c r="H121" s="103"/>
      <c r="I121" s="229"/>
    </row>
    <row r="122" spans="2:9" x14ac:dyDescent="0.2">
      <c r="B122" s="229"/>
      <c r="C122" s="103"/>
      <c r="D122" s="169" t="s">
        <v>349</v>
      </c>
      <c r="E122" s="169">
        <v>0</v>
      </c>
      <c r="F122" s="169">
        <v>22</v>
      </c>
      <c r="G122" s="131">
        <f t="shared" si="3"/>
        <v>5.8880205545444814E-4</v>
      </c>
      <c r="H122" s="103"/>
      <c r="I122" s="229"/>
    </row>
    <row r="123" spans="2:9" x14ac:dyDescent="0.2">
      <c r="B123" s="229"/>
      <c r="C123" s="103"/>
      <c r="D123" s="170" t="s">
        <v>350</v>
      </c>
      <c r="E123" s="170">
        <v>0</v>
      </c>
      <c r="F123" s="170">
        <v>512</v>
      </c>
      <c r="G123" s="132">
        <f t="shared" si="3"/>
        <v>1.3703029654212611E-2</v>
      </c>
      <c r="H123" s="103"/>
      <c r="I123" s="229"/>
    </row>
    <row r="124" spans="2:9" x14ac:dyDescent="0.2">
      <c r="B124" s="229"/>
      <c r="C124" s="103"/>
      <c r="D124" s="169" t="s">
        <v>351</v>
      </c>
      <c r="E124" s="169">
        <v>0</v>
      </c>
      <c r="F124" s="169">
        <v>12</v>
      </c>
      <c r="G124" s="131">
        <f t="shared" si="3"/>
        <v>3.2116475752060807E-4</v>
      </c>
      <c r="H124" s="103"/>
      <c r="I124" s="229"/>
    </row>
    <row r="125" spans="2:9" x14ac:dyDescent="0.2">
      <c r="B125" s="229"/>
      <c r="C125" s="103"/>
      <c r="D125" s="170" t="s">
        <v>352</v>
      </c>
      <c r="E125" s="170">
        <v>0</v>
      </c>
      <c r="F125" s="170">
        <v>41</v>
      </c>
      <c r="G125" s="132">
        <f t="shared" si="3"/>
        <v>1.0973129215287442E-3</v>
      </c>
      <c r="H125" s="103"/>
      <c r="I125" s="229"/>
    </row>
    <row r="126" spans="2:9" x14ac:dyDescent="0.2">
      <c r="B126" s="229"/>
      <c r="C126" s="103"/>
      <c r="D126" s="169" t="s">
        <v>353</v>
      </c>
      <c r="E126" s="169">
        <v>0</v>
      </c>
      <c r="F126" s="169">
        <v>152</v>
      </c>
      <c r="G126" s="131">
        <f t="shared" si="3"/>
        <v>4.0680869285943692E-3</v>
      </c>
      <c r="H126" s="103"/>
      <c r="I126" s="229"/>
    </row>
    <row r="127" spans="2:9" x14ac:dyDescent="0.2">
      <c r="B127" s="229"/>
      <c r="C127" s="103"/>
      <c r="D127" s="170" t="s">
        <v>354</v>
      </c>
      <c r="E127" s="170">
        <v>0</v>
      </c>
      <c r="F127" s="170">
        <v>263</v>
      </c>
      <c r="G127" s="132">
        <f t="shared" si="3"/>
        <v>7.038860935659994E-3</v>
      </c>
      <c r="H127" s="103"/>
      <c r="I127" s="229"/>
    </row>
    <row r="128" spans="2:9" x14ac:dyDescent="0.2">
      <c r="B128" s="229"/>
      <c r="C128" s="103"/>
      <c r="D128" s="169" t="s">
        <v>355</v>
      </c>
      <c r="E128" s="169">
        <v>11</v>
      </c>
      <c r="F128" s="169">
        <v>377</v>
      </c>
      <c r="G128" s="131">
        <f t="shared" si="3"/>
        <v>1.008992613210577E-2</v>
      </c>
      <c r="H128" s="103"/>
      <c r="I128" s="229"/>
    </row>
    <row r="129" spans="2:9" x14ac:dyDescent="0.2">
      <c r="B129" s="229"/>
      <c r="C129" s="103"/>
      <c r="D129" s="170" t="s">
        <v>356</v>
      </c>
      <c r="E129" s="170">
        <v>0</v>
      </c>
      <c r="F129" s="170">
        <v>10</v>
      </c>
      <c r="G129" s="132">
        <f t="shared" si="3"/>
        <v>2.6763729793384007E-4</v>
      </c>
      <c r="H129" s="103"/>
      <c r="I129" s="229"/>
    </row>
    <row r="130" spans="2:9" x14ac:dyDescent="0.2">
      <c r="B130" s="229"/>
      <c r="C130" s="103"/>
      <c r="D130" s="169" t="s">
        <v>357</v>
      </c>
      <c r="E130" s="169">
        <v>0</v>
      </c>
      <c r="F130" s="169">
        <v>51</v>
      </c>
      <c r="G130" s="131">
        <f t="shared" si="3"/>
        <v>1.3649502194625844E-3</v>
      </c>
      <c r="H130" s="103"/>
      <c r="I130" s="229"/>
    </row>
    <row r="131" spans="2:9" x14ac:dyDescent="0.2">
      <c r="B131" s="229"/>
      <c r="C131" s="103"/>
      <c r="D131" s="169" t="s">
        <v>358</v>
      </c>
      <c r="E131" s="169">
        <v>0</v>
      </c>
      <c r="F131" s="169">
        <v>31</v>
      </c>
      <c r="G131" s="131"/>
      <c r="H131" s="103"/>
      <c r="I131" s="229"/>
    </row>
    <row r="132" spans="2:9" x14ac:dyDescent="0.2">
      <c r="B132" s="229"/>
      <c r="C132" s="103"/>
      <c r="D132" s="170" t="s">
        <v>359</v>
      </c>
      <c r="E132" s="170">
        <v>13</v>
      </c>
      <c r="F132" s="170">
        <v>69</v>
      </c>
      <c r="G132" s="132">
        <f t="shared" si="3"/>
        <v>1.8466973557434965E-3</v>
      </c>
      <c r="H132" s="103"/>
      <c r="I132" s="229"/>
    </row>
    <row r="133" spans="2:9" x14ac:dyDescent="0.2">
      <c r="B133" s="229"/>
      <c r="C133" s="103"/>
      <c r="D133" s="169" t="s">
        <v>360</v>
      </c>
      <c r="E133" s="169">
        <v>0</v>
      </c>
      <c r="F133" s="169">
        <v>137</v>
      </c>
      <c r="G133" s="131">
        <f t="shared" si="3"/>
        <v>3.6666309816936089E-3</v>
      </c>
      <c r="H133" s="103"/>
      <c r="I133" s="229"/>
    </row>
    <row r="134" spans="2:9" x14ac:dyDescent="0.2">
      <c r="B134" s="229"/>
      <c r="C134" s="103"/>
      <c r="D134" s="170" t="s">
        <v>361</v>
      </c>
      <c r="E134" s="170">
        <v>0</v>
      </c>
      <c r="F134" s="170">
        <v>120</v>
      </c>
      <c r="G134" s="132">
        <f t="shared" si="3"/>
        <v>3.2116475752060809E-3</v>
      </c>
      <c r="H134" s="103"/>
      <c r="I134" s="229"/>
    </row>
    <row r="135" spans="2:9" x14ac:dyDescent="0.2">
      <c r="B135" s="229"/>
      <c r="C135" s="103"/>
      <c r="D135" s="169" t="s">
        <v>362</v>
      </c>
      <c r="E135" s="169">
        <v>1</v>
      </c>
      <c r="F135" s="169">
        <v>330</v>
      </c>
      <c r="G135" s="131">
        <f t="shared" si="3"/>
        <v>8.8320308318167225E-3</v>
      </c>
      <c r="H135" s="103"/>
      <c r="I135" s="229"/>
    </row>
    <row r="136" spans="2:9" x14ac:dyDescent="0.2">
      <c r="B136" s="229"/>
      <c r="C136" s="103"/>
      <c r="D136" s="170" t="s">
        <v>363</v>
      </c>
      <c r="E136" s="170">
        <v>0</v>
      </c>
      <c r="F136" s="170">
        <v>82</v>
      </c>
      <c r="G136" s="132">
        <f t="shared" si="3"/>
        <v>2.1946258430574884E-3</v>
      </c>
      <c r="H136" s="103"/>
      <c r="I136" s="229"/>
    </row>
    <row r="137" spans="2:9" x14ac:dyDescent="0.2">
      <c r="B137" s="229"/>
      <c r="C137" s="103"/>
      <c r="D137" s="169" t="s">
        <v>364</v>
      </c>
      <c r="E137" s="169">
        <v>0</v>
      </c>
      <c r="F137" s="169">
        <v>75</v>
      </c>
      <c r="G137" s="131">
        <f t="shared" si="3"/>
        <v>2.0072797345038005E-3</v>
      </c>
      <c r="H137" s="103"/>
      <c r="I137" s="229"/>
    </row>
    <row r="138" spans="2:9" x14ac:dyDescent="0.2">
      <c r="B138" s="229"/>
      <c r="C138" s="103"/>
      <c r="D138" s="170" t="s">
        <v>365</v>
      </c>
      <c r="E138" s="170">
        <v>4</v>
      </c>
      <c r="F138" s="170">
        <v>39</v>
      </c>
      <c r="G138" s="132">
        <f t="shared" si="3"/>
        <v>1.0437854619419762E-3</v>
      </c>
      <c r="H138" s="103"/>
      <c r="I138" s="229"/>
    </row>
    <row r="139" spans="2:9" x14ac:dyDescent="0.2">
      <c r="B139" s="229"/>
      <c r="C139" s="103"/>
      <c r="D139" s="169" t="s">
        <v>366</v>
      </c>
      <c r="E139" s="169">
        <v>0</v>
      </c>
      <c r="F139" s="169">
        <v>10</v>
      </c>
      <c r="G139" s="131">
        <f t="shared" si="3"/>
        <v>2.6763729793384007E-4</v>
      </c>
      <c r="H139" s="103"/>
      <c r="I139" s="229"/>
    </row>
    <row r="140" spans="2:9" x14ac:dyDescent="0.2">
      <c r="B140" s="229"/>
      <c r="C140" s="103"/>
      <c r="D140" s="170" t="s">
        <v>367</v>
      </c>
      <c r="E140" s="170">
        <v>0</v>
      </c>
      <c r="F140" s="170">
        <v>298</v>
      </c>
      <c r="G140" s="132">
        <f t="shared" ref="G140:G173" si="4">+F140/$F$253</f>
        <v>7.9755914784284346E-3</v>
      </c>
      <c r="H140" s="103"/>
      <c r="I140" s="229"/>
    </row>
    <row r="141" spans="2:9" x14ac:dyDescent="0.2">
      <c r="B141" s="229"/>
      <c r="C141" s="103"/>
      <c r="D141" s="169" t="s">
        <v>368</v>
      </c>
      <c r="E141" s="169">
        <v>0</v>
      </c>
      <c r="F141" s="169">
        <v>26</v>
      </c>
      <c r="G141" s="131">
        <f t="shared" si="4"/>
        <v>6.9585697462798413E-4</v>
      </c>
      <c r="H141" s="103"/>
      <c r="I141" s="229"/>
    </row>
    <row r="142" spans="2:9" x14ac:dyDescent="0.2">
      <c r="B142" s="229"/>
      <c r="C142" s="103"/>
      <c r="D142" s="170" t="s">
        <v>369</v>
      </c>
      <c r="E142" s="170">
        <v>2</v>
      </c>
      <c r="F142" s="170">
        <v>781</v>
      </c>
      <c r="G142" s="132">
        <f t="shared" si="4"/>
        <v>2.0902472968632908E-2</v>
      </c>
      <c r="H142" s="103"/>
      <c r="I142" s="229"/>
    </row>
    <row r="143" spans="2:9" x14ac:dyDescent="0.2">
      <c r="B143" s="229"/>
      <c r="C143" s="103"/>
      <c r="D143" s="169" t="s">
        <v>370</v>
      </c>
      <c r="E143" s="169">
        <v>1</v>
      </c>
      <c r="F143" s="169">
        <v>129</v>
      </c>
      <c r="G143" s="131">
        <f t="shared" si="4"/>
        <v>3.452521143346537E-3</v>
      </c>
      <c r="H143" s="103"/>
      <c r="I143" s="229"/>
    </row>
    <row r="144" spans="2:9" x14ac:dyDescent="0.2">
      <c r="B144" s="229"/>
      <c r="C144" s="103"/>
      <c r="D144" s="170" t="s">
        <v>371</v>
      </c>
      <c r="E144" s="170">
        <v>1</v>
      </c>
      <c r="F144" s="170">
        <v>104</v>
      </c>
      <c r="G144" s="132">
        <f t="shared" si="4"/>
        <v>2.7834278985119365E-3</v>
      </c>
      <c r="H144" s="103"/>
      <c r="I144" s="229"/>
    </row>
    <row r="145" spans="2:9" x14ac:dyDescent="0.2">
      <c r="B145" s="229"/>
      <c r="C145" s="103"/>
      <c r="D145" s="169" t="s">
        <v>372</v>
      </c>
      <c r="E145" s="169">
        <v>0</v>
      </c>
      <c r="F145" s="169">
        <v>131</v>
      </c>
      <c r="G145" s="131">
        <f t="shared" si="4"/>
        <v>3.5060486029333047E-3</v>
      </c>
      <c r="H145" s="103"/>
      <c r="I145" s="229"/>
    </row>
    <row r="146" spans="2:9" x14ac:dyDescent="0.2">
      <c r="B146" s="229"/>
      <c r="C146" s="103"/>
      <c r="D146" s="170" t="s">
        <v>373</v>
      </c>
      <c r="E146" s="170">
        <v>0</v>
      </c>
      <c r="F146" s="170">
        <v>19</v>
      </c>
      <c r="G146" s="132">
        <f t="shared" si="4"/>
        <v>5.0851086607429615E-4</v>
      </c>
      <c r="H146" s="103"/>
      <c r="I146" s="229"/>
    </row>
    <row r="147" spans="2:9" x14ac:dyDescent="0.2">
      <c r="B147" s="229"/>
      <c r="C147" s="103"/>
      <c r="D147" s="170" t="s">
        <v>374</v>
      </c>
      <c r="E147" s="170">
        <v>0</v>
      </c>
      <c r="F147" s="170">
        <v>18</v>
      </c>
      <c r="G147" s="132">
        <f t="shared" si="4"/>
        <v>4.817471362809121E-4</v>
      </c>
      <c r="H147" s="103"/>
      <c r="I147" s="229"/>
    </row>
    <row r="148" spans="2:9" x14ac:dyDescent="0.2">
      <c r="B148" s="229"/>
      <c r="C148" s="103"/>
      <c r="D148" s="169" t="s">
        <v>375</v>
      </c>
      <c r="E148" s="169">
        <v>0</v>
      </c>
      <c r="F148" s="169">
        <v>28</v>
      </c>
      <c r="G148" s="131">
        <f t="shared" si="4"/>
        <v>7.4938443421475212E-4</v>
      </c>
      <c r="H148" s="103"/>
      <c r="I148" s="229"/>
    </row>
    <row r="149" spans="2:9" x14ac:dyDescent="0.2">
      <c r="B149" s="229"/>
      <c r="C149" s="103"/>
      <c r="D149" s="170" t="s">
        <v>376</v>
      </c>
      <c r="E149" s="170">
        <v>1</v>
      </c>
      <c r="F149" s="170">
        <v>37</v>
      </c>
      <c r="G149" s="132">
        <f t="shared" si="4"/>
        <v>9.902580023552082E-4</v>
      </c>
      <c r="H149" s="103"/>
      <c r="I149" s="229"/>
    </row>
    <row r="150" spans="2:9" x14ac:dyDescent="0.2">
      <c r="B150" s="229"/>
      <c r="C150" s="103"/>
      <c r="D150" s="169" t="s">
        <v>377</v>
      </c>
      <c r="E150" s="169">
        <v>0</v>
      </c>
      <c r="F150" s="169">
        <v>52</v>
      </c>
      <c r="G150" s="131">
        <f t="shared" si="4"/>
        <v>1.3917139492559683E-3</v>
      </c>
      <c r="H150" s="103"/>
      <c r="I150" s="229"/>
    </row>
    <row r="151" spans="2:9" x14ac:dyDescent="0.2">
      <c r="B151" s="229"/>
      <c r="C151" s="103"/>
      <c r="D151" s="170" t="s">
        <v>378</v>
      </c>
      <c r="E151" s="170">
        <v>0</v>
      </c>
      <c r="F151" s="170">
        <v>2</v>
      </c>
      <c r="G151" s="132">
        <f t="shared" si="4"/>
        <v>5.3527459586768013E-5</v>
      </c>
      <c r="H151" s="103"/>
      <c r="I151" s="229"/>
    </row>
    <row r="152" spans="2:9" ht="15" x14ac:dyDescent="0.2">
      <c r="B152" s="229"/>
      <c r="C152" s="103"/>
      <c r="D152" s="248" t="s">
        <v>379</v>
      </c>
      <c r="E152" s="248">
        <f>+SUM(E153:E185)</f>
        <v>61</v>
      </c>
      <c r="F152" s="248">
        <f>+SUM(F153:F185)</f>
        <v>5453</v>
      </c>
      <c r="G152" s="250">
        <f t="shared" si="4"/>
        <v>0.145942618563323</v>
      </c>
      <c r="H152" s="103"/>
      <c r="I152" s="229"/>
    </row>
    <row r="153" spans="2:9" x14ac:dyDescent="0.2">
      <c r="B153" s="229"/>
      <c r="C153" s="103"/>
      <c r="D153" s="170" t="s">
        <v>380</v>
      </c>
      <c r="E153" s="170">
        <v>0</v>
      </c>
      <c r="F153" s="170">
        <v>470</v>
      </c>
      <c r="G153" s="132">
        <f t="shared" si="4"/>
        <v>1.2578953002890483E-2</v>
      </c>
      <c r="H153" s="103"/>
      <c r="I153" s="229"/>
    </row>
    <row r="154" spans="2:9" x14ac:dyDescent="0.2">
      <c r="B154" s="229"/>
      <c r="C154" s="103"/>
      <c r="D154" s="169" t="s">
        <v>381</v>
      </c>
      <c r="E154" s="169">
        <v>0</v>
      </c>
      <c r="F154" s="169">
        <v>130</v>
      </c>
      <c r="G154" s="131">
        <f t="shared" si="4"/>
        <v>3.4792848731399206E-3</v>
      </c>
      <c r="H154" s="103"/>
      <c r="I154" s="229"/>
    </row>
    <row r="155" spans="2:9" x14ac:dyDescent="0.2">
      <c r="B155" s="229"/>
      <c r="C155" s="103"/>
      <c r="D155" s="170" t="s">
        <v>382</v>
      </c>
      <c r="E155" s="170">
        <v>0</v>
      </c>
      <c r="F155" s="170">
        <v>234</v>
      </c>
      <c r="G155" s="132">
        <f t="shared" si="4"/>
        <v>6.2627127716518571E-3</v>
      </c>
      <c r="H155" s="103"/>
      <c r="I155" s="229"/>
    </row>
    <row r="156" spans="2:9" x14ac:dyDescent="0.2">
      <c r="B156" s="229"/>
      <c r="C156" s="103"/>
      <c r="D156" s="169" t="s">
        <v>383</v>
      </c>
      <c r="E156" s="169">
        <v>0</v>
      </c>
      <c r="F156" s="169">
        <v>115</v>
      </c>
      <c r="G156" s="131">
        <f t="shared" si="4"/>
        <v>3.0778289262391608E-3</v>
      </c>
      <c r="H156" s="103"/>
      <c r="I156" s="229"/>
    </row>
    <row r="157" spans="2:9" x14ac:dyDescent="0.2">
      <c r="B157" s="229"/>
      <c r="C157" s="103"/>
      <c r="D157" s="170" t="s">
        <v>384</v>
      </c>
      <c r="E157" s="170">
        <v>5</v>
      </c>
      <c r="F157" s="170">
        <v>367</v>
      </c>
      <c r="G157" s="132">
        <f t="shared" si="4"/>
        <v>9.8222888341719296E-3</v>
      </c>
      <c r="H157" s="103"/>
      <c r="I157" s="229"/>
    </row>
    <row r="158" spans="2:9" x14ac:dyDescent="0.2">
      <c r="B158" s="229"/>
      <c r="C158" s="103"/>
      <c r="D158" s="169" t="s">
        <v>385</v>
      </c>
      <c r="E158" s="169">
        <v>0</v>
      </c>
      <c r="F158" s="169">
        <v>173</v>
      </c>
      <c r="G158" s="131">
        <f t="shared" si="4"/>
        <v>4.6301252542554332E-3</v>
      </c>
      <c r="H158" s="103"/>
      <c r="I158" s="229"/>
    </row>
    <row r="159" spans="2:9" x14ac:dyDescent="0.2">
      <c r="B159" s="229"/>
      <c r="C159" s="103"/>
      <c r="D159" s="170" t="s">
        <v>386</v>
      </c>
      <c r="E159" s="170">
        <v>8</v>
      </c>
      <c r="F159" s="170">
        <v>139</v>
      </c>
      <c r="G159" s="132">
        <f t="shared" si="4"/>
        <v>3.7201584412803767E-3</v>
      </c>
      <c r="H159" s="103"/>
      <c r="I159" s="229"/>
    </row>
    <row r="160" spans="2:9" x14ac:dyDescent="0.2">
      <c r="B160" s="229"/>
      <c r="C160" s="103"/>
      <c r="D160" s="169" t="s">
        <v>387</v>
      </c>
      <c r="E160" s="169">
        <v>2</v>
      </c>
      <c r="F160" s="169">
        <v>451</v>
      </c>
      <c r="G160" s="131">
        <f t="shared" si="4"/>
        <v>1.2070442136816188E-2</v>
      </c>
      <c r="H160" s="103"/>
      <c r="I160" s="229"/>
    </row>
    <row r="161" spans="2:9" x14ac:dyDescent="0.2">
      <c r="B161" s="229"/>
      <c r="C161" s="103"/>
      <c r="D161" s="170" t="s">
        <v>388</v>
      </c>
      <c r="E161" s="170">
        <v>0</v>
      </c>
      <c r="F161" s="170">
        <v>138</v>
      </c>
      <c r="G161" s="132">
        <f t="shared" si="4"/>
        <v>3.693394711486993E-3</v>
      </c>
      <c r="H161" s="103"/>
      <c r="I161" s="229"/>
    </row>
    <row r="162" spans="2:9" x14ac:dyDescent="0.2">
      <c r="B162" s="229"/>
      <c r="C162" s="103"/>
      <c r="D162" s="169" t="s">
        <v>389</v>
      </c>
      <c r="E162" s="169">
        <v>0</v>
      </c>
      <c r="F162" s="169">
        <v>213</v>
      </c>
      <c r="G162" s="131">
        <f t="shared" si="4"/>
        <v>5.7006744459907931E-3</v>
      </c>
      <c r="H162" s="103"/>
      <c r="I162" s="229"/>
    </row>
    <row r="163" spans="2:9" x14ac:dyDescent="0.2">
      <c r="B163" s="229"/>
      <c r="C163" s="103"/>
      <c r="D163" s="170" t="s">
        <v>390</v>
      </c>
      <c r="E163" s="170">
        <v>8</v>
      </c>
      <c r="F163" s="170">
        <v>67</v>
      </c>
      <c r="G163" s="132">
        <f t="shared" si="4"/>
        <v>1.7931698961567283E-3</v>
      </c>
      <c r="H163" s="103"/>
      <c r="I163" s="229"/>
    </row>
    <row r="164" spans="2:9" x14ac:dyDescent="0.2">
      <c r="B164" s="229"/>
      <c r="C164" s="103"/>
      <c r="D164" s="169" t="s">
        <v>391</v>
      </c>
      <c r="E164" s="169">
        <v>0</v>
      </c>
      <c r="F164" s="169">
        <v>289</v>
      </c>
      <c r="G164" s="131">
        <f t="shared" si="4"/>
        <v>7.7347179102879781E-3</v>
      </c>
      <c r="H164" s="103"/>
      <c r="I164" s="229"/>
    </row>
    <row r="165" spans="2:9" x14ac:dyDescent="0.2">
      <c r="B165" s="229"/>
      <c r="C165" s="103"/>
      <c r="D165" s="170" t="s">
        <v>392</v>
      </c>
      <c r="E165" s="170">
        <v>2</v>
      </c>
      <c r="F165" s="170">
        <v>65</v>
      </c>
      <c r="G165" s="132">
        <f t="shared" si="4"/>
        <v>1.7396424365699603E-3</v>
      </c>
      <c r="H165" s="103"/>
      <c r="I165" s="229"/>
    </row>
    <row r="166" spans="2:9" x14ac:dyDescent="0.2">
      <c r="B166" s="229"/>
      <c r="C166" s="103"/>
      <c r="D166" s="169" t="s">
        <v>393</v>
      </c>
      <c r="E166" s="169">
        <v>0</v>
      </c>
      <c r="F166" s="169">
        <v>200</v>
      </c>
      <c r="G166" s="131">
        <f t="shared" si="4"/>
        <v>5.352745958676801E-3</v>
      </c>
      <c r="H166" s="103"/>
      <c r="I166" s="229"/>
    </row>
    <row r="167" spans="2:9" x14ac:dyDescent="0.2">
      <c r="B167" s="229"/>
      <c r="C167" s="103"/>
      <c r="D167" s="170" t="s">
        <v>394</v>
      </c>
      <c r="E167" s="170">
        <v>0</v>
      </c>
      <c r="F167" s="170">
        <v>367</v>
      </c>
      <c r="G167" s="132">
        <f t="shared" si="4"/>
        <v>9.8222888341719296E-3</v>
      </c>
      <c r="H167" s="103"/>
      <c r="I167" s="229"/>
    </row>
    <row r="168" spans="2:9" x14ac:dyDescent="0.2">
      <c r="B168" s="229"/>
      <c r="C168" s="103"/>
      <c r="D168" s="169" t="s">
        <v>395</v>
      </c>
      <c r="E168" s="169">
        <v>0</v>
      </c>
      <c r="F168" s="169">
        <v>241</v>
      </c>
      <c r="G168" s="131">
        <f t="shared" si="4"/>
        <v>6.4500588802055454E-3</v>
      </c>
      <c r="H168" s="103"/>
      <c r="I168" s="229"/>
    </row>
    <row r="169" spans="2:9" x14ac:dyDescent="0.2">
      <c r="B169" s="229"/>
      <c r="C169" s="103"/>
      <c r="D169" s="170" t="s">
        <v>396</v>
      </c>
      <c r="E169" s="170">
        <v>1</v>
      </c>
      <c r="F169" s="170">
        <v>429</v>
      </c>
      <c r="G169" s="132">
        <f t="shared" si="4"/>
        <v>1.1481640081361738E-2</v>
      </c>
      <c r="H169" s="103"/>
      <c r="I169" s="229"/>
    </row>
    <row r="170" spans="2:9" x14ac:dyDescent="0.2">
      <c r="B170" s="229"/>
      <c r="C170" s="103"/>
      <c r="D170" s="169" t="s">
        <v>397</v>
      </c>
      <c r="E170" s="169">
        <v>13</v>
      </c>
      <c r="F170" s="169">
        <v>239</v>
      </c>
      <c r="G170" s="131">
        <f t="shared" si="4"/>
        <v>6.3965314206187772E-3</v>
      </c>
      <c r="H170" s="103"/>
      <c r="I170" s="229"/>
    </row>
    <row r="171" spans="2:9" x14ac:dyDescent="0.2">
      <c r="B171" s="229"/>
      <c r="C171" s="103"/>
      <c r="D171" s="170" t="s">
        <v>398</v>
      </c>
      <c r="E171" s="170">
        <v>0</v>
      </c>
      <c r="F171" s="170">
        <v>41</v>
      </c>
      <c r="G171" s="132">
        <f t="shared" si="4"/>
        <v>1.0973129215287442E-3</v>
      </c>
      <c r="H171" s="103"/>
      <c r="I171" s="229"/>
    </row>
    <row r="172" spans="2:9" x14ac:dyDescent="0.2">
      <c r="B172" s="229"/>
      <c r="C172" s="103"/>
      <c r="D172" s="169" t="s">
        <v>399</v>
      </c>
      <c r="E172" s="169">
        <v>0</v>
      </c>
      <c r="F172" s="169">
        <v>14</v>
      </c>
      <c r="G172" s="131">
        <f t="shared" si="4"/>
        <v>3.7469221710737606E-4</v>
      </c>
      <c r="H172" s="103"/>
      <c r="I172" s="229"/>
    </row>
    <row r="173" spans="2:9" x14ac:dyDescent="0.2">
      <c r="B173" s="229"/>
      <c r="C173" s="103"/>
      <c r="D173" s="169" t="s">
        <v>400</v>
      </c>
      <c r="E173" s="169">
        <v>12</v>
      </c>
      <c r="F173" s="169">
        <v>25</v>
      </c>
      <c r="G173" s="131">
        <f t="shared" si="4"/>
        <v>6.6909324483460013E-4</v>
      </c>
      <c r="H173" s="103"/>
      <c r="I173" s="229"/>
    </row>
    <row r="174" spans="2:9" x14ac:dyDescent="0.2">
      <c r="B174" s="229"/>
      <c r="C174" s="103"/>
      <c r="D174" s="170" t="s">
        <v>401</v>
      </c>
      <c r="E174" s="170">
        <v>1</v>
      </c>
      <c r="F174" s="170">
        <v>48</v>
      </c>
      <c r="G174" s="132">
        <f t="shared" ref="G174:G185" si="5">+F174/$F$253</f>
        <v>1.2846590300824323E-3</v>
      </c>
      <c r="H174" s="103"/>
      <c r="I174" s="229"/>
    </row>
    <row r="175" spans="2:9" x14ac:dyDescent="0.2">
      <c r="B175" s="229"/>
      <c r="C175" s="103"/>
      <c r="D175" s="169" t="s">
        <v>402</v>
      </c>
      <c r="E175" s="169">
        <v>1</v>
      </c>
      <c r="F175" s="169">
        <v>103</v>
      </c>
      <c r="G175" s="131">
        <f t="shared" si="5"/>
        <v>2.7566641687185528E-3</v>
      </c>
      <c r="H175" s="103"/>
      <c r="I175" s="229"/>
    </row>
    <row r="176" spans="2:9" x14ac:dyDescent="0.2">
      <c r="B176" s="229"/>
      <c r="C176" s="103" t="s">
        <v>179</v>
      </c>
      <c r="D176" s="170" t="s">
        <v>403</v>
      </c>
      <c r="E176" s="170">
        <v>0</v>
      </c>
      <c r="F176" s="170">
        <v>88</v>
      </c>
      <c r="G176" s="132">
        <f t="shared" si="5"/>
        <v>2.3552082218177926E-3</v>
      </c>
      <c r="H176" s="103"/>
      <c r="I176" s="229"/>
    </row>
    <row r="177" spans="2:9" x14ac:dyDescent="0.2">
      <c r="B177" s="229"/>
      <c r="C177" s="103"/>
      <c r="D177" s="169" t="s">
        <v>404</v>
      </c>
      <c r="E177" s="169">
        <v>0</v>
      </c>
      <c r="F177" s="169">
        <v>86</v>
      </c>
      <c r="G177" s="131">
        <f t="shared" si="5"/>
        <v>2.3016807622310244E-3</v>
      </c>
      <c r="H177" s="103"/>
      <c r="I177" s="229"/>
    </row>
    <row r="178" spans="2:9" x14ac:dyDescent="0.2">
      <c r="B178" s="229"/>
      <c r="C178" s="103"/>
      <c r="D178" s="170" t="s">
        <v>405</v>
      </c>
      <c r="E178" s="170">
        <v>1</v>
      </c>
      <c r="F178" s="170">
        <v>166</v>
      </c>
      <c r="G178" s="132">
        <f t="shared" si="5"/>
        <v>4.4427791457017449E-3</v>
      </c>
      <c r="H178" s="103"/>
      <c r="I178" s="229"/>
    </row>
    <row r="179" spans="2:9" x14ac:dyDescent="0.2">
      <c r="B179" s="229"/>
      <c r="C179" s="103"/>
      <c r="D179" s="169" t="s">
        <v>406</v>
      </c>
      <c r="E179" s="169">
        <v>0</v>
      </c>
      <c r="F179" s="169">
        <v>79</v>
      </c>
      <c r="G179" s="131">
        <f t="shared" si="5"/>
        <v>2.1143346536773365E-3</v>
      </c>
      <c r="H179" s="103"/>
      <c r="I179" s="229"/>
    </row>
    <row r="180" spans="2:9" x14ac:dyDescent="0.2">
      <c r="B180" s="229"/>
      <c r="C180" s="103"/>
      <c r="D180" s="170" t="s">
        <v>407</v>
      </c>
      <c r="E180" s="170">
        <v>0</v>
      </c>
      <c r="F180" s="170">
        <v>306</v>
      </c>
      <c r="G180" s="132">
        <f t="shared" si="5"/>
        <v>8.1897013167755058E-3</v>
      </c>
      <c r="H180" s="103"/>
      <c r="I180" s="229"/>
    </row>
    <row r="181" spans="2:9" x14ac:dyDescent="0.2">
      <c r="B181" s="229"/>
      <c r="C181" s="103"/>
      <c r="D181" s="169" t="s">
        <v>408</v>
      </c>
      <c r="E181" s="169">
        <v>7</v>
      </c>
      <c r="F181" s="169">
        <v>61</v>
      </c>
      <c r="G181" s="131">
        <f t="shared" si="5"/>
        <v>1.6325875173964243E-3</v>
      </c>
      <c r="H181" s="103"/>
      <c r="I181" s="229"/>
    </row>
    <row r="182" spans="2:9" x14ac:dyDescent="0.2">
      <c r="B182" s="229"/>
      <c r="C182" s="103"/>
      <c r="D182" s="170" t="s">
        <v>409</v>
      </c>
      <c r="E182" s="170">
        <v>0</v>
      </c>
      <c r="F182" s="170">
        <v>46</v>
      </c>
      <c r="G182" s="132">
        <f t="shared" si="5"/>
        <v>1.2311315704956643E-3</v>
      </c>
      <c r="H182" s="103"/>
      <c r="I182" s="229"/>
    </row>
    <row r="183" spans="2:9" x14ac:dyDescent="0.2">
      <c r="B183" s="229"/>
      <c r="C183" s="103"/>
      <c r="D183" s="169" t="s">
        <v>410</v>
      </c>
      <c r="E183" s="169">
        <v>0</v>
      </c>
      <c r="F183" s="169">
        <v>39</v>
      </c>
      <c r="G183" s="131">
        <f t="shared" si="5"/>
        <v>1.0437854619419762E-3</v>
      </c>
      <c r="H183" s="103"/>
      <c r="I183" s="229"/>
    </row>
    <row r="184" spans="2:9" x14ac:dyDescent="0.2">
      <c r="B184" s="229"/>
      <c r="C184" s="103"/>
      <c r="D184" s="170" t="s">
        <v>547</v>
      </c>
      <c r="E184" s="170">
        <v>0</v>
      </c>
      <c r="F184" s="170">
        <v>14</v>
      </c>
      <c r="G184" s="132">
        <f t="shared" si="5"/>
        <v>3.7469221710737606E-4</v>
      </c>
      <c r="H184" s="103"/>
      <c r="I184" s="229"/>
    </row>
    <row r="185" spans="2:9" x14ac:dyDescent="0.2">
      <c r="B185" s="229"/>
      <c r="C185" s="103"/>
      <c r="D185" s="169" t="s">
        <v>411</v>
      </c>
      <c r="E185" s="169">
        <v>0</v>
      </c>
      <c r="F185" s="169">
        <v>10</v>
      </c>
      <c r="G185" s="131">
        <f t="shared" si="5"/>
        <v>2.6763729793384007E-4</v>
      </c>
      <c r="H185" s="103"/>
      <c r="I185" s="229"/>
    </row>
    <row r="186" spans="2:9" ht="15" x14ac:dyDescent="0.2">
      <c r="B186" s="229"/>
      <c r="C186" s="103"/>
      <c r="D186" s="248" t="s">
        <v>222</v>
      </c>
      <c r="E186" s="248">
        <f>+SUM(E187:E233)</f>
        <v>154</v>
      </c>
      <c r="F186" s="248">
        <f>+SUM(F187:F233)</f>
        <v>6503</v>
      </c>
      <c r="G186" s="250">
        <f t="shared" ref="G186:G233" si="6">+F186/$F$253</f>
        <v>0.17404453484637619</v>
      </c>
      <c r="H186" s="103"/>
      <c r="I186" s="229"/>
    </row>
    <row r="187" spans="2:9" x14ac:dyDescent="0.2">
      <c r="B187" s="229"/>
      <c r="C187" s="103"/>
      <c r="D187" s="169" t="s">
        <v>412</v>
      </c>
      <c r="E187" s="169">
        <v>0</v>
      </c>
      <c r="F187" s="169">
        <v>25</v>
      </c>
      <c r="G187" s="131">
        <f t="shared" si="6"/>
        <v>6.6909324483460013E-4</v>
      </c>
      <c r="H187" s="103"/>
      <c r="I187" s="229"/>
    </row>
    <row r="188" spans="2:9" x14ac:dyDescent="0.2">
      <c r="B188" s="229"/>
      <c r="C188" s="103"/>
      <c r="D188" s="170" t="s">
        <v>282</v>
      </c>
      <c r="E188" s="170">
        <v>12</v>
      </c>
      <c r="F188" s="170">
        <v>265</v>
      </c>
      <c r="G188" s="132">
        <f t="shared" si="6"/>
        <v>7.0923883952467614E-3</v>
      </c>
      <c r="H188" s="103"/>
      <c r="I188" s="229"/>
    </row>
    <row r="189" spans="2:9" x14ac:dyDescent="0.2">
      <c r="B189" s="229"/>
      <c r="C189" s="103"/>
      <c r="D189" s="169" t="s">
        <v>413</v>
      </c>
      <c r="E189" s="169">
        <v>1</v>
      </c>
      <c r="F189" s="169">
        <v>118</v>
      </c>
      <c r="G189" s="131">
        <f t="shared" si="6"/>
        <v>3.1581201156193127E-3</v>
      </c>
      <c r="H189" s="103"/>
      <c r="I189" s="229"/>
    </row>
    <row r="190" spans="2:9" x14ac:dyDescent="0.2">
      <c r="B190" s="229"/>
      <c r="C190" s="103"/>
      <c r="D190" s="170" t="s">
        <v>414</v>
      </c>
      <c r="E190" s="170">
        <v>0</v>
      </c>
      <c r="F190" s="170">
        <v>120</v>
      </c>
      <c r="G190" s="132">
        <f t="shared" si="6"/>
        <v>3.2116475752060809E-3</v>
      </c>
      <c r="H190" s="103"/>
      <c r="I190" s="229"/>
    </row>
    <row r="191" spans="2:9" x14ac:dyDescent="0.2">
      <c r="B191" s="229"/>
      <c r="C191" s="103"/>
      <c r="D191" s="169" t="s">
        <v>415</v>
      </c>
      <c r="E191" s="169">
        <v>0</v>
      </c>
      <c r="F191" s="169">
        <v>16</v>
      </c>
      <c r="G191" s="131">
        <f t="shared" si="6"/>
        <v>4.2821967669414411E-4</v>
      </c>
      <c r="H191" s="103"/>
      <c r="I191" s="229"/>
    </row>
    <row r="192" spans="2:9" x14ac:dyDescent="0.2">
      <c r="B192" s="229"/>
      <c r="C192" s="103"/>
      <c r="D192" s="170" t="s">
        <v>416</v>
      </c>
      <c r="E192" s="170">
        <v>0</v>
      </c>
      <c r="F192" s="170">
        <v>40</v>
      </c>
      <c r="G192" s="132">
        <f t="shared" si="6"/>
        <v>1.0705491917353603E-3</v>
      </c>
      <c r="H192" s="103"/>
      <c r="I192" s="229"/>
    </row>
    <row r="193" spans="2:9" x14ac:dyDescent="0.2">
      <c r="B193" s="229"/>
      <c r="C193" s="103"/>
      <c r="D193" s="169" t="s">
        <v>417</v>
      </c>
      <c r="E193" s="169">
        <v>0</v>
      </c>
      <c r="F193" s="169">
        <v>10</v>
      </c>
      <c r="G193" s="131">
        <f t="shared" si="6"/>
        <v>2.6763729793384007E-4</v>
      </c>
      <c r="H193" s="103"/>
      <c r="I193" s="229"/>
    </row>
    <row r="194" spans="2:9" x14ac:dyDescent="0.2">
      <c r="B194" s="229"/>
      <c r="C194" s="103"/>
      <c r="D194" s="170" t="s">
        <v>418</v>
      </c>
      <c r="E194" s="170">
        <v>40</v>
      </c>
      <c r="F194" s="170">
        <v>981</v>
      </c>
      <c r="G194" s="132">
        <f t="shared" si="6"/>
        <v>2.6255218927309708E-2</v>
      </c>
      <c r="H194" s="103"/>
      <c r="I194" s="229"/>
    </row>
    <row r="195" spans="2:9" x14ac:dyDescent="0.2">
      <c r="B195" s="229"/>
      <c r="C195" s="103"/>
      <c r="D195" s="169" t="s">
        <v>419</v>
      </c>
      <c r="E195" s="169">
        <v>0</v>
      </c>
      <c r="F195" s="169">
        <v>0</v>
      </c>
      <c r="G195" s="131">
        <f t="shared" si="6"/>
        <v>0</v>
      </c>
      <c r="H195" s="103"/>
      <c r="I195" s="229"/>
    </row>
    <row r="196" spans="2:9" x14ac:dyDescent="0.2">
      <c r="B196" s="229"/>
      <c r="C196" s="103"/>
      <c r="D196" s="170" t="s">
        <v>420</v>
      </c>
      <c r="E196" s="170">
        <v>0</v>
      </c>
      <c r="F196" s="170">
        <v>234</v>
      </c>
      <c r="G196" s="132">
        <f t="shared" si="6"/>
        <v>6.2627127716518571E-3</v>
      </c>
      <c r="H196" s="103"/>
      <c r="I196" s="229"/>
    </row>
    <row r="197" spans="2:9" x14ac:dyDescent="0.2">
      <c r="B197" s="229"/>
      <c r="C197" s="103"/>
      <c r="D197" s="169" t="s">
        <v>421</v>
      </c>
      <c r="E197" s="169">
        <v>6</v>
      </c>
      <c r="F197" s="169">
        <v>96</v>
      </c>
      <c r="G197" s="131">
        <f t="shared" si="6"/>
        <v>2.5693180601648645E-3</v>
      </c>
      <c r="H197" s="103"/>
      <c r="I197" s="229"/>
    </row>
    <row r="198" spans="2:9" x14ac:dyDescent="0.2">
      <c r="B198" s="229"/>
      <c r="C198" s="103"/>
      <c r="D198" s="170" t="s">
        <v>422</v>
      </c>
      <c r="E198" s="170">
        <v>10</v>
      </c>
      <c r="F198" s="170">
        <v>115</v>
      </c>
      <c r="G198" s="132">
        <f t="shared" si="6"/>
        <v>3.0778289262391608E-3</v>
      </c>
      <c r="H198" s="103"/>
      <c r="I198" s="229"/>
    </row>
    <row r="199" spans="2:9" x14ac:dyDescent="0.2">
      <c r="B199" s="229"/>
      <c r="C199" s="103"/>
      <c r="D199" s="169" t="s">
        <v>423</v>
      </c>
      <c r="E199" s="169">
        <v>7</v>
      </c>
      <c r="F199" s="169">
        <v>96</v>
      </c>
      <c r="G199" s="131">
        <f t="shared" si="6"/>
        <v>2.5693180601648645E-3</v>
      </c>
      <c r="H199" s="103"/>
      <c r="I199" s="229"/>
    </row>
    <row r="200" spans="2:9" x14ac:dyDescent="0.2">
      <c r="B200" s="229"/>
      <c r="C200" s="103"/>
      <c r="D200" s="170" t="s">
        <v>424</v>
      </c>
      <c r="E200" s="170">
        <v>13</v>
      </c>
      <c r="F200" s="170">
        <v>674</v>
      </c>
      <c r="G200" s="132">
        <f t="shared" si="6"/>
        <v>1.8038753880740822E-2</v>
      </c>
      <c r="H200" s="103"/>
      <c r="I200" s="229"/>
    </row>
    <row r="201" spans="2:9" x14ac:dyDescent="0.2">
      <c r="B201" s="229"/>
      <c r="C201" s="103"/>
      <c r="D201" s="169" t="s">
        <v>425</v>
      </c>
      <c r="E201" s="169">
        <v>0</v>
      </c>
      <c r="F201" s="169">
        <v>37</v>
      </c>
      <c r="G201" s="131">
        <f t="shared" si="6"/>
        <v>9.902580023552082E-4</v>
      </c>
      <c r="H201" s="103"/>
      <c r="I201" s="229"/>
    </row>
    <row r="202" spans="2:9" x14ac:dyDescent="0.2">
      <c r="B202" s="229"/>
      <c r="C202" s="103"/>
      <c r="D202" s="170" t="s">
        <v>426</v>
      </c>
      <c r="E202" s="170">
        <v>0</v>
      </c>
      <c r="F202" s="170">
        <v>56</v>
      </c>
      <c r="G202" s="132">
        <f t="shared" si="6"/>
        <v>1.4987688684295042E-3</v>
      </c>
      <c r="H202" s="103"/>
      <c r="I202" s="229"/>
    </row>
    <row r="203" spans="2:9" x14ac:dyDescent="0.2">
      <c r="B203" s="229"/>
      <c r="C203" s="103"/>
      <c r="D203" s="169" t="s">
        <v>427</v>
      </c>
      <c r="E203" s="169">
        <v>0</v>
      </c>
      <c r="F203" s="169">
        <v>32</v>
      </c>
      <c r="G203" s="131">
        <f t="shared" si="6"/>
        <v>8.5643935338828821E-4</v>
      </c>
      <c r="H203" s="103"/>
      <c r="I203" s="229"/>
    </row>
    <row r="204" spans="2:9" x14ac:dyDescent="0.2">
      <c r="B204" s="229"/>
      <c r="C204" s="103"/>
      <c r="D204" s="170" t="s">
        <v>428</v>
      </c>
      <c r="E204" s="170">
        <v>6</v>
      </c>
      <c r="F204" s="170">
        <v>71</v>
      </c>
      <c r="G204" s="132">
        <f t="shared" si="6"/>
        <v>1.9002248153302645E-3</v>
      </c>
      <c r="H204" s="103"/>
      <c r="I204" s="229"/>
    </row>
    <row r="205" spans="2:9" x14ac:dyDescent="0.2">
      <c r="B205" s="229"/>
      <c r="C205" s="103"/>
      <c r="D205" s="169" t="s">
        <v>429</v>
      </c>
      <c r="E205" s="169">
        <v>0</v>
      </c>
      <c r="F205" s="169">
        <v>18</v>
      </c>
      <c r="G205" s="131">
        <f t="shared" si="6"/>
        <v>4.817471362809121E-4</v>
      </c>
      <c r="H205" s="103"/>
      <c r="I205" s="229"/>
    </row>
    <row r="206" spans="2:9" x14ac:dyDescent="0.2">
      <c r="B206" s="229"/>
      <c r="C206" s="103"/>
      <c r="D206" s="170" t="s">
        <v>430</v>
      </c>
      <c r="E206" s="170">
        <v>4</v>
      </c>
      <c r="F206" s="170">
        <v>58</v>
      </c>
      <c r="G206" s="132">
        <f t="shared" si="6"/>
        <v>1.5522963280162724E-3</v>
      </c>
      <c r="H206" s="103"/>
      <c r="I206" s="229"/>
    </row>
    <row r="207" spans="2:9" x14ac:dyDescent="0.2">
      <c r="B207" s="229"/>
      <c r="C207" s="103"/>
      <c r="D207" s="169" t="s">
        <v>431</v>
      </c>
      <c r="E207" s="169">
        <v>5</v>
      </c>
      <c r="F207" s="169">
        <v>107</v>
      </c>
      <c r="G207" s="131">
        <f t="shared" si="6"/>
        <v>2.8637190878920888E-3</v>
      </c>
      <c r="H207" s="103"/>
      <c r="I207" s="229"/>
    </row>
    <row r="208" spans="2:9" x14ac:dyDescent="0.2">
      <c r="B208" s="229"/>
      <c r="C208" s="103"/>
      <c r="D208" s="170" t="s">
        <v>432</v>
      </c>
      <c r="E208" s="170">
        <v>0</v>
      </c>
      <c r="F208" s="170">
        <v>28</v>
      </c>
      <c r="G208" s="132">
        <f t="shared" si="6"/>
        <v>7.4938443421475212E-4</v>
      </c>
      <c r="H208" s="103"/>
      <c r="I208" s="229"/>
    </row>
    <row r="209" spans="2:9" x14ac:dyDescent="0.2">
      <c r="B209" s="229"/>
      <c r="C209" s="103"/>
      <c r="D209" s="169" t="s">
        <v>433</v>
      </c>
      <c r="E209" s="169">
        <v>4</v>
      </c>
      <c r="F209" s="169">
        <v>51</v>
      </c>
      <c r="G209" s="131">
        <f t="shared" si="6"/>
        <v>1.3649502194625844E-3</v>
      </c>
      <c r="H209" s="103"/>
      <c r="I209" s="229"/>
    </row>
    <row r="210" spans="2:9" x14ac:dyDescent="0.2">
      <c r="B210" s="229"/>
      <c r="C210" s="103"/>
      <c r="D210" s="170" t="s">
        <v>434</v>
      </c>
      <c r="E210" s="170">
        <v>0</v>
      </c>
      <c r="F210" s="170">
        <v>9</v>
      </c>
      <c r="G210" s="132">
        <f t="shared" si="6"/>
        <v>2.4087356814045605E-4</v>
      </c>
      <c r="H210" s="103"/>
      <c r="I210" s="229"/>
    </row>
    <row r="211" spans="2:9" x14ac:dyDescent="0.2">
      <c r="B211" s="229"/>
      <c r="C211" s="103"/>
      <c r="D211" s="169" t="s">
        <v>435</v>
      </c>
      <c r="E211" s="169">
        <v>0</v>
      </c>
      <c r="F211" s="169">
        <v>208</v>
      </c>
      <c r="G211" s="131">
        <f t="shared" si="6"/>
        <v>5.566855797023873E-3</v>
      </c>
      <c r="H211" s="103"/>
      <c r="I211" s="229"/>
    </row>
    <row r="212" spans="2:9" x14ac:dyDescent="0.2">
      <c r="B212" s="229"/>
      <c r="C212" s="103"/>
      <c r="D212" s="170" t="s">
        <v>436</v>
      </c>
      <c r="E212" s="170">
        <v>0</v>
      </c>
      <c r="F212" s="170">
        <v>22</v>
      </c>
      <c r="G212" s="132">
        <f t="shared" si="6"/>
        <v>5.8880205545444814E-4</v>
      </c>
      <c r="H212" s="103"/>
      <c r="I212" s="229"/>
    </row>
    <row r="213" spans="2:9" x14ac:dyDescent="0.2">
      <c r="B213" s="229"/>
      <c r="C213" s="103"/>
      <c r="D213" s="169" t="s">
        <v>437</v>
      </c>
      <c r="E213" s="169">
        <v>0</v>
      </c>
      <c r="F213" s="169">
        <v>922</v>
      </c>
      <c r="G213" s="131">
        <f t="shared" si="6"/>
        <v>2.4676158869500052E-2</v>
      </c>
      <c r="H213" s="103"/>
      <c r="I213" s="229"/>
    </row>
    <row r="214" spans="2:9" x14ac:dyDescent="0.2">
      <c r="B214" s="229"/>
      <c r="C214" s="103"/>
      <c r="D214" s="170" t="s">
        <v>438</v>
      </c>
      <c r="E214" s="170">
        <v>0</v>
      </c>
      <c r="F214" s="170">
        <v>242</v>
      </c>
      <c r="G214" s="132">
        <f t="shared" si="6"/>
        <v>6.4768226099989291E-3</v>
      </c>
      <c r="H214" s="103"/>
      <c r="I214" s="229"/>
    </row>
    <row r="215" spans="2:9" x14ac:dyDescent="0.2">
      <c r="B215" s="229"/>
      <c r="C215" s="103"/>
      <c r="D215" s="169" t="s">
        <v>439</v>
      </c>
      <c r="E215" s="169">
        <v>0</v>
      </c>
      <c r="F215" s="169">
        <v>106</v>
      </c>
      <c r="G215" s="131">
        <f t="shared" si="6"/>
        <v>2.8369553580987047E-3</v>
      </c>
      <c r="H215" s="103"/>
      <c r="I215" s="229"/>
    </row>
    <row r="216" spans="2:9" x14ac:dyDescent="0.2">
      <c r="B216" s="229"/>
      <c r="C216" s="103"/>
      <c r="D216" s="170" t="s">
        <v>440</v>
      </c>
      <c r="E216" s="170">
        <v>0</v>
      </c>
      <c r="F216" s="170">
        <v>314</v>
      </c>
      <c r="G216" s="132">
        <f t="shared" si="6"/>
        <v>8.4038111551225786E-3</v>
      </c>
      <c r="H216" s="103"/>
      <c r="I216" s="229"/>
    </row>
    <row r="217" spans="2:9" x14ac:dyDescent="0.2">
      <c r="B217" s="229"/>
      <c r="C217" s="103"/>
      <c r="D217" s="169" t="s">
        <v>441</v>
      </c>
      <c r="E217" s="169">
        <v>0</v>
      </c>
      <c r="F217" s="169">
        <v>164</v>
      </c>
      <c r="G217" s="131">
        <f t="shared" si="6"/>
        <v>4.3892516861149767E-3</v>
      </c>
      <c r="H217" s="103"/>
      <c r="I217" s="229"/>
    </row>
    <row r="218" spans="2:9" x14ac:dyDescent="0.2">
      <c r="B218" s="229"/>
      <c r="C218" s="103"/>
      <c r="D218" s="170" t="s">
        <v>442</v>
      </c>
      <c r="E218" s="170">
        <v>0</v>
      </c>
      <c r="F218" s="170">
        <v>310</v>
      </c>
      <c r="G218" s="132">
        <f t="shared" si="6"/>
        <v>8.2967562359490422E-3</v>
      </c>
      <c r="H218" s="103"/>
      <c r="I218" s="229"/>
    </row>
    <row r="219" spans="2:9" x14ac:dyDescent="0.2">
      <c r="B219" s="229"/>
      <c r="C219" s="103"/>
      <c r="D219" s="169" t="s">
        <v>443</v>
      </c>
      <c r="E219" s="169">
        <v>17</v>
      </c>
      <c r="F219" s="169">
        <v>144</v>
      </c>
      <c r="G219" s="131">
        <f t="shared" si="6"/>
        <v>3.8539770902472968E-3</v>
      </c>
      <c r="H219" s="103"/>
      <c r="I219" s="229"/>
    </row>
    <row r="220" spans="2:9" x14ac:dyDescent="0.2">
      <c r="B220" s="229"/>
      <c r="C220" s="103"/>
      <c r="D220" s="170" t="s">
        <v>444</v>
      </c>
      <c r="E220" s="170">
        <v>0</v>
      </c>
      <c r="F220" s="170">
        <v>36</v>
      </c>
      <c r="G220" s="132">
        <f t="shared" si="6"/>
        <v>9.634942725618242E-4</v>
      </c>
      <c r="H220" s="103"/>
      <c r="I220" s="229"/>
    </row>
    <row r="221" spans="2:9" x14ac:dyDescent="0.2">
      <c r="B221" s="229"/>
      <c r="C221" s="103"/>
      <c r="D221" s="169" t="s">
        <v>445</v>
      </c>
      <c r="E221" s="169">
        <v>0</v>
      </c>
      <c r="F221" s="169">
        <v>48</v>
      </c>
      <c r="G221" s="131">
        <f t="shared" si="6"/>
        <v>1.2846590300824323E-3</v>
      </c>
      <c r="H221" s="103"/>
      <c r="I221" s="229"/>
    </row>
    <row r="222" spans="2:9" x14ac:dyDescent="0.2">
      <c r="B222" s="229"/>
      <c r="C222" s="103"/>
      <c r="D222" s="170" t="s">
        <v>446</v>
      </c>
      <c r="E222" s="170">
        <v>0</v>
      </c>
      <c r="F222" s="170">
        <v>120</v>
      </c>
      <c r="G222" s="132">
        <f t="shared" si="6"/>
        <v>3.2116475752060809E-3</v>
      </c>
      <c r="H222" s="103"/>
      <c r="I222" s="229"/>
    </row>
    <row r="223" spans="2:9" x14ac:dyDescent="0.2">
      <c r="B223" s="229"/>
      <c r="C223" s="103"/>
      <c r="D223" s="169" t="s">
        <v>447</v>
      </c>
      <c r="E223" s="169">
        <v>0</v>
      </c>
      <c r="F223" s="169">
        <v>33</v>
      </c>
      <c r="G223" s="131">
        <f t="shared" si="6"/>
        <v>8.8320308318167221E-4</v>
      </c>
      <c r="H223" s="103"/>
      <c r="I223" s="229"/>
    </row>
    <row r="224" spans="2:9" x14ac:dyDescent="0.2">
      <c r="B224" s="229"/>
      <c r="C224" s="103"/>
      <c r="D224" s="170" t="s">
        <v>448</v>
      </c>
      <c r="E224" s="170">
        <v>14</v>
      </c>
      <c r="F224" s="170">
        <v>155</v>
      </c>
      <c r="G224" s="132">
        <f t="shared" si="6"/>
        <v>4.1483781179745211E-3</v>
      </c>
      <c r="H224" s="103"/>
      <c r="I224" s="229"/>
    </row>
    <row r="225" spans="2:9" x14ac:dyDescent="0.2">
      <c r="B225" s="229"/>
      <c r="C225" s="103"/>
      <c r="D225" s="169" t="s">
        <v>449</v>
      </c>
      <c r="E225" s="169">
        <v>0</v>
      </c>
      <c r="F225" s="169">
        <v>85</v>
      </c>
      <c r="G225" s="131">
        <f t="shared" si="6"/>
        <v>2.2749170324376407E-3</v>
      </c>
      <c r="H225" s="103"/>
      <c r="I225" s="229"/>
    </row>
    <row r="226" spans="2:9" x14ac:dyDescent="0.2">
      <c r="B226" s="229"/>
      <c r="C226" s="103"/>
      <c r="D226" s="170" t="s">
        <v>450</v>
      </c>
      <c r="E226" s="170">
        <v>7</v>
      </c>
      <c r="F226" s="170">
        <v>86</v>
      </c>
      <c r="G226" s="132">
        <f t="shared" si="6"/>
        <v>2.3016807622310244E-3</v>
      </c>
      <c r="H226" s="103"/>
      <c r="I226" s="229"/>
    </row>
    <row r="227" spans="2:9" x14ac:dyDescent="0.2">
      <c r="B227" s="229"/>
      <c r="C227" s="103"/>
      <c r="D227" s="169" t="s">
        <v>451</v>
      </c>
      <c r="E227" s="169">
        <v>3</v>
      </c>
      <c r="F227" s="169">
        <v>73</v>
      </c>
      <c r="G227" s="131">
        <f t="shared" si="6"/>
        <v>1.9537522749170323E-3</v>
      </c>
      <c r="H227" s="103"/>
      <c r="I227" s="229"/>
    </row>
    <row r="228" spans="2:9" x14ac:dyDescent="0.2">
      <c r="B228" s="229"/>
      <c r="C228" s="103"/>
      <c r="D228" s="170" t="s">
        <v>452</v>
      </c>
      <c r="E228" s="170">
        <v>3</v>
      </c>
      <c r="F228" s="170">
        <v>24</v>
      </c>
      <c r="G228" s="132">
        <f t="shared" si="6"/>
        <v>6.4232951504121613E-4</v>
      </c>
      <c r="H228" s="103"/>
      <c r="I228" s="229"/>
    </row>
    <row r="229" spans="2:9" x14ac:dyDescent="0.2">
      <c r="B229" s="229"/>
      <c r="C229" s="103"/>
      <c r="D229" s="169" t="s">
        <v>453</v>
      </c>
      <c r="E229" s="169">
        <v>0</v>
      </c>
      <c r="F229" s="169">
        <v>52</v>
      </c>
      <c r="G229" s="131">
        <f t="shared" si="6"/>
        <v>1.3917139492559683E-3</v>
      </c>
      <c r="H229" s="103"/>
      <c r="I229" s="229"/>
    </row>
    <row r="230" spans="2:9" x14ac:dyDescent="0.2">
      <c r="B230" s="229"/>
      <c r="C230" s="103"/>
      <c r="D230" s="170" t="s">
        <v>454</v>
      </c>
      <c r="E230" s="170">
        <v>0</v>
      </c>
      <c r="F230" s="170">
        <v>7</v>
      </c>
      <c r="G230" s="132">
        <f t="shared" si="6"/>
        <v>1.8734610855368803E-4</v>
      </c>
      <c r="H230" s="103"/>
      <c r="I230" s="229"/>
    </row>
    <row r="231" spans="2:9" x14ac:dyDescent="0.2">
      <c r="B231" s="229"/>
      <c r="C231" s="103"/>
      <c r="D231" s="169" t="s">
        <v>455</v>
      </c>
      <c r="E231" s="169">
        <v>0</v>
      </c>
      <c r="F231" s="169">
        <v>26</v>
      </c>
      <c r="G231" s="131">
        <f t="shared" si="6"/>
        <v>6.9585697462798413E-4</v>
      </c>
      <c r="H231" s="103"/>
      <c r="I231" s="229"/>
    </row>
    <row r="232" spans="2:9" x14ac:dyDescent="0.2">
      <c r="B232" s="229"/>
      <c r="C232" s="103"/>
      <c r="D232" s="170" t="s">
        <v>456</v>
      </c>
      <c r="E232" s="170">
        <v>1</v>
      </c>
      <c r="F232" s="170">
        <v>66</v>
      </c>
      <c r="G232" s="132">
        <f t="shared" si="6"/>
        <v>1.7664061663633444E-3</v>
      </c>
      <c r="H232" s="103"/>
      <c r="I232" s="229"/>
    </row>
    <row r="233" spans="2:9" x14ac:dyDescent="0.2">
      <c r="B233" s="229"/>
      <c r="C233" s="103"/>
      <c r="D233" s="169" t="s">
        <v>457</v>
      </c>
      <c r="E233" s="169">
        <v>1</v>
      </c>
      <c r="F233" s="169">
        <v>3</v>
      </c>
      <c r="G233" s="131">
        <f t="shared" si="6"/>
        <v>8.0291189380152017E-5</v>
      </c>
      <c r="H233" s="103"/>
      <c r="I233" s="229"/>
    </row>
    <row r="234" spans="2:9" ht="15" x14ac:dyDescent="0.2">
      <c r="B234" s="229"/>
      <c r="C234" s="103"/>
      <c r="D234" s="248" t="s">
        <v>221</v>
      </c>
      <c r="E234" s="248">
        <f>+SUM(E235:E244)</f>
        <v>3</v>
      </c>
      <c r="F234" s="248">
        <f>+SUM(F235:F244)</f>
        <v>480</v>
      </c>
      <c r="G234" s="250">
        <f t="shared" ref="G234:G253" si="7">+F234/$F$253</f>
        <v>1.2846590300824324E-2</v>
      </c>
      <c r="H234" s="103"/>
      <c r="I234" s="229"/>
    </row>
    <row r="235" spans="2:9" x14ac:dyDescent="0.2">
      <c r="B235" s="229"/>
      <c r="C235" s="103"/>
      <c r="D235" s="169" t="s">
        <v>458</v>
      </c>
      <c r="E235" s="169">
        <v>0</v>
      </c>
      <c r="F235" s="169">
        <v>76</v>
      </c>
      <c r="G235" s="131">
        <f t="shared" si="7"/>
        <v>2.0340434642971846E-3</v>
      </c>
      <c r="H235" s="103"/>
      <c r="I235" s="229"/>
    </row>
    <row r="236" spans="2:9" x14ac:dyDescent="0.2">
      <c r="B236" s="229"/>
      <c r="C236" s="103"/>
      <c r="D236" s="170" t="s">
        <v>459</v>
      </c>
      <c r="E236" s="170">
        <v>0</v>
      </c>
      <c r="F236" s="170">
        <v>33</v>
      </c>
      <c r="G236" s="132">
        <f t="shared" si="7"/>
        <v>8.8320308318167221E-4</v>
      </c>
      <c r="H236" s="103"/>
      <c r="I236" s="229"/>
    </row>
    <row r="237" spans="2:9" x14ac:dyDescent="0.2">
      <c r="B237" s="229"/>
      <c r="C237" s="103"/>
      <c r="D237" s="169" t="s">
        <v>460</v>
      </c>
      <c r="E237" s="169">
        <v>0</v>
      </c>
      <c r="F237" s="169">
        <v>19</v>
      </c>
      <c r="G237" s="131">
        <f t="shared" si="7"/>
        <v>5.0851086607429615E-4</v>
      </c>
      <c r="H237" s="103"/>
      <c r="I237" s="229"/>
    </row>
    <row r="238" spans="2:9" x14ac:dyDescent="0.2">
      <c r="B238" s="229"/>
      <c r="C238" s="103"/>
      <c r="D238" s="170" t="s">
        <v>461</v>
      </c>
      <c r="E238" s="170">
        <v>0</v>
      </c>
      <c r="F238" s="170">
        <v>64</v>
      </c>
      <c r="G238" s="132">
        <f t="shared" si="7"/>
        <v>1.7128787067765764E-3</v>
      </c>
      <c r="H238" s="103"/>
      <c r="I238" s="229"/>
    </row>
    <row r="239" spans="2:9" x14ac:dyDescent="0.2">
      <c r="B239" s="229"/>
      <c r="C239" s="103"/>
      <c r="D239" s="169" t="s">
        <v>462</v>
      </c>
      <c r="E239" s="169">
        <v>0</v>
      </c>
      <c r="F239" s="169">
        <v>64</v>
      </c>
      <c r="G239" s="131">
        <f t="shared" si="7"/>
        <v>1.7128787067765764E-3</v>
      </c>
      <c r="H239" s="103"/>
      <c r="I239" s="229"/>
    </row>
    <row r="240" spans="2:9" x14ac:dyDescent="0.2">
      <c r="B240" s="229"/>
      <c r="C240" s="103"/>
      <c r="D240" s="170" t="s">
        <v>463</v>
      </c>
      <c r="E240" s="170">
        <v>0</v>
      </c>
      <c r="F240" s="170">
        <v>59</v>
      </c>
      <c r="G240" s="132">
        <f t="shared" si="7"/>
        <v>1.5790600578096563E-3</v>
      </c>
      <c r="H240" s="103"/>
      <c r="I240" s="229"/>
    </row>
    <row r="241" spans="2:9" x14ac:dyDescent="0.2">
      <c r="B241" s="229"/>
      <c r="C241" s="103"/>
      <c r="D241" s="169" t="s">
        <v>464</v>
      </c>
      <c r="E241" s="169">
        <v>0</v>
      </c>
      <c r="F241" s="169">
        <v>137</v>
      </c>
      <c r="G241" s="131">
        <f t="shared" si="7"/>
        <v>3.6666309816936089E-3</v>
      </c>
      <c r="H241" s="103"/>
      <c r="I241" s="229"/>
    </row>
    <row r="242" spans="2:9" x14ac:dyDescent="0.2">
      <c r="B242" s="229"/>
      <c r="C242" s="103"/>
      <c r="D242" s="170" t="s">
        <v>465</v>
      </c>
      <c r="E242" s="170">
        <v>1</v>
      </c>
      <c r="F242" s="170">
        <v>11</v>
      </c>
      <c r="G242" s="132">
        <f t="shared" si="7"/>
        <v>2.9440102772722407E-4</v>
      </c>
      <c r="H242" s="103"/>
      <c r="I242" s="229"/>
    </row>
    <row r="243" spans="2:9" x14ac:dyDescent="0.2">
      <c r="B243" s="229"/>
      <c r="C243" s="103"/>
      <c r="D243" s="169" t="s">
        <v>466</v>
      </c>
      <c r="E243" s="169">
        <v>1</v>
      </c>
      <c r="F243" s="169">
        <v>6</v>
      </c>
      <c r="G243" s="131">
        <f t="shared" si="7"/>
        <v>1.6058237876030403E-4</v>
      </c>
      <c r="H243" s="103"/>
      <c r="I243" s="229"/>
    </row>
    <row r="244" spans="2:9" x14ac:dyDescent="0.2">
      <c r="B244" s="229"/>
      <c r="C244" s="103"/>
      <c r="D244" s="170" t="s">
        <v>467</v>
      </c>
      <c r="E244" s="170">
        <v>1</v>
      </c>
      <c r="F244" s="170">
        <v>11</v>
      </c>
      <c r="G244" s="132">
        <f t="shared" si="7"/>
        <v>2.9440102772722407E-4</v>
      </c>
      <c r="H244" s="103"/>
      <c r="I244" s="229"/>
    </row>
    <row r="245" spans="2:9" ht="15" x14ac:dyDescent="0.2">
      <c r="B245" s="229"/>
      <c r="C245" s="103"/>
      <c r="D245" s="248" t="s">
        <v>63</v>
      </c>
      <c r="E245" s="248">
        <f>+SUM(E246:E247)</f>
        <v>0</v>
      </c>
      <c r="F245" s="248">
        <f>+SUM(F246:F247)</f>
        <v>130</v>
      </c>
      <c r="G245" s="250">
        <f t="shared" si="7"/>
        <v>3.4792848731399206E-3</v>
      </c>
      <c r="H245" s="103"/>
      <c r="I245" s="229"/>
    </row>
    <row r="246" spans="2:9" x14ac:dyDescent="0.2">
      <c r="B246" s="229"/>
      <c r="C246" s="103"/>
      <c r="D246" s="169" t="s">
        <v>468</v>
      </c>
      <c r="E246" s="169">
        <v>0</v>
      </c>
      <c r="F246" s="169">
        <v>56</v>
      </c>
      <c r="G246" s="131">
        <f t="shared" si="7"/>
        <v>1.4987688684295042E-3</v>
      </c>
      <c r="H246" s="103"/>
      <c r="I246" s="229"/>
    </row>
    <row r="247" spans="2:9" x14ac:dyDescent="0.2">
      <c r="B247" s="229"/>
      <c r="C247" s="103"/>
      <c r="D247" s="170" t="s">
        <v>469</v>
      </c>
      <c r="E247" s="170">
        <v>0</v>
      </c>
      <c r="F247" s="170">
        <v>74</v>
      </c>
      <c r="G247" s="132">
        <f t="shared" si="7"/>
        <v>1.9805160047104164E-3</v>
      </c>
      <c r="H247" s="103"/>
      <c r="I247" s="229"/>
    </row>
    <row r="248" spans="2:9" ht="15" x14ac:dyDescent="0.2">
      <c r="B248" s="229"/>
      <c r="C248" s="103"/>
      <c r="D248" s="248" t="s">
        <v>223</v>
      </c>
      <c r="E248" s="248">
        <f>+SUM(E249:E252)</f>
        <v>0</v>
      </c>
      <c r="F248" s="248">
        <f>+SUM(F249:F252)</f>
        <v>570</v>
      </c>
      <c r="G248" s="250">
        <f t="shared" si="7"/>
        <v>1.5255325982228883E-2</v>
      </c>
      <c r="H248" s="103"/>
      <c r="I248" s="229"/>
    </row>
    <row r="249" spans="2:9" x14ac:dyDescent="0.2">
      <c r="B249" s="229"/>
      <c r="C249" s="103"/>
      <c r="D249" s="169" t="s">
        <v>470</v>
      </c>
      <c r="E249" s="169">
        <v>0</v>
      </c>
      <c r="F249" s="169">
        <v>344</v>
      </c>
      <c r="G249" s="131">
        <f t="shared" si="7"/>
        <v>9.2067230489240974E-3</v>
      </c>
      <c r="H249" s="103"/>
      <c r="I249" s="229"/>
    </row>
    <row r="250" spans="2:9" x14ac:dyDescent="0.2">
      <c r="B250" s="229"/>
      <c r="C250" s="103"/>
      <c r="D250" s="170" t="s">
        <v>471</v>
      </c>
      <c r="E250" s="170">
        <v>0</v>
      </c>
      <c r="F250" s="170">
        <v>8</v>
      </c>
      <c r="G250" s="132">
        <f t="shared" si="7"/>
        <v>2.1410983834707205E-4</v>
      </c>
      <c r="H250" s="103"/>
      <c r="I250" s="229"/>
    </row>
    <row r="251" spans="2:9" x14ac:dyDescent="0.2">
      <c r="B251" s="229"/>
      <c r="C251" s="103"/>
      <c r="D251" s="169" t="s">
        <v>472</v>
      </c>
      <c r="E251" s="169">
        <v>0</v>
      </c>
      <c r="F251" s="169">
        <v>5</v>
      </c>
      <c r="G251" s="131">
        <f t="shared" si="7"/>
        <v>1.3381864896692004E-4</v>
      </c>
      <c r="H251" s="103"/>
      <c r="I251" s="229"/>
    </row>
    <row r="252" spans="2:9" x14ac:dyDescent="0.2">
      <c r="B252" s="229"/>
      <c r="C252" s="103"/>
      <c r="D252" s="170" t="s">
        <v>473</v>
      </c>
      <c r="E252" s="170">
        <v>0</v>
      </c>
      <c r="F252" s="170">
        <v>213</v>
      </c>
      <c r="G252" s="132">
        <f t="shared" si="7"/>
        <v>5.7006744459907931E-3</v>
      </c>
      <c r="H252" s="103"/>
      <c r="I252" s="229"/>
    </row>
    <row r="253" spans="2:9" ht="18" x14ac:dyDescent="0.2">
      <c r="B253" s="229"/>
      <c r="C253" s="103"/>
      <c r="D253" s="241" t="s">
        <v>70</v>
      </c>
      <c r="E253" s="241">
        <f>+E248+E245+E234+E152+E186+E114+E46+E34+E10</f>
        <v>557</v>
      </c>
      <c r="F253" s="242">
        <f>+F248+F245+F234+F152+F114+F46+F34+F10+F186</f>
        <v>37364</v>
      </c>
      <c r="G253" s="234">
        <f t="shared" si="7"/>
        <v>1</v>
      </c>
      <c r="H253" s="103"/>
      <c r="I253" s="229"/>
    </row>
    <row r="254" spans="2:9" x14ac:dyDescent="0.2">
      <c r="B254" s="229"/>
      <c r="C254" s="103"/>
      <c r="D254" s="113"/>
      <c r="E254" s="104"/>
      <c r="F254" s="104"/>
      <c r="G254" s="104"/>
      <c r="H254" s="104"/>
      <c r="I254" s="229"/>
    </row>
    <row r="255" spans="2:9" ht="19.5" x14ac:dyDescent="0.35">
      <c r="B255" s="229"/>
      <c r="C255" s="103"/>
      <c r="D255" s="420" t="s">
        <v>81</v>
      </c>
      <c r="E255" s="420"/>
      <c r="F255" s="420"/>
      <c r="G255" s="420"/>
      <c r="H255" s="420"/>
      <c r="I255" s="238"/>
    </row>
    <row r="256" spans="2:9" ht="19.5" x14ac:dyDescent="0.2">
      <c r="B256" s="229"/>
      <c r="C256" s="415" t="s">
        <v>544</v>
      </c>
      <c r="D256" s="415"/>
      <c r="E256" s="415"/>
      <c r="F256" s="415"/>
      <c r="G256" s="415"/>
      <c r="H256" s="415"/>
      <c r="I256" s="239"/>
    </row>
    <row r="257" spans="2:13" x14ac:dyDescent="0.2">
      <c r="B257" s="229"/>
      <c r="C257" s="103"/>
      <c r="D257" s="104"/>
      <c r="E257" s="104"/>
      <c r="F257" s="104"/>
      <c r="G257" s="104"/>
      <c r="H257" s="104"/>
      <c r="I257" s="229"/>
    </row>
    <row r="258" spans="2:13" x14ac:dyDescent="0.2">
      <c r="B258" s="229"/>
      <c r="C258" s="229"/>
      <c r="D258" s="230"/>
      <c r="E258" s="230"/>
      <c r="F258" s="230"/>
      <c r="G258" s="230"/>
      <c r="H258" s="230"/>
      <c r="I258" s="229"/>
    </row>
    <row r="263" spans="2:13" ht="19.5" x14ac:dyDescent="0.35">
      <c r="J263" s="417"/>
      <c r="K263" s="417"/>
      <c r="L263" s="417"/>
      <c r="M263" s="417"/>
    </row>
  </sheetData>
  <mergeCells count="8">
    <mergeCell ref="C4:H6"/>
    <mergeCell ref="E7:E8"/>
    <mergeCell ref="J263:M263"/>
    <mergeCell ref="D7:D9"/>
    <mergeCell ref="F7:F9"/>
    <mergeCell ref="G7:G9"/>
    <mergeCell ref="D255:H255"/>
    <mergeCell ref="C256:H256"/>
  </mergeCells>
  <pageMargins left="0.7" right="0.7" top="0.75" bottom="0.75" header="0.3" footer="0.3"/>
  <pageSetup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G24"/>
  <sheetViews>
    <sheetView zoomScale="90" zoomScaleNormal="90" workbookViewId="0">
      <selection activeCell="E19" sqref="E19"/>
    </sheetView>
  </sheetViews>
  <sheetFormatPr baseColWidth="10" defaultColWidth="11.42578125" defaultRowHeight="12.75" x14ac:dyDescent="0.2"/>
  <cols>
    <col min="1" max="1" width="2" style="14" customWidth="1"/>
    <col min="2" max="2" width="2.5703125" style="14" customWidth="1"/>
    <col min="3" max="3" width="20" style="14" customWidth="1"/>
    <col min="4" max="4" width="54" style="14" customWidth="1"/>
    <col min="5" max="5" width="28" style="14" customWidth="1"/>
    <col min="6" max="6" width="16.28515625" style="14" customWidth="1"/>
    <col min="7" max="7" width="2.5703125" style="14" customWidth="1"/>
    <col min="8" max="8" width="11.42578125" style="14"/>
    <col min="9" max="9" width="58.7109375" style="14" bestFit="1" customWidth="1"/>
    <col min="10" max="16384" width="11.42578125" style="14"/>
  </cols>
  <sheetData>
    <row r="2" spans="2:7" ht="13.5" customHeight="1" x14ac:dyDescent="0.2">
      <c r="B2" s="229"/>
      <c r="C2" s="229"/>
      <c r="D2" s="229"/>
      <c r="E2" s="229"/>
      <c r="F2" s="229"/>
      <c r="G2" s="229"/>
    </row>
    <row r="3" spans="2:7" x14ac:dyDescent="0.2">
      <c r="B3" s="229"/>
      <c r="C3" s="104"/>
      <c r="D3" s="104"/>
      <c r="E3" s="104"/>
      <c r="F3" s="104"/>
      <c r="G3" s="229"/>
    </row>
    <row r="4" spans="2:7" ht="15" customHeight="1" x14ac:dyDescent="0.2">
      <c r="B4" s="229"/>
      <c r="C4" s="423" t="s">
        <v>474</v>
      </c>
      <c r="D4" s="423"/>
      <c r="E4" s="423"/>
      <c r="F4" s="423"/>
      <c r="G4" s="229"/>
    </row>
    <row r="5" spans="2:7" x14ac:dyDescent="0.2">
      <c r="B5" s="229"/>
      <c r="C5" s="423"/>
      <c r="D5" s="423"/>
      <c r="E5" s="423"/>
      <c r="F5" s="423"/>
      <c r="G5" s="229"/>
    </row>
    <row r="6" spans="2:7" x14ac:dyDescent="0.2">
      <c r="B6" s="229"/>
      <c r="C6" s="423"/>
      <c r="D6" s="423"/>
      <c r="E6" s="423"/>
      <c r="F6" s="423"/>
      <c r="G6" s="229"/>
    </row>
    <row r="7" spans="2:7" x14ac:dyDescent="0.2">
      <c r="B7" s="229"/>
      <c r="C7" s="423"/>
      <c r="D7" s="423"/>
      <c r="E7" s="423"/>
      <c r="F7" s="423"/>
      <c r="G7" s="229"/>
    </row>
    <row r="8" spans="2:7" x14ac:dyDescent="0.2">
      <c r="B8" s="229"/>
      <c r="C8" s="104"/>
      <c r="D8" s="104"/>
      <c r="E8" s="104"/>
      <c r="F8" s="104"/>
      <c r="G8" s="229"/>
    </row>
    <row r="9" spans="2:7" x14ac:dyDescent="0.2">
      <c r="B9" s="229"/>
      <c r="C9" s="104"/>
      <c r="D9" s="104"/>
      <c r="E9" s="104"/>
      <c r="F9" s="104"/>
      <c r="G9" s="229"/>
    </row>
    <row r="10" spans="2:7" ht="21" customHeight="1" x14ac:dyDescent="0.2">
      <c r="B10" s="229"/>
      <c r="C10" s="104"/>
      <c r="D10" s="324" t="s">
        <v>475</v>
      </c>
      <c r="E10" s="324" t="s">
        <v>476</v>
      </c>
      <c r="F10" s="104"/>
      <c r="G10" s="229"/>
    </row>
    <row r="11" spans="2:7" ht="17.100000000000001" customHeight="1" x14ac:dyDescent="0.2">
      <c r="B11" s="229"/>
      <c r="C11" s="104"/>
      <c r="D11" s="325" t="s">
        <v>207</v>
      </c>
      <c r="E11" s="326">
        <v>44922</v>
      </c>
      <c r="F11" s="104"/>
      <c r="G11" s="229"/>
    </row>
    <row r="12" spans="2:7" ht="17.100000000000001" customHeight="1" x14ac:dyDescent="0.2">
      <c r="B12" s="229"/>
      <c r="C12" s="104"/>
      <c r="D12" s="327" t="s">
        <v>208</v>
      </c>
      <c r="E12" s="328">
        <v>33266</v>
      </c>
      <c r="F12" s="104"/>
      <c r="G12" s="229"/>
    </row>
    <row r="13" spans="2:7" ht="26.25" customHeight="1" x14ac:dyDescent="0.2">
      <c r="B13" s="229"/>
      <c r="C13" s="104"/>
      <c r="D13" s="324" t="s">
        <v>102</v>
      </c>
      <c r="E13" s="329">
        <f>SUM(E11:E12)</f>
        <v>78188</v>
      </c>
      <c r="F13" s="104"/>
      <c r="G13" s="229"/>
    </row>
    <row r="14" spans="2:7" ht="12.75" customHeight="1" x14ac:dyDescent="0.2">
      <c r="B14" s="229"/>
      <c r="C14" s="104"/>
      <c r="D14" s="104"/>
      <c r="E14" s="104"/>
      <c r="F14" s="104"/>
      <c r="G14" s="229"/>
    </row>
    <row r="15" spans="2:7" ht="19.5" x14ac:dyDescent="0.2">
      <c r="B15" s="229"/>
      <c r="C15" s="422" t="s">
        <v>81</v>
      </c>
      <c r="D15" s="422"/>
      <c r="E15" s="422"/>
      <c r="F15" s="422"/>
      <c r="G15" s="229"/>
    </row>
    <row r="16" spans="2:7" ht="19.5" x14ac:dyDescent="0.2">
      <c r="B16" s="229"/>
      <c r="C16" s="422" t="s">
        <v>548</v>
      </c>
      <c r="D16" s="422"/>
      <c r="E16" s="422"/>
      <c r="F16" s="422"/>
      <c r="G16" s="229"/>
    </row>
    <row r="17" spans="2:7" ht="12" customHeight="1" x14ac:dyDescent="0.2">
      <c r="B17" s="229"/>
      <c r="C17" s="104"/>
      <c r="D17" s="104"/>
      <c r="E17" s="104"/>
      <c r="F17" s="104"/>
      <c r="G17" s="229"/>
    </row>
    <row r="18" spans="2:7" ht="13.5" customHeight="1" x14ac:dyDescent="0.2">
      <c r="B18" s="229"/>
      <c r="C18" s="229"/>
      <c r="D18" s="229"/>
      <c r="E18" s="229"/>
      <c r="F18" s="229"/>
      <c r="G18" s="229"/>
    </row>
    <row r="19" spans="2:7" x14ac:dyDescent="0.2">
      <c r="E19" s="25"/>
      <c r="F19" s="25"/>
    </row>
    <row r="20" spans="2:7" x14ac:dyDescent="0.2">
      <c r="E20" s="16"/>
      <c r="F20" s="16"/>
    </row>
    <row r="21" spans="2:7" x14ac:dyDescent="0.2">
      <c r="E21" s="121"/>
      <c r="F21" s="16"/>
    </row>
    <row r="22" spans="2:7" x14ac:dyDescent="0.2">
      <c r="E22" s="122"/>
      <c r="F22" s="16"/>
    </row>
    <row r="23" spans="2:7" x14ac:dyDescent="0.2">
      <c r="E23" s="16"/>
      <c r="F23" s="16"/>
    </row>
    <row r="24" spans="2:7" x14ac:dyDescent="0.2">
      <c r="E24" s="16"/>
      <c r="F24" s="16"/>
    </row>
  </sheetData>
  <mergeCells count="3">
    <mergeCell ref="C15:F15"/>
    <mergeCell ref="C16:F16"/>
    <mergeCell ref="C4:F7"/>
  </mergeCells>
  <pageMargins left="0.7" right="0.7" top="0.75" bottom="0.75" header="0.3" footer="0.3"/>
  <pageSetup orientation="portrait" horizontalDpi="1200" verticalDpi="120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44"/>
  <dimension ref="B2:U47"/>
  <sheetViews>
    <sheetView zoomScale="70" zoomScaleNormal="70" workbookViewId="0"/>
  </sheetViews>
  <sheetFormatPr baseColWidth="10" defaultColWidth="11.42578125" defaultRowHeight="12.75" x14ac:dyDescent="0.2"/>
  <cols>
    <col min="1" max="1" width="5.28515625" style="14" customWidth="1"/>
    <col min="2" max="2" width="4.140625" style="14" customWidth="1"/>
    <col min="3" max="20" width="11.42578125" style="14" customWidth="1"/>
    <col min="21" max="21" width="2.42578125" style="14" customWidth="1"/>
    <col min="22" max="16384" width="11.42578125" style="14"/>
  </cols>
  <sheetData>
    <row r="2" spans="2:21" ht="12" customHeight="1" x14ac:dyDescent="0.5">
      <c r="B2" s="201"/>
      <c r="C2" s="201"/>
      <c r="D2" s="202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1"/>
      <c r="R2" s="201"/>
      <c r="S2" s="201"/>
      <c r="T2" s="201"/>
      <c r="U2" s="201"/>
    </row>
    <row r="3" spans="2:21" ht="23.25" customHeight="1" x14ac:dyDescent="0.2">
      <c r="B3" s="201"/>
      <c r="C3" s="4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0"/>
      <c r="S3" s="40"/>
      <c r="T3" s="40"/>
      <c r="U3" s="201"/>
    </row>
    <row r="4" spans="2:21" ht="23.25" customHeight="1" x14ac:dyDescent="0.4">
      <c r="B4" s="201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40"/>
      <c r="U4" s="201"/>
    </row>
    <row r="5" spans="2:21" ht="23.25" customHeight="1" x14ac:dyDescent="0.2">
      <c r="B5" s="201"/>
      <c r="C5" s="400" t="s">
        <v>477</v>
      </c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201"/>
    </row>
    <row r="6" spans="2:21" ht="12.75" customHeight="1" x14ac:dyDescent="0.2">
      <c r="B6" s="201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201"/>
    </row>
    <row r="7" spans="2:21" ht="12.75" customHeight="1" x14ac:dyDescent="0.2">
      <c r="B7" s="201"/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201"/>
    </row>
    <row r="8" spans="2:21" ht="12.75" customHeight="1" x14ac:dyDescent="0.2">
      <c r="B8" s="201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201"/>
    </row>
    <row r="9" spans="2:21" ht="24" customHeight="1" x14ac:dyDescent="0.2">
      <c r="B9" s="201"/>
      <c r="C9" s="400"/>
      <c r="D9" s="400"/>
      <c r="E9" s="400"/>
      <c r="F9" s="400"/>
      <c r="G9" s="400"/>
      <c r="H9" s="400"/>
      <c r="I9" s="400"/>
      <c r="J9" s="400"/>
      <c r="K9" s="400"/>
      <c r="L9" s="400"/>
      <c r="M9" s="400"/>
      <c r="N9" s="400"/>
      <c r="O9" s="400"/>
      <c r="P9" s="400"/>
      <c r="Q9" s="400"/>
      <c r="R9" s="400"/>
      <c r="S9" s="400"/>
      <c r="T9" s="400"/>
      <c r="U9" s="201"/>
    </row>
    <row r="10" spans="2:21" x14ac:dyDescent="0.2">
      <c r="B10" s="201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201"/>
    </row>
    <row r="11" spans="2:21" x14ac:dyDescent="0.2">
      <c r="B11" s="201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201"/>
    </row>
    <row r="12" spans="2:21" x14ac:dyDescent="0.2">
      <c r="B12" s="201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201"/>
    </row>
    <row r="13" spans="2:21" x14ac:dyDescent="0.2">
      <c r="B13" s="201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201"/>
    </row>
    <row r="14" spans="2:21" x14ac:dyDescent="0.2">
      <c r="B14" s="201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201"/>
    </row>
    <row r="15" spans="2:21" x14ac:dyDescent="0.2">
      <c r="B15" s="201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201"/>
    </row>
    <row r="16" spans="2:21" x14ac:dyDescent="0.2">
      <c r="B16" s="201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201"/>
    </row>
    <row r="17" spans="2:21" x14ac:dyDescent="0.2">
      <c r="B17" s="201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201"/>
    </row>
    <row r="18" spans="2:21" x14ac:dyDescent="0.2">
      <c r="B18" s="201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201"/>
    </row>
    <row r="19" spans="2:21" x14ac:dyDescent="0.2">
      <c r="B19" s="201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201"/>
    </row>
    <row r="20" spans="2:21" x14ac:dyDescent="0.2">
      <c r="B20" s="201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201"/>
    </row>
    <row r="21" spans="2:21" x14ac:dyDescent="0.2">
      <c r="B21" s="20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201"/>
    </row>
    <row r="22" spans="2:21" x14ac:dyDescent="0.2">
      <c r="B22" s="201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201"/>
    </row>
    <row r="23" spans="2:21" x14ac:dyDescent="0.2">
      <c r="B23" s="20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201"/>
    </row>
    <row r="24" spans="2:21" x14ac:dyDescent="0.2">
      <c r="B24" s="201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201"/>
    </row>
    <row r="25" spans="2:21" x14ac:dyDescent="0.2">
      <c r="B25" s="201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201"/>
    </row>
    <row r="26" spans="2:21" x14ac:dyDescent="0.2">
      <c r="B26" s="201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201"/>
    </row>
    <row r="27" spans="2:21" x14ac:dyDescent="0.2">
      <c r="B27" s="20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201"/>
    </row>
    <row r="28" spans="2:21" x14ac:dyDescent="0.2">
      <c r="B28" s="20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201"/>
    </row>
    <row r="29" spans="2:21" x14ac:dyDescent="0.2">
      <c r="B29" s="20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201"/>
    </row>
    <row r="30" spans="2:21" x14ac:dyDescent="0.2">
      <c r="B30" s="20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201"/>
    </row>
    <row r="31" spans="2:21" x14ac:dyDescent="0.2">
      <c r="B31" s="20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201"/>
    </row>
    <row r="32" spans="2:21" x14ac:dyDescent="0.2">
      <c r="B32" s="20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201"/>
    </row>
    <row r="33" spans="2:21" x14ac:dyDescent="0.2">
      <c r="B33" s="20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201"/>
    </row>
    <row r="34" spans="2:21" x14ac:dyDescent="0.2">
      <c r="B34" s="20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201"/>
    </row>
    <row r="35" spans="2:21" x14ac:dyDescent="0.2">
      <c r="B35" s="20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201"/>
    </row>
    <row r="36" spans="2:21" x14ac:dyDescent="0.2">
      <c r="B36" s="20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201"/>
    </row>
    <row r="37" spans="2:21" x14ac:dyDescent="0.2">
      <c r="B37" s="20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201"/>
    </row>
    <row r="38" spans="2:21" x14ac:dyDescent="0.2">
      <c r="B38" s="20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201"/>
    </row>
    <row r="39" spans="2:21" x14ac:dyDescent="0.2">
      <c r="B39" s="20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201"/>
    </row>
    <row r="40" spans="2:21" x14ac:dyDescent="0.2">
      <c r="B40" s="20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201"/>
    </row>
    <row r="41" spans="2:21" x14ac:dyDescent="0.2">
      <c r="B41" s="20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201"/>
    </row>
    <row r="42" spans="2:21" x14ac:dyDescent="0.2">
      <c r="B42" s="20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201"/>
    </row>
    <row r="43" spans="2:21" x14ac:dyDescent="0.2">
      <c r="B43" s="20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201"/>
    </row>
    <row r="44" spans="2:21" ht="21" x14ac:dyDescent="0.2">
      <c r="B44" s="201"/>
      <c r="C44" s="413" t="s">
        <v>81</v>
      </c>
      <c r="D44" s="413"/>
      <c r="E44" s="413"/>
      <c r="F44" s="413"/>
      <c r="G44" s="413"/>
      <c r="H44" s="413"/>
      <c r="I44" s="413"/>
      <c r="J44" s="413"/>
      <c r="K44" s="413"/>
      <c r="L44" s="413"/>
      <c r="M44" s="413"/>
      <c r="N44" s="413"/>
      <c r="O44" s="413"/>
      <c r="P44" s="413"/>
      <c r="Q44" s="413"/>
      <c r="R44" s="413"/>
      <c r="S44" s="413"/>
      <c r="T44" s="413"/>
      <c r="U44" s="201"/>
    </row>
    <row r="45" spans="2:21" x14ac:dyDescent="0.2">
      <c r="B45" s="201"/>
      <c r="C45" s="40"/>
      <c r="D45" s="40"/>
      <c r="E45" s="77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201"/>
    </row>
    <row r="46" spans="2:21" x14ac:dyDescent="0.2">
      <c r="B46" s="20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201"/>
    </row>
    <row r="47" spans="2:21" ht="12" customHeight="1" x14ac:dyDescent="0.2"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</row>
  </sheetData>
  <mergeCells count="2">
    <mergeCell ref="C5:T9"/>
    <mergeCell ref="C44:T44"/>
  </mergeCell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46"/>
  <dimension ref="B2:N49"/>
  <sheetViews>
    <sheetView zoomScaleNormal="100" workbookViewId="0">
      <selection activeCell="I23" sqref="I23"/>
    </sheetView>
  </sheetViews>
  <sheetFormatPr baseColWidth="10" defaultColWidth="11.42578125" defaultRowHeight="12.75" x14ac:dyDescent="0.2"/>
  <cols>
    <col min="1" max="1" width="2" style="14" customWidth="1"/>
    <col min="2" max="2" width="2.5703125" style="14" customWidth="1"/>
    <col min="3" max="3" width="20" style="14" customWidth="1"/>
    <col min="4" max="4" width="56.7109375" style="14" customWidth="1"/>
    <col min="5" max="5" width="11.5703125" style="14" customWidth="1"/>
    <col min="6" max="6" width="17" style="14" customWidth="1"/>
    <col min="7" max="10" width="11.5703125" style="14" customWidth="1"/>
    <col min="11" max="11" width="16.28515625" style="14" customWidth="1"/>
    <col min="12" max="12" width="2.5703125" style="14" customWidth="1"/>
    <col min="13" max="13" width="11.42578125" style="14"/>
    <col min="14" max="14" width="58.7109375" style="14" bestFit="1" customWidth="1"/>
    <col min="15" max="16384" width="11.42578125" style="14"/>
  </cols>
  <sheetData>
    <row r="2" spans="2:12" ht="13.5" customHeight="1" x14ac:dyDescent="0.2"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2:12" x14ac:dyDescent="0.2">
      <c r="B3" s="229"/>
      <c r="C3" s="104"/>
      <c r="D3" s="104"/>
      <c r="E3" s="104"/>
      <c r="F3" s="104"/>
      <c r="G3" s="104"/>
      <c r="H3" s="104"/>
      <c r="I3" s="104"/>
      <c r="J3" s="104"/>
      <c r="K3" s="104"/>
      <c r="L3" s="229"/>
    </row>
    <row r="4" spans="2:12" ht="46.5" customHeight="1" x14ac:dyDescent="0.2">
      <c r="B4" s="229"/>
      <c r="C4" s="424" t="s">
        <v>549</v>
      </c>
      <c r="D4" s="424"/>
      <c r="E4" s="424"/>
      <c r="F4" s="424"/>
      <c r="G4" s="424"/>
      <c r="H4" s="424"/>
      <c r="I4" s="424"/>
      <c r="J4" s="424"/>
      <c r="K4" s="424"/>
      <c r="L4" s="229"/>
    </row>
    <row r="5" spans="2:12" x14ac:dyDescent="0.2">
      <c r="B5" s="229"/>
      <c r="C5" s="424"/>
      <c r="D5" s="424"/>
      <c r="E5" s="424"/>
      <c r="F5" s="424"/>
      <c r="G5" s="424"/>
      <c r="H5" s="424"/>
      <c r="I5" s="424"/>
      <c r="J5" s="424"/>
      <c r="K5" s="424"/>
      <c r="L5" s="229"/>
    </row>
    <row r="6" spans="2:12" x14ac:dyDescent="0.2">
      <c r="B6" s="229"/>
      <c r="C6" s="424"/>
      <c r="D6" s="424"/>
      <c r="E6" s="424"/>
      <c r="F6" s="424"/>
      <c r="G6" s="424"/>
      <c r="H6" s="424"/>
      <c r="I6" s="424"/>
      <c r="J6" s="424"/>
      <c r="K6" s="424"/>
      <c r="L6" s="229"/>
    </row>
    <row r="7" spans="2:12" x14ac:dyDescent="0.2">
      <c r="B7" s="229"/>
      <c r="C7" s="424"/>
      <c r="D7" s="424"/>
      <c r="E7" s="424"/>
      <c r="F7" s="424"/>
      <c r="G7" s="424"/>
      <c r="H7" s="424"/>
      <c r="I7" s="424"/>
      <c r="J7" s="424"/>
      <c r="K7" s="424"/>
      <c r="L7" s="229"/>
    </row>
    <row r="8" spans="2:12" x14ac:dyDescent="0.2">
      <c r="B8" s="229"/>
      <c r="C8" s="104"/>
      <c r="D8" s="104"/>
      <c r="E8" s="104"/>
      <c r="F8" s="104"/>
      <c r="G8" s="104"/>
      <c r="H8" s="104"/>
      <c r="I8" s="104"/>
      <c r="J8" s="104"/>
      <c r="K8" s="104"/>
      <c r="L8" s="229"/>
    </row>
    <row r="9" spans="2:12" x14ac:dyDescent="0.2">
      <c r="B9" s="229"/>
      <c r="C9" s="104"/>
      <c r="D9" s="104"/>
      <c r="E9" s="104"/>
      <c r="F9" s="104"/>
      <c r="G9" s="104"/>
      <c r="H9" s="104"/>
      <c r="I9" s="104"/>
      <c r="J9" s="104"/>
      <c r="K9" s="104"/>
      <c r="L9" s="229"/>
    </row>
    <row r="10" spans="2:12" ht="21" customHeight="1" x14ac:dyDescent="0.2">
      <c r="B10" s="229"/>
      <c r="C10" s="104"/>
      <c r="D10" s="411" t="s">
        <v>478</v>
      </c>
      <c r="E10" s="411" t="s">
        <v>476</v>
      </c>
      <c r="F10" s="411"/>
      <c r="G10" s="411"/>
      <c r="H10" s="411"/>
      <c r="I10" s="409" t="s">
        <v>479</v>
      </c>
      <c r="J10" s="409" t="s">
        <v>102</v>
      </c>
      <c r="K10" s="104"/>
      <c r="L10" s="229"/>
    </row>
    <row r="11" spans="2:12" ht="21" customHeight="1" x14ac:dyDescent="0.2">
      <c r="B11" s="229"/>
      <c r="C11" s="104"/>
      <c r="D11" s="411"/>
      <c r="E11" s="411" t="s">
        <v>207</v>
      </c>
      <c r="F11" s="411" t="s">
        <v>208</v>
      </c>
      <c r="G11" s="411"/>
      <c r="H11" s="411"/>
      <c r="I11" s="409"/>
      <c r="J11" s="409"/>
      <c r="K11" s="104"/>
      <c r="L11" s="229"/>
    </row>
    <row r="12" spans="2:12" ht="21" customHeight="1" x14ac:dyDescent="0.2">
      <c r="B12" s="229"/>
      <c r="C12" s="104"/>
      <c r="D12" s="411"/>
      <c r="E12" s="411"/>
      <c r="F12" s="251" t="s">
        <v>480</v>
      </c>
      <c r="G12" s="251" t="s">
        <v>481</v>
      </c>
      <c r="H12" s="251" t="s">
        <v>482</v>
      </c>
      <c r="I12" s="409"/>
      <c r="J12" s="409"/>
      <c r="K12" s="104"/>
      <c r="L12" s="229"/>
    </row>
    <row r="13" spans="2:12" ht="15.75" customHeight="1" x14ac:dyDescent="0.2">
      <c r="B13" s="229"/>
      <c r="C13" s="104"/>
      <c r="D13" s="253" t="s">
        <v>30</v>
      </c>
      <c r="E13" s="254">
        <v>3</v>
      </c>
      <c r="F13" s="253">
        <v>11</v>
      </c>
      <c r="G13" s="253">
        <v>4</v>
      </c>
      <c r="H13" s="253">
        <v>1</v>
      </c>
      <c r="I13" s="253">
        <f>+SUM(F13:H13)</f>
        <v>16</v>
      </c>
      <c r="J13" s="253">
        <f>I13+E13</f>
        <v>19</v>
      </c>
      <c r="K13" s="104"/>
      <c r="L13" s="229"/>
    </row>
    <row r="14" spans="2:12" ht="15.75" customHeight="1" x14ac:dyDescent="0.2">
      <c r="B14" s="229"/>
      <c r="C14" s="104"/>
      <c r="D14" s="108" t="s">
        <v>483</v>
      </c>
      <c r="E14" s="107">
        <v>3</v>
      </c>
      <c r="F14" s="108">
        <v>18</v>
      </c>
      <c r="G14" s="108">
        <v>10</v>
      </c>
      <c r="H14" s="108">
        <v>1</v>
      </c>
      <c r="I14" s="108">
        <f t="shared" ref="I14:I22" si="0">+SUM(F14:H14)</f>
        <v>29</v>
      </c>
      <c r="J14" s="108">
        <f t="shared" ref="J14:J23" si="1">I14+E14</f>
        <v>32</v>
      </c>
      <c r="K14" s="104"/>
      <c r="L14" s="229"/>
    </row>
    <row r="15" spans="2:12" ht="15.75" customHeight="1" x14ac:dyDescent="0.2">
      <c r="B15" s="229"/>
      <c r="C15" s="104"/>
      <c r="D15" s="111" t="s">
        <v>222</v>
      </c>
      <c r="E15" s="119">
        <v>3</v>
      </c>
      <c r="F15" s="111">
        <v>14</v>
      </c>
      <c r="G15" s="111">
        <v>6</v>
      </c>
      <c r="H15" s="111">
        <v>1</v>
      </c>
      <c r="I15" s="111">
        <f t="shared" si="0"/>
        <v>21</v>
      </c>
      <c r="J15" s="111">
        <f t="shared" si="1"/>
        <v>24</v>
      </c>
      <c r="K15" s="104"/>
      <c r="L15" s="229"/>
    </row>
    <row r="16" spans="2:12" ht="15.75" customHeight="1" x14ac:dyDescent="0.2">
      <c r="B16" s="229"/>
      <c r="C16" s="104"/>
      <c r="D16" s="118" t="s">
        <v>484</v>
      </c>
      <c r="E16" s="108"/>
      <c r="F16" s="108"/>
      <c r="G16" s="108">
        <v>6</v>
      </c>
      <c r="H16" s="108"/>
      <c r="I16" s="108">
        <f t="shared" si="0"/>
        <v>6</v>
      </c>
      <c r="J16" s="108">
        <f t="shared" si="1"/>
        <v>6</v>
      </c>
      <c r="K16" s="104"/>
      <c r="L16" s="229"/>
    </row>
    <row r="17" spans="2:14" ht="15.75" customHeight="1" x14ac:dyDescent="0.2">
      <c r="B17" s="229"/>
      <c r="C17" s="104"/>
      <c r="D17" s="111" t="s">
        <v>218</v>
      </c>
      <c r="E17" s="120">
        <v>6</v>
      </c>
      <c r="F17" s="111">
        <v>17</v>
      </c>
      <c r="G17" s="111">
        <v>14</v>
      </c>
      <c r="H17" s="111">
        <v>5</v>
      </c>
      <c r="I17" s="111">
        <f t="shared" si="0"/>
        <v>36</v>
      </c>
      <c r="J17" s="111">
        <f t="shared" si="1"/>
        <v>42</v>
      </c>
      <c r="K17" s="104"/>
      <c r="L17" s="229"/>
    </row>
    <row r="18" spans="2:14" ht="15.75" customHeight="1" x14ac:dyDescent="0.2">
      <c r="B18" s="229"/>
      <c r="C18" s="104"/>
      <c r="D18" s="108" t="s">
        <v>485</v>
      </c>
      <c r="E18" s="107">
        <v>3</v>
      </c>
      <c r="F18" s="108"/>
      <c r="G18" s="108">
        <v>6</v>
      </c>
      <c r="H18" s="108">
        <v>2</v>
      </c>
      <c r="I18" s="108">
        <f t="shared" si="0"/>
        <v>8</v>
      </c>
      <c r="J18" s="108">
        <f t="shared" si="1"/>
        <v>11</v>
      </c>
      <c r="K18" s="104"/>
      <c r="L18" s="229"/>
    </row>
    <row r="19" spans="2:14" ht="15.75" customHeight="1" x14ac:dyDescent="0.2">
      <c r="B19" s="229"/>
      <c r="C19" s="104"/>
      <c r="D19" s="111" t="s">
        <v>49</v>
      </c>
      <c r="E19" s="110">
        <v>4</v>
      </c>
      <c r="F19" s="111">
        <v>7</v>
      </c>
      <c r="G19" s="111">
        <v>12</v>
      </c>
      <c r="H19" s="111">
        <v>4</v>
      </c>
      <c r="I19" s="111">
        <f t="shared" si="0"/>
        <v>23</v>
      </c>
      <c r="J19" s="111">
        <f t="shared" si="1"/>
        <v>27</v>
      </c>
      <c r="K19" s="104"/>
      <c r="L19" s="229"/>
    </row>
    <row r="20" spans="2:14" ht="15.75" customHeight="1" x14ac:dyDescent="0.2">
      <c r="B20" s="229"/>
      <c r="C20" s="104"/>
      <c r="D20" s="108" t="s">
        <v>68</v>
      </c>
      <c r="E20" s="107">
        <v>1</v>
      </c>
      <c r="F20" s="108">
        <v>1</v>
      </c>
      <c r="G20" s="108">
        <v>2</v>
      </c>
      <c r="H20" s="108"/>
      <c r="I20" s="108">
        <f t="shared" si="0"/>
        <v>3</v>
      </c>
      <c r="J20" s="108">
        <f t="shared" si="1"/>
        <v>4</v>
      </c>
      <c r="K20" s="104"/>
      <c r="L20" s="229"/>
    </row>
    <row r="21" spans="2:14" ht="15.75" customHeight="1" x14ac:dyDescent="0.2">
      <c r="B21" s="229"/>
      <c r="C21" s="104"/>
      <c r="D21" s="111" t="s">
        <v>63</v>
      </c>
      <c r="E21" s="110">
        <v>3</v>
      </c>
      <c r="F21" s="111"/>
      <c r="G21" s="111">
        <v>2</v>
      </c>
      <c r="H21" s="111"/>
      <c r="I21" s="111">
        <f t="shared" si="0"/>
        <v>2</v>
      </c>
      <c r="J21" s="111">
        <f t="shared" si="1"/>
        <v>5</v>
      </c>
      <c r="K21" s="104"/>
      <c r="L21" s="229"/>
    </row>
    <row r="22" spans="2:14" ht="15.75" customHeight="1" x14ac:dyDescent="0.2">
      <c r="B22" s="229"/>
      <c r="C22" s="104"/>
      <c r="D22" s="108" t="s">
        <v>486</v>
      </c>
      <c r="E22" s="107">
        <v>1</v>
      </c>
      <c r="F22" s="108"/>
      <c r="G22" s="108">
        <v>4</v>
      </c>
      <c r="H22" s="108">
        <v>1</v>
      </c>
      <c r="I22" s="108">
        <f t="shared" si="0"/>
        <v>5</v>
      </c>
      <c r="J22" s="108">
        <f t="shared" si="1"/>
        <v>6</v>
      </c>
      <c r="K22" s="104"/>
      <c r="L22" s="229"/>
    </row>
    <row r="23" spans="2:14" ht="15.75" customHeight="1" x14ac:dyDescent="0.2">
      <c r="B23" s="229"/>
      <c r="C23" s="104"/>
      <c r="D23" s="111" t="s">
        <v>67</v>
      </c>
      <c r="E23" s="110">
        <v>1</v>
      </c>
      <c r="F23" s="111"/>
      <c r="G23" s="111"/>
      <c r="H23" s="111"/>
      <c r="I23" s="111"/>
      <c r="J23" s="111">
        <f t="shared" si="1"/>
        <v>1</v>
      </c>
      <c r="K23" s="104"/>
      <c r="L23" s="229"/>
    </row>
    <row r="24" spans="2:14" ht="26.25" customHeight="1" x14ac:dyDescent="0.2">
      <c r="B24" s="229"/>
      <c r="C24" s="104"/>
      <c r="D24" s="252" t="s">
        <v>102</v>
      </c>
      <c r="E24" s="252">
        <f t="shared" ref="E24:J24" si="2">+SUM(E13:E23)</f>
        <v>28</v>
      </c>
      <c r="F24" s="252">
        <f t="shared" si="2"/>
        <v>68</v>
      </c>
      <c r="G24" s="252">
        <f t="shared" si="2"/>
        <v>66</v>
      </c>
      <c r="H24" s="252">
        <f t="shared" si="2"/>
        <v>15</v>
      </c>
      <c r="I24" s="252">
        <f t="shared" si="2"/>
        <v>149</v>
      </c>
      <c r="J24" s="252">
        <f t="shared" si="2"/>
        <v>177</v>
      </c>
      <c r="K24" s="104"/>
      <c r="L24" s="229"/>
    </row>
    <row r="25" spans="2:14" ht="12.75" customHeight="1" x14ac:dyDescent="0.2">
      <c r="B25" s="229"/>
      <c r="C25" s="104"/>
      <c r="D25" s="104"/>
      <c r="E25" s="104"/>
      <c r="F25" s="104"/>
      <c r="G25" s="104"/>
      <c r="H25" s="104"/>
      <c r="I25" s="104"/>
      <c r="J25" s="104"/>
      <c r="K25" s="104"/>
      <c r="L25" s="229"/>
    </row>
    <row r="26" spans="2:14" ht="15" customHeight="1" x14ac:dyDescent="0.35">
      <c r="B26" s="229"/>
      <c r="C26" s="425" t="s">
        <v>81</v>
      </c>
      <c r="D26" s="425"/>
      <c r="E26" s="425"/>
      <c r="F26" s="425"/>
      <c r="G26" s="425"/>
      <c r="H26" s="425"/>
      <c r="I26" s="425"/>
      <c r="J26" s="425"/>
      <c r="K26" s="425"/>
      <c r="L26" s="229"/>
    </row>
    <row r="27" spans="2:14" x14ac:dyDescent="0.2">
      <c r="B27" s="229"/>
      <c r="C27" s="104"/>
      <c r="D27" s="104"/>
      <c r="E27" s="104"/>
      <c r="F27" s="104"/>
      <c r="G27" s="104"/>
      <c r="H27" s="104"/>
      <c r="I27" s="104"/>
      <c r="J27" s="104"/>
      <c r="K27" s="104"/>
      <c r="L27" s="229"/>
    </row>
    <row r="28" spans="2:14" ht="12" customHeight="1" x14ac:dyDescent="0.2">
      <c r="B28" s="229"/>
      <c r="C28" s="104"/>
      <c r="D28" s="104"/>
      <c r="E28" s="104"/>
      <c r="F28" s="104"/>
      <c r="G28" s="104"/>
      <c r="H28" s="104"/>
      <c r="I28" s="104"/>
      <c r="J28" s="104"/>
      <c r="K28" s="104"/>
      <c r="L28" s="229"/>
    </row>
    <row r="29" spans="2:14" ht="13.5" customHeight="1" x14ac:dyDescent="0.2"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</row>
    <row r="30" spans="2:14" x14ac:dyDescent="0.2">
      <c r="E30" s="25"/>
      <c r="F30" s="25"/>
      <c r="G30" s="25"/>
      <c r="H30" s="25"/>
      <c r="I30" s="25"/>
      <c r="J30" s="25"/>
      <c r="K30" s="25"/>
    </row>
    <row r="31" spans="2:14" x14ac:dyDescent="0.2"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</row>
    <row r="32" spans="2:14" x14ac:dyDescent="0.2">
      <c r="D32" s="146"/>
      <c r="E32" s="121" t="s">
        <v>207</v>
      </c>
      <c r="F32" s="121" t="s">
        <v>480</v>
      </c>
      <c r="G32" s="121" t="s">
        <v>481</v>
      </c>
      <c r="H32" s="121" t="s">
        <v>482</v>
      </c>
      <c r="I32" s="121"/>
      <c r="J32" s="121"/>
      <c r="K32" s="16"/>
      <c r="L32" s="16"/>
      <c r="M32" s="16"/>
      <c r="N32" s="146"/>
    </row>
    <row r="33" spans="4:14" x14ac:dyDescent="0.2">
      <c r="D33" s="146"/>
      <c r="E33" s="122">
        <f>+E24/$J$24</f>
        <v>0.15819209039548024</v>
      </c>
      <c r="F33" s="122">
        <f>+F24/$J$24</f>
        <v>0.38418079096045199</v>
      </c>
      <c r="G33" s="122">
        <f>+G24/$J$24</f>
        <v>0.3728813559322034</v>
      </c>
      <c r="H33" s="122">
        <f>+H24/$J$24</f>
        <v>8.4745762711864403E-2</v>
      </c>
      <c r="I33" s="122"/>
      <c r="J33" s="122">
        <f>+J24/$J$24</f>
        <v>1</v>
      </c>
      <c r="K33" s="16"/>
      <c r="L33" s="16"/>
      <c r="M33" s="16"/>
      <c r="N33" s="146"/>
    </row>
    <row r="34" spans="4:14" x14ac:dyDescent="0.2">
      <c r="D34" s="146"/>
      <c r="E34" s="16"/>
      <c r="F34" s="16"/>
      <c r="G34" s="16"/>
      <c r="H34" s="16"/>
      <c r="I34" s="16"/>
      <c r="J34" s="16"/>
      <c r="K34" s="16"/>
      <c r="L34" s="16"/>
      <c r="M34" s="16"/>
      <c r="N34" s="146"/>
    </row>
    <row r="35" spans="4:14" x14ac:dyDescent="0.2">
      <c r="D35" s="146"/>
      <c r="E35" s="16"/>
      <c r="F35" s="16"/>
      <c r="G35" s="16"/>
      <c r="H35" s="16"/>
      <c r="I35" s="16"/>
      <c r="J35" s="16"/>
      <c r="K35" s="16"/>
      <c r="L35" s="16"/>
      <c r="M35" s="16"/>
      <c r="N35" s="146"/>
    </row>
    <row r="36" spans="4:14" x14ac:dyDescent="0.2">
      <c r="D36" s="146"/>
      <c r="E36" s="16"/>
      <c r="F36" s="16"/>
      <c r="G36" s="16"/>
      <c r="H36" s="16"/>
      <c r="I36" s="16"/>
      <c r="J36" s="16"/>
      <c r="K36" s="16"/>
      <c r="L36" s="16"/>
      <c r="M36" s="16"/>
      <c r="N36" s="146"/>
    </row>
    <row r="37" spans="4:14" x14ac:dyDescent="0.2"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</row>
    <row r="38" spans="4:14" x14ac:dyDescent="0.2">
      <c r="E38" s="146"/>
      <c r="F38" s="146"/>
      <c r="G38" s="146"/>
      <c r="H38" s="146"/>
      <c r="I38" s="146"/>
      <c r="J38" s="146"/>
      <c r="K38" s="146"/>
      <c r="L38" s="146"/>
      <c r="M38" s="146"/>
      <c r="N38" s="146"/>
    </row>
    <row r="39" spans="4:14" x14ac:dyDescent="0.2">
      <c r="E39" s="146"/>
      <c r="F39" s="146"/>
      <c r="G39" s="146"/>
      <c r="H39" s="146"/>
      <c r="I39" s="146"/>
      <c r="J39" s="146"/>
      <c r="K39" s="146"/>
      <c r="L39" s="146"/>
      <c r="M39" s="146"/>
      <c r="N39" s="146"/>
    </row>
    <row r="40" spans="4:14" x14ac:dyDescent="0.2">
      <c r="E40" s="146"/>
      <c r="F40" s="146"/>
      <c r="G40" s="146"/>
      <c r="H40" s="146"/>
      <c r="I40" s="146"/>
      <c r="J40" s="146"/>
      <c r="K40" s="146"/>
      <c r="L40" s="146"/>
      <c r="M40" s="146"/>
      <c r="N40" s="146"/>
    </row>
    <row r="41" spans="4:14" x14ac:dyDescent="0.2">
      <c r="E41" s="146"/>
      <c r="F41" s="146"/>
      <c r="G41" s="146"/>
      <c r="H41" s="146"/>
      <c r="I41" s="146"/>
      <c r="J41" s="146"/>
      <c r="K41" s="146"/>
      <c r="L41" s="146"/>
      <c r="M41" s="146"/>
      <c r="N41" s="146"/>
    </row>
    <row r="42" spans="4:14" x14ac:dyDescent="0.2">
      <c r="E42" s="146"/>
      <c r="F42" s="146"/>
      <c r="G42" s="146"/>
      <c r="H42" s="146"/>
      <c r="I42" s="146"/>
      <c r="J42" s="146"/>
      <c r="K42" s="146"/>
      <c r="L42" s="146"/>
      <c r="M42" s="146"/>
      <c r="N42" s="146"/>
    </row>
    <row r="43" spans="4:14" x14ac:dyDescent="0.2">
      <c r="E43" s="146"/>
      <c r="F43" s="146"/>
      <c r="G43" s="146"/>
      <c r="H43" s="146"/>
      <c r="I43" s="146"/>
      <c r="J43" s="146"/>
      <c r="K43" s="146"/>
      <c r="L43" s="146"/>
      <c r="M43" s="146"/>
      <c r="N43" s="146"/>
    </row>
    <row r="44" spans="4:14" x14ac:dyDescent="0.2">
      <c r="E44" s="146"/>
      <c r="F44" s="146"/>
      <c r="G44" s="146"/>
      <c r="H44" s="146"/>
      <c r="I44" s="146"/>
      <c r="J44" s="146"/>
      <c r="K44" s="146"/>
      <c r="L44" s="146"/>
      <c r="M44" s="146"/>
      <c r="N44" s="146"/>
    </row>
    <row r="45" spans="4:14" x14ac:dyDescent="0.2">
      <c r="E45" s="146"/>
      <c r="F45" s="146"/>
      <c r="G45" s="146"/>
      <c r="H45" s="146"/>
      <c r="I45" s="146"/>
      <c r="J45" s="146"/>
      <c r="K45" s="146"/>
      <c r="L45" s="146"/>
      <c r="M45" s="146"/>
      <c r="N45" s="146"/>
    </row>
    <row r="46" spans="4:14" x14ac:dyDescent="0.2">
      <c r="E46" s="146"/>
      <c r="F46" s="146"/>
      <c r="G46" s="146"/>
      <c r="H46" s="146"/>
      <c r="I46" s="146"/>
      <c r="J46" s="146"/>
      <c r="K46" s="146"/>
      <c r="L46" s="146"/>
      <c r="M46" s="146"/>
      <c r="N46" s="146"/>
    </row>
    <row r="47" spans="4:14" x14ac:dyDescent="0.2">
      <c r="E47" s="146"/>
      <c r="F47" s="146"/>
      <c r="G47" s="146"/>
      <c r="H47" s="146"/>
      <c r="I47" s="146"/>
      <c r="J47" s="146"/>
      <c r="K47" s="146"/>
      <c r="L47" s="146"/>
      <c r="M47" s="146"/>
      <c r="N47" s="146"/>
    </row>
    <row r="48" spans="4:14" x14ac:dyDescent="0.2">
      <c r="E48" s="146"/>
      <c r="F48" s="146"/>
      <c r="G48" s="146"/>
      <c r="H48" s="146"/>
      <c r="I48" s="146"/>
      <c r="J48" s="146"/>
      <c r="K48" s="146"/>
      <c r="L48" s="146"/>
      <c r="M48" s="146"/>
      <c r="N48" s="146"/>
    </row>
    <row r="49" spans="5:14" x14ac:dyDescent="0.2">
      <c r="E49" s="146"/>
      <c r="F49" s="146"/>
      <c r="G49" s="146"/>
      <c r="H49" s="146"/>
      <c r="I49" s="146"/>
      <c r="J49" s="146"/>
      <c r="K49" s="146"/>
      <c r="L49" s="146"/>
      <c r="M49" s="146"/>
      <c r="N49" s="146"/>
    </row>
  </sheetData>
  <mergeCells count="8">
    <mergeCell ref="J10:J12"/>
    <mergeCell ref="C4:K7"/>
    <mergeCell ref="C26:K26"/>
    <mergeCell ref="E11:E12"/>
    <mergeCell ref="F11:H11"/>
    <mergeCell ref="D10:D12"/>
    <mergeCell ref="E10:H10"/>
    <mergeCell ref="I10:I12"/>
  </mergeCells>
  <pageMargins left="0.7" right="0.7" top="0.75" bottom="0.75" header="0.3" footer="0.3"/>
  <pageSetup orientation="portrait" horizontalDpi="1200" verticalDpi="120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47"/>
  <dimension ref="B2:M46"/>
  <sheetViews>
    <sheetView topLeftCell="C7" zoomScale="70" zoomScaleNormal="70" workbookViewId="0">
      <selection activeCell="D43" sqref="D43"/>
    </sheetView>
  </sheetViews>
  <sheetFormatPr baseColWidth="10" defaultColWidth="11.42578125" defaultRowHeight="12.75" x14ac:dyDescent="0.2"/>
  <cols>
    <col min="1" max="1" width="2.140625" style="8" customWidth="1"/>
    <col min="2" max="2" width="2.5703125" style="8" customWidth="1"/>
    <col min="3" max="3" width="11.42578125" style="8"/>
    <col min="4" max="4" width="49.5703125" style="8" customWidth="1"/>
    <col min="5" max="5" width="16.28515625" style="8" bestFit="1" customWidth="1"/>
    <col min="6" max="6" width="15.28515625" style="8" customWidth="1"/>
    <col min="7" max="7" width="20.85546875" style="8" bestFit="1" customWidth="1"/>
    <col min="8" max="8" width="12.7109375" style="8" bestFit="1" customWidth="1"/>
    <col min="9" max="9" width="15.140625" style="8" bestFit="1" customWidth="1"/>
    <col min="10" max="10" width="22.28515625" style="8" bestFit="1" customWidth="1"/>
    <col min="11" max="11" width="12.85546875" style="8" customWidth="1"/>
    <col min="12" max="12" width="11.42578125" style="8"/>
    <col min="13" max="13" width="2.5703125" style="8" customWidth="1"/>
    <col min="14" max="16384" width="11.42578125" style="8"/>
  </cols>
  <sheetData>
    <row r="2" spans="2:13" ht="12" customHeight="1" x14ac:dyDescent="0.2"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</row>
    <row r="3" spans="2:13" ht="16.5" customHeight="1" x14ac:dyDescent="0.2">
      <c r="B3" s="229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29"/>
    </row>
    <row r="4" spans="2:13" ht="46.5" customHeight="1" x14ac:dyDescent="0.2">
      <c r="B4" s="229"/>
      <c r="C4" s="424" t="s">
        <v>550</v>
      </c>
      <c r="D4" s="424"/>
      <c r="E4" s="424"/>
      <c r="F4" s="424"/>
      <c r="G4" s="424"/>
      <c r="H4" s="424"/>
      <c r="I4" s="424"/>
      <c r="J4" s="424"/>
      <c r="K4" s="424"/>
      <c r="L4" s="424"/>
      <c r="M4" s="229"/>
    </row>
    <row r="5" spans="2:13" ht="12.75" customHeight="1" x14ac:dyDescent="0.2">
      <c r="B5" s="229"/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229"/>
    </row>
    <row r="6" spans="2:13" ht="12.75" customHeight="1" x14ac:dyDescent="0.2">
      <c r="B6" s="229"/>
      <c r="C6" s="424"/>
      <c r="D6" s="424"/>
      <c r="E6" s="424"/>
      <c r="F6" s="424"/>
      <c r="G6" s="424"/>
      <c r="H6" s="424"/>
      <c r="I6" s="424"/>
      <c r="J6" s="424"/>
      <c r="K6" s="424"/>
      <c r="L6" s="424"/>
      <c r="M6" s="229"/>
    </row>
    <row r="7" spans="2:13" ht="12.75" customHeight="1" x14ac:dyDescent="0.2">
      <c r="B7" s="229"/>
      <c r="C7" s="424"/>
      <c r="D7" s="424"/>
      <c r="E7" s="424"/>
      <c r="F7" s="424"/>
      <c r="G7" s="424"/>
      <c r="H7" s="424"/>
      <c r="I7" s="424"/>
      <c r="J7" s="424"/>
      <c r="K7" s="424"/>
      <c r="L7" s="424"/>
      <c r="M7" s="229"/>
    </row>
    <row r="8" spans="2:13" ht="12.75" customHeight="1" x14ac:dyDescent="0.5">
      <c r="B8" s="229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229"/>
    </row>
    <row r="9" spans="2:13" ht="12.75" customHeight="1" x14ac:dyDescent="0.5">
      <c r="B9" s="229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229"/>
    </row>
    <row r="10" spans="2:13" x14ac:dyDescent="0.2">
      <c r="B10" s="229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229"/>
    </row>
    <row r="11" spans="2:13" x14ac:dyDescent="0.2">
      <c r="B11" s="229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229"/>
    </row>
    <row r="12" spans="2:13" ht="21" customHeight="1" x14ac:dyDescent="0.2">
      <c r="B12" s="229"/>
      <c r="C12" s="104"/>
      <c r="D12" s="430" t="s">
        <v>478</v>
      </c>
      <c r="E12" s="430"/>
      <c r="F12" s="430" t="s">
        <v>476</v>
      </c>
      <c r="G12" s="430"/>
      <c r="H12" s="430"/>
      <c r="I12" s="430"/>
      <c r="J12" s="431" t="s">
        <v>479</v>
      </c>
      <c r="K12" s="431" t="s">
        <v>102</v>
      </c>
      <c r="L12" s="104"/>
      <c r="M12" s="229"/>
    </row>
    <row r="13" spans="2:13" ht="21" customHeight="1" x14ac:dyDescent="0.2">
      <c r="B13" s="229"/>
      <c r="C13" s="104"/>
      <c r="D13" s="430"/>
      <c r="E13" s="430"/>
      <c r="F13" s="431" t="s">
        <v>207</v>
      </c>
      <c r="G13" s="430" t="s">
        <v>208</v>
      </c>
      <c r="H13" s="430"/>
      <c r="I13" s="430"/>
      <c r="J13" s="432"/>
      <c r="K13" s="432" t="s">
        <v>75</v>
      </c>
      <c r="L13" s="104"/>
      <c r="M13" s="229"/>
    </row>
    <row r="14" spans="2:13" ht="21" customHeight="1" x14ac:dyDescent="0.2">
      <c r="B14" s="229"/>
      <c r="C14" s="104"/>
      <c r="D14" s="430"/>
      <c r="E14" s="430"/>
      <c r="F14" s="432"/>
      <c r="G14" s="255" t="s">
        <v>480</v>
      </c>
      <c r="H14" s="255" t="s">
        <v>481</v>
      </c>
      <c r="I14" s="255" t="s">
        <v>482</v>
      </c>
      <c r="J14" s="432"/>
      <c r="K14" s="432"/>
      <c r="L14" s="104"/>
      <c r="M14" s="229"/>
    </row>
    <row r="15" spans="2:13" ht="15" x14ac:dyDescent="0.2">
      <c r="B15" s="229"/>
      <c r="C15" s="104"/>
      <c r="D15" s="427" t="s">
        <v>487</v>
      </c>
      <c r="E15" s="123" t="s">
        <v>488</v>
      </c>
      <c r="F15" s="125">
        <v>3</v>
      </c>
      <c r="G15" s="125">
        <v>5</v>
      </c>
      <c r="H15" s="125">
        <v>4</v>
      </c>
      <c r="I15" s="125">
        <v>1</v>
      </c>
      <c r="J15" s="125">
        <f>+SUM(G15:I15)</f>
        <v>10</v>
      </c>
      <c r="K15" s="125">
        <f>+SUM(F15,J15)</f>
        <v>13</v>
      </c>
      <c r="L15" s="104"/>
      <c r="M15" s="229"/>
    </row>
    <row r="16" spans="2:13" ht="15" x14ac:dyDescent="0.2">
      <c r="B16" s="229"/>
      <c r="C16" s="104"/>
      <c r="D16" s="433"/>
      <c r="E16" s="270" t="s">
        <v>489</v>
      </c>
      <c r="F16" s="271">
        <v>1678</v>
      </c>
      <c r="G16" s="271">
        <v>93</v>
      </c>
      <c r="H16" s="271">
        <v>71</v>
      </c>
      <c r="I16" s="271">
        <v>14</v>
      </c>
      <c r="J16" s="271">
        <f t="shared" ref="J16:J32" si="0">+SUM(G16:I16)</f>
        <v>178</v>
      </c>
      <c r="K16" s="272">
        <f>+SUM(F16,J16)</f>
        <v>1856</v>
      </c>
      <c r="L16" s="104"/>
      <c r="M16" s="229"/>
    </row>
    <row r="17" spans="2:13" ht="15" x14ac:dyDescent="0.2">
      <c r="B17" s="229"/>
      <c r="C17" s="104"/>
      <c r="D17" s="434" t="s">
        <v>483</v>
      </c>
      <c r="E17" s="123" t="s">
        <v>488</v>
      </c>
      <c r="F17" s="125">
        <v>3</v>
      </c>
      <c r="G17" s="125">
        <v>15</v>
      </c>
      <c r="H17" s="125">
        <v>9</v>
      </c>
      <c r="I17" s="125">
        <v>1</v>
      </c>
      <c r="J17" s="125">
        <f t="shared" si="0"/>
        <v>25</v>
      </c>
      <c r="K17" s="125">
        <f t="shared" ref="K17:K33" si="1">+SUM(F17,J17)</f>
        <v>28</v>
      </c>
      <c r="L17" s="104"/>
      <c r="M17" s="229"/>
    </row>
    <row r="18" spans="2:13" ht="15" x14ac:dyDescent="0.2">
      <c r="B18" s="229"/>
      <c r="C18" s="104"/>
      <c r="D18" s="434"/>
      <c r="E18" s="18" t="s">
        <v>489</v>
      </c>
      <c r="F18" s="19">
        <v>1083</v>
      </c>
      <c r="G18" s="19">
        <v>224</v>
      </c>
      <c r="H18" s="19">
        <v>104</v>
      </c>
      <c r="I18" s="19">
        <v>4</v>
      </c>
      <c r="J18" s="19">
        <f t="shared" si="0"/>
        <v>332</v>
      </c>
      <c r="K18" s="124">
        <f>+SUM(F18,J18)</f>
        <v>1415</v>
      </c>
      <c r="L18" s="104"/>
      <c r="M18" s="229"/>
    </row>
    <row r="19" spans="2:13" ht="15" x14ac:dyDescent="0.2">
      <c r="B19" s="229"/>
      <c r="C19" s="104"/>
      <c r="D19" s="426" t="s">
        <v>222</v>
      </c>
      <c r="E19" s="123" t="s">
        <v>488</v>
      </c>
      <c r="F19" s="125">
        <v>3</v>
      </c>
      <c r="G19" s="125">
        <v>10</v>
      </c>
      <c r="H19" s="125">
        <v>5</v>
      </c>
      <c r="I19" s="125">
        <v>1</v>
      </c>
      <c r="J19" s="125">
        <f t="shared" si="0"/>
        <v>16</v>
      </c>
      <c r="K19" s="125">
        <f t="shared" si="1"/>
        <v>19</v>
      </c>
      <c r="L19" s="104"/>
      <c r="M19" s="229"/>
    </row>
    <row r="20" spans="2:13" ht="15" x14ac:dyDescent="0.2">
      <c r="B20" s="229"/>
      <c r="C20" s="104"/>
      <c r="D20" s="427"/>
      <c r="E20" s="270" t="s">
        <v>489</v>
      </c>
      <c r="F20" s="271">
        <v>1902</v>
      </c>
      <c r="G20" s="271">
        <v>93</v>
      </c>
      <c r="H20" s="271">
        <v>68</v>
      </c>
      <c r="I20" s="271">
        <v>10</v>
      </c>
      <c r="J20" s="271">
        <f t="shared" si="0"/>
        <v>171</v>
      </c>
      <c r="K20" s="272">
        <f>+SUM(F20,J20)</f>
        <v>2073</v>
      </c>
      <c r="L20" s="104"/>
      <c r="M20" s="229"/>
    </row>
    <row r="21" spans="2:13" ht="15" x14ac:dyDescent="0.2">
      <c r="B21" s="229"/>
      <c r="C21" s="104"/>
      <c r="D21" s="435" t="s">
        <v>490</v>
      </c>
      <c r="E21" s="123" t="s">
        <v>488</v>
      </c>
      <c r="F21" s="126"/>
      <c r="G21" s="125"/>
      <c r="H21" s="125">
        <v>3</v>
      </c>
      <c r="I21" s="125"/>
      <c r="J21" s="125">
        <f t="shared" si="0"/>
        <v>3</v>
      </c>
      <c r="K21" s="125">
        <f t="shared" si="1"/>
        <v>3</v>
      </c>
      <c r="L21" s="104"/>
      <c r="M21" s="229"/>
    </row>
    <row r="22" spans="2:13" ht="15" x14ac:dyDescent="0.2">
      <c r="B22" s="229"/>
      <c r="C22" s="104"/>
      <c r="D22" s="436"/>
      <c r="E22" s="18" t="s">
        <v>489</v>
      </c>
      <c r="F22" s="19"/>
      <c r="G22" s="19"/>
      <c r="H22" s="19">
        <v>27</v>
      </c>
      <c r="I22" s="19"/>
      <c r="J22" s="19">
        <f>+SUM(G22:I22)</f>
        <v>27</v>
      </c>
      <c r="K22" s="124">
        <f>+SUM(F22,J22)</f>
        <v>27</v>
      </c>
      <c r="L22" s="104"/>
      <c r="M22" s="229"/>
    </row>
    <row r="23" spans="2:13" ht="15" x14ac:dyDescent="0.2">
      <c r="B23" s="229"/>
      <c r="C23" s="104"/>
      <c r="D23" s="426" t="s">
        <v>218</v>
      </c>
      <c r="E23" s="123" t="s">
        <v>488</v>
      </c>
      <c r="F23" s="125">
        <v>6</v>
      </c>
      <c r="G23" s="125">
        <v>14</v>
      </c>
      <c r="H23" s="125">
        <v>11</v>
      </c>
      <c r="I23" s="125">
        <v>5</v>
      </c>
      <c r="J23" s="125">
        <f t="shared" si="0"/>
        <v>30</v>
      </c>
      <c r="K23" s="125">
        <f t="shared" si="1"/>
        <v>36</v>
      </c>
      <c r="L23" s="104"/>
      <c r="M23" s="229"/>
    </row>
    <row r="24" spans="2:13" ht="15" x14ac:dyDescent="0.2">
      <c r="B24" s="229"/>
      <c r="C24" s="104"/>
      <c r="D24" s="427"/>
      <c r="E24" s="270" t="s">
        <v>489</v>
      </c>
      <c r="F24" s="271">
        <v>3015</v>
      </c>
      <c r="G24" s="271">
        <v>233</v>
      </c>
      <c r="H24" s="271">
        <v>143</v>
      </c>
      <c r="I24" s="271">
        <v>55</v>
      </c>
      <c r="J24" s="271">
        <f t="shared" si="0"/>
        <v>431</v>
      </c>
      <c r="K24" s="272">
        <f>+SUM(F24,J24)</f>
        <v>3446</v>
      </c>
      <c r="L24" s="104"/>
      <c r="M24" s="229"/>
    </row>
    <row r="25" spans="2:13" ht="15" x14ac:dyDescent="0.2">
      <c r="B25" s="229"/>
      <c r="C25" s="104"/>
      <c r="D25" s="428" t="s">
        <v>59</v>
      </c>
      <c r="E25" s="123" t="s">
        <v>488</v>
      </c>
      <c r="F25" s="125">
        <v>3</v>
      </c>
      <c r="G25" s="125"/>
      <c r="H25" s="125">
        <v>5</v>
      </c>
      <c r="I25" s="125">
        <v>2</v>
      </c>
      <c r="J25" s="125">
        <f t="shared" si="0"/>
        <v>7</v>
      </c>
      <c r="K25" s="125">
        <f t="shared" si="1"/>
        <v>10</v>
      </c>
      <c r="L25" s="104"/>
      <c r="M25" s="229"/>
    </row>
    <row r="26" spans="2:13" ht="15" x14ac:dyDescent="0.2">
      <c r="B26" s="229"/>
      <c r="C26" s="104"/>
      <c r="D26" s="429"/>
      <c r="E26" s="18" t="s">
        <v>489</v>
      </c>
      <c r="F26" s="19">
        <v>378</v>
      </c>
      <c r="G26" s="19"/>
      <c r="H26" s="19">
        <v>31</v>
      </c>
      <c r="I26" s="19">
        <v>27</v>
      </c>
      <c r="J26" s="19">
        <f t="shared" si="0"/>
        <v>58</v>
      </c>
      <c r="K26" s="124">
        <f>+SUM(F26,J26)</f>
        <v>436</v>
      </c>
      <c r="L26" s="104"/>
      <c r="M26" s="229"/>
    </row>
    <row r="27" spans="2:13" ht="15" x14ac:dyDescent="0.2">
      <c r="B27" s="229"/>
      <c r="C27" s="104"/>
      <c r="D27" s="426" t="s">
        <v>49</v>
      </c>
      <c r="E27" s="123" t="s">
        <v>488</v>
      </c>
      <c r="F27" s="125">
        <v>4</v>
      </c>
      <c r="G27" s="125">
        <v>7</v>
      </c>
      <c r="H27" s="125">
        <v>11</v>
      </c>
      <c r="I27" s="125">
        <v>4</v>
      </c>
      <c r="J27" s="125">
        <f t="shared" si="0"/>
        <v>22</v>
      </c>
      <c r="K27" s="125">
        <f t="shared" si="1"/>
        <v>26</v>
      </c>
      <c r="L27" s="104"/>
      <c r="M27" s="229"/>
    </row>
    <row r="28" spans="2:13" ht="15" x14ac:dyDescent="0.2">
      <c r="B28" s="229"/>
      <c r="C28" s="104"/>
      <c r="D28" s="427"/>
      <c r="E28" s="270" t="s">
        <v>489</v>
      </c>
      <c r="F28" s="271">
        <v>1484</v>
      </c>
      <c r="G28" s="271">
        <v>75</v>
      </c>
      <c r="H28" s="271">
        <v>166</v>
      </c>
      <c r="I28" s="271">
        <v>44</v>
      </c>
      <c r="J28" s="271">
        <f t="shared" si="0"/>
        <v>285</v>
      </c>
      <c r="K28" s="272">
        <f>+SUM(F28,J28)</f>
        <v>1769</v>
      </c>
      <c r="L28" s="104"/>
      <c r="M28" s="229"/>
    </row>
    <row r="29" spans="2:13" ht="15" x14ac:dyDescent="0.2">
      <c r="B29" s="229"/>
      <c r="C29" s="104"/>
      <c r="D29" s="428" t="s">
        <v>63</v>
      </c>
      <c r="E29" s="123" t="s">
        <v>488</v>
      </c>
      <c r="F29" s="125">
        <v>3</v>
      </c>
      <c r="G29" s="125"/>
      <c r="H29" s="125">
        <v>2</v>
      </c>
      <c r="I29" s="125"/>
      <c r="J29" s="125">
        <f t="shared" si="0"/>
        <v>2</v>
      </c>
      <c r="K29" s="125">
        <f t="shared" si="1"/>
        <v>5</v>
      </c>
      <c r="L29" s="104"/>
      <c r="M29" s="229"/>
    </row>
    <row r="30" spans="2:13" ht="15" x14ac:dyDescent="0.2">
      <c r="B30" s="229"/>
      <c r="C30" s="104"/>
      <c r="D30" s="429"/>
      <c r="E30" s="18" t="s">
        <v>489</v>
      </c>
      <c r="F30" s="19">
        <v>882</v>
      </c>
      <c r="G30" s="19"/>
      <c r="H30" s="19">
        <v>15</v>
      </c>
      <c r="I30" s="19"/>
      <c r="J30" s="19">
        <f t="shared" si="0"/>
        <v>15</v>
      </c>
      <c r="K30" s="124">
        <f>+SUM(F30,J30)</f>
        <v>897</v>
      </c>
      <c r="L30" s="104"/>
      <c r="M30" s="229"/>
    </row>
    <row r="31" spans="2:13" ht="15" x14ac:dyDescent="0.2">
      <c r="B31" s="229"/>
      <c r="C31" s="104"/>
      <c r="D31" s="426" t="s">
        <v>68</v>
      </c>
      <c r="E31" s="123" t="s">
        <v>488</v>
      </c>
      <c r="F31" s="125">
        <v>1</v>
      </c>
      <c r="G31" s="125">
        <v>1</v>
      </c>
      <c r="H31" s="125">
        <v>2</v>
      </c>
      <c r="I31" s="125"/>
      <c r="J31" s="125">
        <f t="shared" si="0"/>
        <v>3</v>
      </c>
      <c r="K31" s="125">
        <f t="shared" si="1"/>
        <v>4</v>
      </c>
      <c r="L31" s="104"/>
      <c r="M31" s="229"/>
    </row>
    <row r="32" spans="2:13" ht="15" x14ac:dyDescent="0.2">
      <c r="B32" s="229"/>
      <c r="C32" s="104"/>
      <c r="D32" s="427"/>
      <c r="E32" s="270" t="s">
        <v>489</v>
      </c>
      <c r="F32" s="271">
        <v>299</v>
      </c>
      <c r="G32" s="271">
        <v>2</v>
      </c>
      <c r="H32" s="271">
        <v>11</v>
      </c>
      <c r="I32" s="271"/>
      <c r="J32" s="271">
        <f t="shared" si="0"/>
        <v>13</v>
      </c>
      <c r="K32" s="272">
        <f>+SUM(F32,J32)</f>
        <v>312</v>
      </c>
      <c r="L32" s="104"/>
      <c r="M32" s="229"/>
    </row>
    <row r="33" spans="2:13" ht="15" x14ac:dyDescent="0.2">
      <c r="B33" s="229"/>
      <c r="C33" s="104"/>
      <c r="D33" s="428" t="s">
        <v>67</v>
      </c>
      <c r="E33" s="123" t="s">
        <v>488</v>
      </c>
      <c r="F33" s="125">
        <v>1</v>
      </c>
      <c r="G33" s="125"/>
      <c r="H33" s="125"/>
      <c r="I33" s="125"/>
      <c r="J33" s="125"/>
      <c r="K33" s="125">
        <f t="shared" si="1"/>
        <v>1</v>
      </c>
      <c r="L33" s="104"/>
      <c r="M33" s="229"/>
    </row>
    <row r="34" spans="2:13" ht="15" x14ac:dyDescent="0.2">
      <c r="B34" s="229"/>
      <c r="C34" s="104"/>
      <c r="D34" s="429"/>
      <c r="E34" s="18" t="s">
        <v>489</v>
      </c>
      <c r="F34" s="161">
        <v>96</v>
      </c>
      <c r="G34" s="19"/>
      <c r="H34" s="19"/>
      <c r="I34" s="19"/>
      <c r="J34" s="19"/>
      <c r="K34" s="124">
        <f t="shared" ref="K34:K39" si="2">+SUM(F34,J34)</f>
        <v>96</v>
      </c>
      <c r="L34" s="104"/>
      <c r="M34" s="229"/>
    </row>
    <row r="35" spans="2:13" ht="15" x14ac:dyDescent="0.2">
      <c r="B35" s="229"/>
      <c r="C35" s="104"/>
      <c r="D35" s="426" t="s">
        <v>486</v>
      </c>
      <c r="E35" s="123" t="s">
        <v>488</v>
      </c>
      <c r="F35" s="125">
        <v>1</v>
      </c>
      <c r="G35" s="125"/>
      <c r="H35" s="125">
        <v>3</v>
      </c>
      <c r="I35" s="125">
        <v>1</v>
      </c>
      <c r="J35" s="125">
        <f>+SUM(G35:I35)</f>
        <v>4</v>
      </c>
      <c r="K35" s="125">
        <f t="shared" si="2"/>
        <v>5</v>
      </c>
      <c r="L35" s="104"/>
      <c r="M35" s="229"/>
    </row>
    <row r="36" spans="2:13" ht="15" x14ac:dyDescent="0.2">
      <c r="B36" s="229"/>
      <c r="C36" s="104"/>
      <c r="D36" s="427"/>
      <c r="E36" s="270" t="s">
        <v>489</v>
      </c>
      <c r="F36" s="271">
        <v>96</v>
      </c>
      <c r="G36" s="271"/>
      <c r="H36" s="271">
        <v>96</v>
      </c>
      <c r="I36" s="271">
        <v>19</v>
      </c>
      <c r="J36" s="271">
        <f>+SUM(G36:I36)</f>
        <v>115</v>
      </c>
      <c r="K36" s="272">
        <f t="shared" si="2"/>
        <v>211</v>
      </c>
      <c r="L36" s="104"/>
      <c r="M36" s="229"/>
    </row>
    <row r="37" spans="2:13" ht="15" x14ac:dyDescent="0.2">
      <c r="B37" s="229"/>
      <c r="C37" s="104"/>
      <c r="D37" s="73" t="s">
        <v>491</v>
      </c>
      <c r="E37" s="127" t="s">
        <v>489</v>
      </c>
      <c r="F37" s="128">
        <v>28</v>
      </c>
      <c r="G37" s="128"/>
      <c r="H37" s="128"/>
      <c r="I37" s="128"/>
      <c r="J37" s="128"/>
      <c r="K37" s="124">
        <f t="shared" si="2"/>
        <v>28</v>
      </c>
      <c r="L37" s="104"/>
      <c r="M37" s="229"/>
    </row>
    <row r="38" spans="2:13" ht="15" x14ac:dyDescent="0.2">
      <c r="B38" s="229"/>
      <c r="C38" s="104"/>
      <c r="D38" s="73" t="s">
        <v>123</v>
      </c>
      <c r="E38" s="18" t="s">
        <v>489</v>
      </c>
      <c r="F38" s="19"/>
      <c r="G38" s="19"/>
      <c r="H38" s="19"/>
      <c r="I38" s="19"/>
      <c r="J38" s="19"/>
      <c r="K38" s="185">
        <f t="shared" si="2"/>
        <v>0</v>
      </c>
      <c r="L38" s="104"/>
      <c r="M38" s="229"/>
    </row>
    <row r="39" spans="2:13" ht="15" x14ac:dyDescent="0.2">
      <c r="B39" s="229"/>
      <c r="C39" s="104"/>
      <c r="D39" s="160" t="s">
        <v>189</v>
      </c>
      <c r="E39" s="256" t="s">
        <v>489</v>
      </c>
      <c r="F39" s="257">
        <v>3</v>
      </c>
      <c r="G39" s="257"/>
      <c r="H39" s="257"/>
      <c r="I39" s="257"/>
      <c r="J39" s="257"/>
      <c r="K39" s="258">
        <f t="shared" si="2"/>
        <v>3</v>
      </c>
      <c r="L39" s="104"/>
      <c r="M39" s="229"/>
    </row>
    <row r="40" spans="2:13" ht="15" x14ac:dyDescent="0.2">
      <c r="B40" s="229"/>
      <c r="C40" s="104"/>
      <c r="D40" s="430" t="s">
        <v>102</v>
      </c>
      <c r="E40" s="255" t="s">
        <v>488</v>
      </c>
      <c r="F40" s="259">
        <f>+SUM(F15,F17,F19,F21,F23,F25,F27,F29,F31,F33,F35)</f>
        <v>28</v>
      </c>
      <c r="G40" s="259">
        <f>+SUM(G15,G17,G19,G21,G23,G25,G27,G29,G31,G33,G35)</f>
        <v>52</v>
      </c>
      <c r="H40" s="259">
        <f>+SUM(H15,H17,H19,H21,H23,H25,H27,H29,H31,H33,H35)</f>
        <v>55</v>
      </c>
      <c r="I40" s="259">
        <f>+SUM(I15,I17,I19,I21,I23,I25,I27,I29,I31,I33,I35)</f>
        <v>15</v>
      </c>
      <c r="J40" s="259">
        <f>+SUM(G40:I40)</f>
        <v>122</v>
      </c>
      <c r="K40" s="259">
        <f>+SUM(K15,K17,K19,K21,K23,K25,K27,K29,K31,K33,K35)</f>
        <v>150</v>
      </c>
      <c r="L40" s="104"/>
      <c r="M40" s="229"/>
    </row>
    <row r="41" spans="2:13" ht="15" x14ac:dyDescent="0.2">
      <c r="B41" s="229"/>
      <c r="C41" s="104"/>
      <c r="D41" s="430"/>
      <c r="E41" s="255" t="s">
        <v>489</v>
      </c>
      <c r="F41" s="259">
        <f>+SUM(F16,F18,F20,F22,F24,F26,F28,F30,F32,F34,F37,F38,F39,F36)</f>
        <v>10944</v>
      </c>
      <c r="G41" s="259">
        <f>+SUM(G16,G18,G20,G22,G24,G26,G28,G30,G32,G34,G37,G38,G39,G36)</f>
        <v>720</v>
      </c>
      <c r="H41" s="259">
        <f>+SUM(H16,H18,H20,H22,H24,H26,H28,H30,H32,H34,H37,H38,H39,H36)</f>
        <v>732</v>
      </c>
      <c r="I41" s="259">
        <f>+SUM(I16,I18,I20,I22,I24,I26,I28,I30,I32,I34,I37,I38,I39,I36)</f>
        <v>173</v>
      </c>
      <c r="J41" s="259">
        <f>+SUM(G41:I41)</f>
        <v>1625</v>
      </c>
      <c r="K41" s="259">
        <f>+SUM(K16,K18,K20,K22,K24,K26,K28,K30,K32,K34,K37,K38,K39,K36)</f>
        <v>12569</v>
      </c>
      <c r="L41" s="104"/>
      <c r="M41" s="229"/>
    </row>
    <row r="42" spans="2:13" x14ac:dyDescent="0.2">
      <c r="B42" s="229"/>
      <c r="C42" s="104"/>
      <c r="D42" s="162" t="s">
        <v>551</v>
      </c>
      <c r="E42" s="104"/>
      <c r="F42" s="104"/>
      <c r="G42" s="104"/>
      <c r="H42" s="104"/>
      <c r="I42" s="104"/>
      <c r="J42" s="104"/>
      <c r="K42" s="104"/>
      <c r="L42" s="104"/>
      <c r="M42" s="229"/>
    </row>
    <row r="43" spans="2:13" x14ac:dyDescent="0.2">
      <c r="B43" s="229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229"/>
    </row>
    <row r="44" spans="2:13" x14ac:dyDescent="0.2">
      <c r="B44" s="229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229"/>
    </row>
    <row r="45" spans="2:13" x14ac:dyDescent="0.2">
      <c r="B45" s="229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229"/>
    </row>
    <row r="46" spans="2:13" ht="12" customHeight="1" x14ac:dyDescent="0.2"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</row>
  </sheetData>
  <mergeCells count="19">
    <mergeCell ref="K12:K14"/>
    <mergeCell ref="C4:L7"/>
    <mergeCell ref="D27:D28"/>
    <mergeCell ref="D29:D30"/>
    <mergeCell ref="D23:D24"/>
    <mergeCell ref="D25:D26"/>
    <mergeCell ref="F13:F14"/>
    <mergeCell ref="G13:I13"/>
    <mergeCell ref="D12:E14"/>
    <mergeCell ref="D15:D16"/>
    <mergeCell ref="D17:D18"/>
    <mergeCell ref="D19:D20"/>
    <mergeCell ref="D21:D22"/>
    <mergeCell ref="F12:I12"/>
    <mergeCell ref="D31:D32"/>
    <mergeCell ref="D33:D34"/>
    <mergeCell ref="D40:D41"/>
    <mergeCell ref="D35:D36"/>
    <mergeCell ref="J12:J14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BD29576B307945B511547DBF3D7A7C" ma:contentTypeVersion="14" ma:contentTypeDescription="Crear nuevo documento." ma:contentTypeScope="" ma:versionID="4b9ebd1774d63e379180f9c9f89cf094">
  <xsd:schema xmlns:xsd="http://www.w3.org/2001/XMLSchema" xmlns:xs="http://www.w3.org/2001/XMLSchema" xmlns:p="http://schemas.microsoft.com/office/2006/metadata/properties" xmlns:ns2="8bb9ef3e-e5d8-4286-a184-37b59a3f5353" xmlns:ns3="a3dfa4bf-ec92-4da8-8fc8-cf32bcb843bb" targetNamespace="http://schemas.microsoft.com/office/2006/metadata/properties" ma:root="true" ma:fieldsID="8be9855ad56deb56a5e08eb04e1a5b06" ns2:_="" ns3:_="">
    <xsd:import namespace="8bb9ef3e-e5d8-4286-a184-37b59a3f5353"/>
    <xsd:import namespace="a3dfa4bf-ec92-4da8-8fc8-cf32bcb843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9ef3e-e5d8-4286-a184-37b59a3f53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deba3-8e6c-435e-977e-8b3dc5b5a0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fa4bf-ec92-4da8-8fc8-cf32bcb843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e006d9c-7844-4d2f-8820-e9b1ba77940f}" ma:internalName="TaxCatchAll" ma:showField="CatchAllData" ma:web="a3dfa4bf-ec92-4da8-8fc8-cf32bcb843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dfa4bf-ec92-4da8-8fc8-cf32bcb843bb" xsi:nil="true"/>
    <lcf76f155ced4ddcb4097134ff3c332f xmlns="8bb9ef3e-e5d8-4286-a184-37b59a3f535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DA7608F-B7D3-44F3-98F1-42CA9670F8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9ef3e-e5d8-4286-a184-37b59a3f5353"/>
    <ds:schemaRef ds:uri="a3dfa4bf-ec92-4da8-8fc8-cf32bcb84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57278B-1EBD-495D-917A-A4949079DE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0CB27D-7178-478B-895C-61C74E5B56C4}">
  <ds:schemaRefs>
    <ds:schemaRef ds:uri="http://schemas.microsoft.com/office/2006/documentManagement/types"/>
    <ds:schemaRef ds:uri="8bb9ef3e-e5d8-4286-a184-37b59a3f5353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a3dfa4bf-ec92-4da8-8fc8-cf32bcb843b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54</vt:i4>
      </vt:variant>
      <vt:variant>
        <vt:lpstr>Rangos con nombre</vt:lpstr>
      </vt:variant>
      <vt:variant>
        <vt:i4>16</vt:i4>
      </vt:variant>
    </vt:vector>
  </HeadingPairs>
  <TitlesOfParts>
    <vt:vector size="70" baseType="lpstr">
      <vt:lpstr>Inicio</vt:lpstr>
      <vt:lpstr>Serie 2014-2023</vt:lpstr>
      <vt:lpstr>Serie de Inscritos</vt:lpstr>
      <vt:lpstr>Inscritos y Admitidos</vt:lpstr>
      <vt:lpstr>Inscritos y matriculados nuevos</vt:lpstr>
      <vt:lpstr>TA Ins, Adm, MN y MT</vt:lpstr>
      <vt:lpstr>Inscritos por género</vt:lpstr>
      <vt:lpstr>Inscritos por género y división</vt:lpstr>
      <vt:lpstr>Inscritos por género y div-prog</vt:lpstr>
      <vt:lpstr>Inscritos por Edades</vt:lpstr>
      <vt:lpstr>Inscritos por Estrato</vt:lpstr>
      <vt:lpstr>Detalle Inscritos Estrato</vt:lpstr>
      <vt:lpstr>Comparativo Inscritos</vt:lpstr>
      <vt:lpstr>Detalle Comp. Inscritos</vt:lpstr>
      <vt:lpstr>Dist Geog Inscritos</vt:lpstr>
      <vt:lpstr>Detalle Insc Depto</vt:lpstr>
      <vt:lpstr>Serie 2014-2023-2</vt:lpstr>
      <vt:lpstr>Serie de Admitidos</vt:lpstr>
      <vt:lpstr>Tasa absorción nuevos_Adm</vt:lpstr>
      <vt:lpstr>TA Ins, Adm, MN y MT (2)</vt:lpstr>
      <vt:lpstr>Admitidos por Género Uni</vt:lpstr>
      <vt:lpstr>Adm por División Genero</vt:lpstr>
      <vt:lpstr>Detalles Admitidos</vt:lpstr>
      <vt:lpstr>Serie de Nuevos</vt:lpstr>
      <vt:lpstr>Mat Nuevos Genero U</vt:lpstr>
      <vt:lpstr>Mat Nuevos Género División</vt:lpstr>
      <vt:lpstr>Detalle Mat Nuevos</vt:lpstr>
      <vt:lpstr>Mat nuevos por Estrato </vt:lpstr>
      <vt:lpstr>Detalle Mat Nuevos Estrato </vt:lpstr>
      <vt:lpstr>Mat Nuevo Por DPTO</vt:lpstr>
      <vt:lpstr>Detalle Mat Nuevo Por Dpto</vt:lpstr>
      <vt:lpstr>Mat Nuevo por edades</vt:lpstr>
      <vt:lpstr>Detalle Comparativo Mat Nuevos</vt:lpstr>
      <vt:lpstr>Comparativo Mat Nuevo</vt:lpstr>
      <vt:lpstr>Serie de Matriculados</vt:lpstr>
      <vt:lpstr>Comparativo Mat Totales</vt:lpstr>
      <vt:lpstr>Detalle Comparativo Mat Totales</vt:lpstr>
      <vt:lpstr>Mat Totales Uni por género</vt:lpstr>
      <vt:lpstr>Mat Totales por División</vt:lpstr>
      <vt:lpstr>Detalle Mat Totales Por Género</vt:lpstr>
      <vt:lpstr>Mat totales por Estrato</vt:lpstr>
      <vt:lpstr>Detalle Mat Totales Estrato</vt:lpstr>
      <vt:lpstr>Mat Tot Por DPTO</vt:lpstr>
      <vt:lpstr>Detalle tot Por Dpto</vt:lpstr>
      <vt:lpstr>Mat Totales por Tipo Estudiante</vt:lpstr>
      <vt:lpstr>Detalle Desc Tipo de Estudiante</vt:lpstr>
      <vt:lpstr>Graduados Totales</vt:lpstr>
      <vt:lpstr>Graduados Semestre</vt:lpstr>
      <vt:lpstr>Graduados Pregrado</vt:lpstr>
      <vt:lpstr>Graduados Posgrado</vt:lpstr>
      <vt:lpstr>Egresados Totales</vt:lpstr>
      <vt:lpstr>Distribución de Prog Registrado</vt:lpstr>
      <vt:lpstr>Programas Registrados</vt:lpstr>
      <vt:lpstr>Programas en Funcionamiento</vt:lpstr>
      <vt:lpstr>'Detalle Comparativo Mat Totales'!Área_de_impresión</vt:lpstr>
      <vt:lpstr>'Detalle Desc Tipo de Estudiante'!Área_de_impresión</vt:lpstr>
      <vt:lpstr>'Detalle Insc Depto'!Área_de_impresión</vt:lpstr>
      <vt:lpstr>'Detalle Mat Nuevo Por Dpto'!Área_de_impresión</vt:lpstr>
      <vt:lpstr>'Detalle Mat Nuevos'!Área_de_impresión</vt:lpstr>
      <vt:lpstr>'Detalle tot Por Dpto'!Área_de_impresión</vt:lpstr>
      <vt:lpstr>'Detalles Admitidos'!Área_de_impresión</vt:lpstr>
      <vt:lpstr>'Inscritos por Estrato'!Área_de_impresión</vt:lpstr>
      <vt:lpstr>'Inscritos por género y div-prog'!Área_de_impresión</vt:lpstr>
      <vt:lpstr>'Mat Nuevo por edades'!Área_de_impresión</vt:lpstr>
      <vt:lpstr>'Mat nuevos por Estrato '!Área_de_impresión</vt:lpstr>
      <vt:lpstr>'Mat totales por Estrato'!Área_de_impresión</vt:lpstr>
      <vt:lpstr>'Serie de Admitidos'!Área_de_impresión</vt:lpstr>
      <vt:lpstr>'Serie de Inscritos'!Área_de_impresión</vt:lpstr>
      <vt:lpstr>'Serie de Matriculados'!Área_de_impresión</vt:lpstr>
      <vt:lpstr>'Serie de Nuevos'!Área_de_impresión</vt:lpstr>
    </vt:vector>
  </TitlesOfParts>
  <Manager/>
  <Company>UNIVERSIDAD DEL NORTE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auxadministrativo1</dc:creator>
  <cp:keywords/>
  <dc:description/>
  <cp:lastModifiedBy>WENDY LINEY GALVIS LARIOS</cp:lastModifiedBy>
  <cp:revision/>
  <dcterms:created xsi:type="dcterms:W3CDTF">2002-07-27T13:31:15Z</dcterms:created>
  <dcterms:modified xsi:type="dcterms:W3CDTF">2023-09-05T16:23:46Z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0x01010081BD29576B307945B511547DBF3D7A7C</vt:lpwstr>
  </property>
  <property fmtid="{D5CDD505-2E9C-101B-9397-08002B2CF9AE}" pid="3" name="MediaServiceImageTags">
    <vt:lpwstr/>
  </property>
</Properties>
</file>