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filterPrivacy="1" codeName="ThisWorkbook"/>
  <xr:revisionPtr revIDLastSave="5" documentId="14_{F7F0D6FC-5070-4D25-BDA8-0D8B6284BD8E}" xr6:coauthVersionLast="36" xr6:coauthVersionMax="47" xr10:uidLastSave="{04E29903-1471-4A16-942F-3D0635C18672}"/>
  <bookViews>
    <workbookView xWindow="-120" yWindow="-120" windowWidth="20730" windowHeight="11160" tabRatio="817" activeTab="4" xr2:uid="{00000000-000D-0000-FFFF-FFFF00000000}"/>
  </bookViews>
  <sheets>
    <sheet name="Planeación" sheetId="17" r:id="rId1"/>
    <sheet name="Índice" sheetId="2" r:id="rId2"/>
    <sheet name="Notas" sheetId="16" state="hidden" r:id="rId3"/>
    <sheet name="Informe General" sheetId="1" r:id="rId4"/>
    <sheet name="Deserción 2023-1 vs 2024-1" sheetId="14" r:id="rId5"/>
    <sheet name="Gráfico histórico" sheetId="15" r:id="rId6"/>
    <sheet name="D, E, G por Programa" sheetId="3" r:id="rId7"/>
    <sheet name="No Matriculados por Programa" sheetId="4" r:id="rId8"/>
    <sheet name="DNA por Promedio" sheetId="5" r:id="rId9"/>
    <sheet name="DA por Promedio" sheetId="6" r:id="rId10"/>
    <sheet name="No matriculados tipo Reingreso" sheetId="7" r:id="rId11"/>
    <sheet name="Tasa de Deserción de Reingreso" sheetId="8" r:id="rId12"/>
    <sheet name="No matriculados tipo Readmisión" sheetId="9" r:id="rId13"/>
    <sheet name="Tasa de Deserción de Readmitido" sheetId="10" r:id="rId14"/>
    <sheet name="Solo Inglés" sheetId="11" r:id="rId15"/>
  </sheets>
  <externalReferences>
    <externalReference r:id="rId16"/>
    <externalReference r:id="rId17"/>
    <externalReference r:id="rId18"/>
  </externalReferences>
  <definedNames>
    <definedName name="_xlnm._FilterDatabase" localSheetId="3" hidden="1">'Informe General'!$B$3:$H$44</definedName>
    <definedName name="DA">'DA por Promedio'!$B$4:$G$5</definedName>
    <definedName name="DIXPROG">'D, E, G por Programa'!$B$2:$H$37</definedName>
    <definedName name="DIXPROGVA">'No Matriculados por Programa'!$B$3:$G$32</definedName>
    <definedName name="DNA">'DNA por Promedio'!$B$2:$K$29</definedName>
    <definedName name="DREAD">'No matriculados tipo Readmisión'!$B$2:$I$31</definedName>
    <definedName name="DREING">'No matriculados tipo Reingreso'!$B$3:$I$34</definedName>
    <definedName name="Perdidos_Retirados_201130">[1]BD!#REF!</definedName>
    <definedName name="TDIREINGXP">'Tasa de Deserción de Reingreso'!$B$3:$H$3</definedName>
    <definedName name="TDIXPROG">'Informe General'!$B$3:$H$39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5" l="1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F35" i="4"/>
  <c r="G20" i="6" l="1"/>
  <c r="H37" i="3"/>
  <c r="G37" i="3"/>
  <c r="F37" i="3"/>
  <c r="F41" i="3" s="1"/>
  <c r="E37" i="3"/>
  <c r="E41" i="3" s="1"/>
  <c r="D37" i="3"/>
  <c r="D41" i="3" s="1"/>
  <c r="C37" i="3"/>
  <c r="C41" i="3" s="1"/>
  <c r="F8" i="2" l="1"/>
  <c r="F26" i="11"/>
  <c r="G26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G17" i="11"/>
  <c r="F17" i="11"/>
  <c r="F14" i="11"/>
  <c r="G14" i="11" s="1"/>
  <c r="F13" i="11"/>
  <c r="G13" i="11" s="1"/>
  <c r="F12" i="11"/>
  <c r="G12" i="11" s="1"/>
  <c r="F11" i="11"/>
  <c r="F10" i="11"/>
  <c r="G10" i="11" s="1"/>
  <c r="F9" i="11"/>
  <c r="G9" i="11" s="1"/>
  <c r="F8" i="11"/>
  <c r="G8" i="11" s="1"/>
  <c r="F7" i="11"/>
  <c r="F6" i="11"/>
  <c r="G6" i="11" s="1"/>
  <c r="F5" i="11"/>
  <c r="G5" i="11" s="1"/>
  <c r="A2" i="6" l="1"/>
  <c r="C1" i="14"/>
  <c r="B1" i="1"/>
  <c r="F11" i="2"/>
  <c r="H8" i="2"/>
  <c r="E46" i="10"/>
  <c r="D46" i="10"/>
  <c r="C46" i="10"/>
  <c r="B46" i="10"/>
  <c r="G46" i="10" s="1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D34" i="9"/>
  <c r="E34" i="9"/>
  <c r="F34" i="9"/>
  <c r="G34" i="9"/>
  <c r="H34" i="9"/>
  <c r="I34" i="9"/>
  <c r="C34" i="9"/>
  <c r="B2" i="8"/>
  <c r="I4" i="7"/>
  <c r="G46" i="8"/>
  <c r="E46" i="8"/>
  <c r="D46" i="8"/>
  <c r="C46" i="8"/>
  <c r="F46" i="8" s="1"/>
  <c r="C34" i="7"/>
  <c r="H4" i="7"/>
  <c r="I34" i="7"/>
  <c r="H34" i="7"/>
  <c r="E34" i="7"/>
  <c r="F34" i="7"/>
  <c r="G34" i="7"/>
  <c r="D34" i="7"/>
  <c r="J5" i="7"/>
  <c r="H5" i="6"/>
  <c r="F20" i="6"/>
  <c r="E20" i="6"/>
  <c r="D20" i="6"/>
  <c r="C20" i="6"/>
  <c r="B20" i="6"/>
  <c r="A1" i="5"/>
  <c r="H31" i="5"/>
  <c r="I28" i="5" s="1"/>
  <c r="G31" i="5"/>
  <c r="F31" i="5"/>
  <c r="E31" i="5"/>
  <c r="D31" i="5"/>
  <c r="C31" i="5"/>
  <c r="B31" i="5"/>
  <c r="B3" i="4"/>
  <c r="J34" i="9" l="1"/>
  <c r="F46" i="10"/>
  <c r="H46" i="8"/>
  <c r="C35" i="4"/>
  <c r="E35" i="4"/>
  <c r="G35" i="4"/>
  <c r="H15" i="6"/>
  <c r="H14" i="6"/>
  <c r="H12" i="6"/>
  <c r="H19" i="6"/>
  <c r="H11" i="6"/>
  <c r="H7" i="6"/>
  <c r="H10" i="6"/>
  <c r="H18" i="6"/>
  <c r="H17" i="6"/>
  <c r="H9" i="6"/>
  <c r="H16" i="6"/>
  <c r="H8" i="6"/>
  <c r="H6" i="6"/>
  <c r="H13" i="6"/>
  <c r="I5" i="5"/>
  <c r="I13" i="5"/>
  <c r="I21" i="5"/>
  <c r="I29" i="5"/>
  <c r="I7" i="5"/>
  <c r="I15" i="5"/>
  <c r="I23" i="5"/>
  <c r="I6" i="5"/>
  <c r="I14" i="5"/>
  <c r="I22" i="5"/>
  <c r="I30" i="5"/>
  <c r="I8" i="5"/>
  <c r="I16" i="5"/>
  <c r="I24" i="5"/>
  <c r="I9" i="5"/>
  <c r="I17" i="5"/>
  <c r="I25" i="5"/>
  <c r="I11" i="5"/>
  <c r="I19" i="5"/>
  <c r="I27" i="5"/>
  <c r="I10" i="5"/>
  <c r="I18" i="5"/>
  <c r="I26" i="5"/>
  <c r="I4" i="5"/>
  <c r="I12" i="5"/>
  <c r="I20" i="5"/>
  <c r="H20" i="6" l="1"/>
  <c r="D35" i="4"/>
  <c r="I31" i="5"/>
  <c r="E3" i="14" l="1"/>
  <c r="F45" i="14"/>
  <c r="F44" i="14"/>
  <c r="F43" i="14"/>
  <c r="F42" i="14"/>
  <c r="F41" i="14"/>
  <c r="F39" i="14"/>
  <c r="F35" i="14"/>
  <c r="F34" i="14"/>
  <c r="F33" i="14"/>
  <c r="F31" i="14"/>
  <c r="F29" i="14"/>
  <c r="F28" i="14"/>
  <c r="F27" i="14"/>
  <c r="F26" i="14"/>
  <c r="F25" i="14"/>
  <c r="F23" i="14"/>
  <c r="F20" i="14"/>
  <c r="F19" i="14"/>
  <c r="F18" i="14"/>
  <c r="F17" i="14"/>
  <c r="F15" i="14"/>
  <c r="F12" i="14"/>
  <c r="F11" i="14"/>
  <c r="F10" i="14"/>
  <c r="F9" i="14"/>
  <c r="F8" i="14"/>
  <c r="F7" i="14"/>
  <c r="F6" i="14"/>
  <c r="F13" i="14"/>
  <c r="F14" i="14"/>
  <c r="F16" i="14"/>
  <c r="F21" i="14"/>
  <c r="F22" i="14"/>
  <c r="F24" i="14"/>
  <c r="F30" i="14"/>
  <c r="F32" i="14"/>
  <c r="F37" i="14"/>
  <c r="F38" i="14"/>
  <c r="F40" i="14"/>
  <c r="C1" i="2" l="1"/>
  <c r="D36" i="14"/>
  <c r="F36" i="14" s="1"/>
  <c r="D36" i="4" l="1"/>
  <c r="C17" i="17"/>
  <c r="J24" i="7" l="1"/>
  <c r="J7" i="7" l="1"/>
  <c r="J8" i="7"/>
  <c r="J9" i="7"/>
  <c r="J14" i="7"/>
  <c r="J15" i="7"/>
  <c r="J22" i="7"/>
  <c r="J23" i="7"/>
  <c r="J28" i="7"/>
  <c r="J29" i="7"/>
  <c r="J30" i="7"/>
  <c r="J31" i="7"/>
  <c r="J32" i="7"/>
  <c r="J10" i="7"/>
  <c r="J11" i="7"/>
  <c r="J12" i="7"/>
  <c r="J13" i="7"/>
  <c r="J16" i="7"/>
  <c r="J17" i="7"/>
  <c r="J18" i="7"/>
  <c r="J19" i="7"/>
  <c r="J20" i="7"/>
  <c r="J21" i="7"/>
  <c r="J25" i="7"/>
  <c r="J26" i="7"/>
  <c r="J27" i="7"/>
  <c r="J33" i="7"/>
  <c r="J34" i="7" l="1"/>
  <c r="J6" i="7"/>
</calcChain>
</file>

<file path=xl/sharedStrings.xml><?xml version="1.0" encoding="utf-8"?>
<sst xmlns="http://schemas.openxmlformats.org/spreadsheetml/2006/main" count="616" uniqueCount="134">
  <si>
    <t>2023-2</t>
  </si>
  <si>
    <t xml:space="preserve">                     Informe de                      </t>
  </si>
  <si>
    <t>Deserción Intersemestral</t>
  </si>
  <si>
    <t>Índice</t>
  </si>
  <si>
    <t>Tasa de Deserción intersemestral por programa académico</t>
  </si>
  <si>
    <t>Desertores No Académicos por Promedio Acumulado</t>
  </si>
  <si>
    <t>Dejados de matricular por Programa</t>
  </si>
  <si>
    <t>Tasa de Deserción intersemestral Reingreso por programa académico</t>
  </si>
  <si>
    <t>Desertores Académicos por Promedio Acumulado</t>
  </si>
  <si>
    <t>Desertores, Egresados y Graduados tipo Reingreso</t>
  </si>
  <si>
    <t>Tasa de estudiantes de sólo Idiomas que regresan al programa</t>
  </si>
  <si>
    <t>Desertores, Egresados y Graduados tipo Readmisión</t>
  </si>
  <si>
    <t xml:space="preserve">Tasa de Deserción intersemestral Readmisión por programa académico </t>
  </si>
  <si>
    <t>Nota 1</t>
  </si>
  <si>
    <t>Programas Académicos</t>
  </si>
  <si>
    <t>Población Base para el Cálculo de la Deserción</t>
  </si>
  <si>
    <t>Deserción No Académica</t>
  </si>
  <si>
    <t>Deserción Académica</t>
  </si>
  <si>
    <t>Total Deserción</t>
  </si>
  <si>
    <t>%</t>
  </si>
  <si>
    <t>Escuela de Negocios</t>
  </si>
  <si>
    <t>Administración de Empresas</t>
  </si>
  <si>
    <t>Contaduría Pública</t>
  </si>
  <si>
    <t>Negocios Internacionales</t>
  </si>
  <si>
    <t>División de Derecho, Cs. Pol. Y Rel. Int.</t>
  </si>
  <si>
    <t>Derecho</t>
  </si>
  <si>
    <t>Ciencia Política y Gobierno</t>
  </si>
  <si>
    <t>Relaciones Internacionales</t>
  </si>
  <si>
    <t>División Ciencias de la Salud</t>
  </si>
  <si>
    <t>Enfermería</t>
  </si>
  <si>
    <t>Medicina</t>
  </si>
  <si>
    <t>Odontología</t>
  </si>
  <si>
    <t>División de Ingenierías</t>
  </si>
  <si>
    <t>Ingeniería Civil</t>
  </si>
  <si>
    <t>Ingeniería de Sistemas</t>
  </si>
  <si>
    <t>Ingeniería Eléctrica</t>
  </si>
  <si>
    <t>Ingeniería Electrónica</t>
  </si>
  <si>
    <t>Ingeniería Industrial</t>
  </si>
  <si>
    <t>Ingeniería Mecánica</t>
  </si>
  <si>
    <t>Escuela de Arquitectura, Urbanismo y Diseño</t>
  </si>
  <si>
    <t>Arquitectura</t>
  </si>
  <si>
    <t>Diseño Industrial</t>
  </si>
  <si>
    <t>Diseño Gráfico</t>
  </si>
  <si>
    <t>División Hum. y Cs. Sociales</t>
  </si>
  <si>
    <t>Comunicación Social y Period.</t>
  </si>
  <si>
    <t>Psicología</t>
  </si>
  <si>
    <t>Filosofía y Humanidades</t>
  </si>
  <si>
    <t>Economía</t>
  </si>
  <si>
    <t>Instituto de Estudios en Educación</t>
  </si>
  <si>
    <t>Lic. en Educación Infantil</t>
  </si>
  <si>
    <t>Lic. Matemáticas</t>
  </si>
  <si>
    <t>División de Ciencias Básicas</t>
  </si>
  <si>
    <t>Matemáticas</t>
  </si>
  <si>
    <t>Geología</t>
  </si>
  <si>
    <t>Ciencia de Datos</t>
  </si>
  <si>
    <t>Instituto de Idiomas</t>
  </si>
  <si>
    <t>Lenguas Modernas y Cultura</t>
  </si>
  <si>
    <t>Música</t>
  </si>
  <si>
    <t>Total</t>
  </si>
  <si>
    <t>Diferencia en puntos porcentuales</t>
  </si>
  <si>
    <t>IESE-Inst.de Estudios en Educ.</t>
  </si>
  <si>
    <t xml:space="preserve"> </t>
  </si>
  <si>
    <t>PROGRAMA</t>
  </si>
  <si>
    <t>TOTAL DA</t>
  </si>
  <si>
    <t>TOTAL DNA</t>
  </si>
  <si>
    <t>TOTAL E</t>
  </si>
  <si>
    <t>TOTAL G</t>
  </si>
  <si>
    <t>TOTAL</t>
  </si>
  <si>
    <t>PORCENTAJE</t>
  </si>
  <si>
    <t>Total general</t>
  </si>
  <si>
    <t xml:space="preserve">  DA: Deserción Académica - DNA: Deserción No Académica   G: Graduados E: Egresados</t>
  </si>
  <si>
    <t>Dejados de Matricular</t>
  </si>
  <si>
    <t>Estado Académico</t>
  </si>
  <si>
    <t>Distinguido</t>
  </si>
  <si>
    <t>Normal</t>
  </si>
  <si>
    <t>Normal Recuperado</t>
  </si>
  <si>
    <t>Período de Prueba</t>
  </si>
  <si>
    <t>Periodo de Prueba Transitorio</t>
  </si>
  <si>
    <t>Sin Estado</t>
  </si>
  <si>
    <t>%Total</t>
  </si>
  <si>
    <t>PROMEDIO</t>
  </si>
  <si>
    <t>Fuera de 
Programa</t>
  </si>
  <si>
    <t>FP2</t>
  </si>
  <si>
    <t>FP3</t>
  </si>
  <si>
    <t>FP4</t>
  </si>
  <si>
    <t>FP5</t>
  </si>
  <si>
    <t>DESERTORES, EGRESADOS Y GRADUADOS TIPO REINGRESO</t>
  </si>
  <si>
    <t>Tasa de deserción intersemestral de estudiantes tipo reingreso</t>
  </si>
  <si>
    <t/>
  </si>
  <si>
    <t>DA: Desertores Académicos     DNA: Desertores No Académicos     E: Egresados   G: Graduados</t>
  </si>
  <si>
    <t>DESERTORES, EGRESADOS Y GRADUADOS TIPO READMISIÓN</t>
  </si>
  <si>
    <t>Total de Dejados de matricular en el 2023-2</t>
  </si>
  <si>
    <t>Total Desertores en el 2023-2</t>
  </si>
  <si>
    <t>Tasa de deserción intersemestral de estudiantes tipo readmisión</t>
  </si>
  <si>
    <t>Tasa de estudiantes de solo inglés que regresan al programa</t>
  </si>
  <si>
    <t>Periodo</t>
  </si>
  <si>
    <t>Total solo idiomas</t>
  </si>
  <si>
    <t>Número de estudiantes que regresaron en el semestre siguiente</t>
  </si>
  <si>
    <t>Número de estudiantes que regresaron en los dos semestres siguientes</t>
  </si>
  <si>
    <t>Total estudiantes que regresaron</t>
  </si>
  <si>
    <t>Porcentaje de regreso</t>
  </si>
  <si>
    <t>2014-1</t>
  </si>
  <si>
    <t>2015-1</t>
  </si>
  <si>
    <t>2016-1</t>
  </si>
  <si>
    <t>2017-1</t>
  </si>
  <si>
    <t>2018-1</t>
  </si>
  <si>
    <t>2019-1</t>
  </si>
  <si>
    <t>2020-1</t>
  </si>
  <si>
    <t>2021-1</t>
  </si>
  <si>
    <t>2022-1</t>
  </si>
  <si>
    <t>2023-1</t>
  </si>
  <si>
    <t>-</t>
  </si>
  <si>
    <t>2014-2</t>
  </si>
  <si>
    <t>2015-2</t>
  </si>
  <si>
    <t>2016-2</t>
  </si>
  <si>
    <t>2017-2</t>
  </si>
  <si>
    <t>2018-2</t>
  </si>
  <si>
    <t>2019-2</t>
  </si>
  <si>
    <t>2020-2</t>
  </si>
  <si>
    <t>2021-2</t>
  </si>
  <si>
    <t>2022-2</t>
  </si>
  <si>
    <t>Elaborado: 10 de Abril 2024</t>
  </si>
  <si>
    <t>2024-1</t>
  </si>
  <si>
    <t>Pob. Mat 
2023-2</t>
  </si>
  <si>
    <t>Pob. del 2023-2 matriculada en el 2024-1</t>
  </si>
  <si>
    <t>Pob. Del 2023-2 matriculados sólo en Idiomas en el 2024-1</t>
  </si>
  <si>
    <t>Pob. Del 2023-2 matriculados en 2024-1 + matriculados sólo inglés</t>
  </si>
  <si>
    <t>Acumulado</t>
  </si>
  <si>
    <t>Total Matriculados tipo Reingreso en el 2023-2</t>
  </si>
  <si>
    <t>Total Matriculados tipo Readmisión en el 2023-2</t>
  </si>
  <si>
    <t xml:space="preserve">          DESERTORES, EGRESADOS Y GRADUADOS POR PROGRAMA
2023-II a  2024-I</t>
  </si>
  <si>
    <t>Total Deserción 2023-1</t>
  </si>
  <si>
    <t>ESTADÍSTICA Y ANALÍTICA INSTITUCIONAL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</si>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</sst>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0.0"/>
    <numFmt numFmtId="166" formatCode="0.000000%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4"/>
      <color theme="1" tint="4.9989318521683403E-2"/>
      <name val="Calibri"/>
      <family val="2"/>
    </font>
    <font>
      <b/>
      <sz val="12"/>
      <color theme="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26"/>
      <color theme="0"/>
      <name val="Calibri"/>
      <family val="2"/>
      <scheme val="major"/>
    </font>
    <font>
      <b/>
      <sz val="20"/>
      <color rgb="FFF1F7ED"/>
      <name val="Calibri"/>
      <family val="2"/>
      <scheme val="major"/>
    </font>
    <font>
      <b/>
      <sz val="16"/>
      <color theme="0"/>
      <name val="Calibri"/>
      <family val="2"/>
      <scheme val="major"/>
    </font>
    <font>
      <sz val="16"/>
      <color theme="0"/>
      <name val="Calibri"/>
      <family val="2"/>
      <scheme val="major"/>
    </font>
    <font>
      <b/>
      <sz val="16"/>
      <color theme="0"/>
      <name val="Arial Rounded MT Bold"/>
      <family val="2"/>
    </font>
    <font>
      <sz val="16"/>
      <color theme="0"/>
      <name val="Arial Rounded MT Bold"/>
      <family val="2"/>
    </font>
    <font>
      <i/>
      <sz val="16"/>
      <color theme="0"/>
      <name val="Arial Rounded MT Bold"/>
      <family val="2"/>
    </font>
    <font>
      <b/>
      <sz val="14"/>
      <color theme="5" tint="-0.499984740745262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i/>
      <u/>
      <sz val="24"/>
      <color theme="4" tint="-0.249977111117893"/>
      <name val="Arial Rounded MT Bold"/>
      <family val="2"/>
    </font>
    <font>
      <b/>
      <sz val="28"/>
      <color theme="4" tint="-0.249977111117893"/>
      <name val="Arial Rounded MT Bold"/>
      <family val="2"/>
    </font>
    <font>
      <b/>
      <sz val="24"/>
      <color theme="4" tint="-0.249977111117893"/>
      <name val="Arial Rounded MT Bold"/>
      <family val="2"/>
    </font>
    <font>
      <sz val="20"/>
      <color theme="4" tint="-0.249977111117893"/>
      <name val="Arial Rounded MT Bold"/>
      <family val="2"/>
    </font>
    <font>
      <b/>
      <sz val="28"/>
      <color theme="0"/>
      <name val="Arial Rounded MT Bold"/>
      <family val="2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ajor"/>
    </font>
    <font>
      <b/>
      <sz val="18"/>
      <color theme="8" tint="-0.249977111117893"/>
      <name val="Calibri"/>
      <family val="2"/>
      <scheme val="major"/>
    </font>
    <font>
      <b/>
      <sz val="22"/>
      <color theme="5" tint="-0.249977111117893"/>
      <name val="Arial Rounded MT Bold"/>
      <family val="2"/>
    </font>
    <font>
      <sz val="18"/>
      <color theme="8"/>
      <name val="Arial Rounded MT Bold"/>
      <family val="2"/>
    </font>
    <font>
      <sz val="16"/>
      <color theme="8"/>
      <name val="Calibri"/>
      <family val="2"/>
      <scheme val="minor"/>
    </font>
    <font>
      <sz val="11"/>
      <color theme="1"/>
      <name val="Calibri"/>
      <family val="2"/>
      <scheme val="major"/>
    </font>
    <font>
      <sz val="12"/>
      <color theme="1"/>
      <name val="Arial Rounded MT Bold"/>
      <family val="2"/>
    </font>
    <font>
      <b/>
      <sz val="9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color theme="1"/>
      <name val="Calibri"/>
      <family val="2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5" tint="0.79998168889431442"/>
        <bgColor theme="5"/>
      </patternFill>
    </fill>
    <fill>
      <patternFill patternType="solid">
        <fgColor theme="0"/>
        <bgColor theme="5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5" fillId="11" borderId="15" applyNumberFormat="0" applyAlignment="0" applyProtection="0"/>
    <xf numFmtId="0" fontId="13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0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</cellStyleXfs>
  <cellXfs count="197">
    <xf numFmtId="0" fontId="0" fillId="0" borderId="0" xfId="0"/>
    <xf numFmtId="0" fontId="0" fillId="2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wrapText="1"/>
    </xf>
    <xf numFmtId="164" fontId="2" fillId="2" borderId="0" xfId="1" applyNumberFormat="1" applyFont="1" applyFill="1" applyBorder="1"/>
    <xf numFmtId="164" fontId="0" fillId="2" borderId="0" xfId="0" applyNumberFormat="1" applyFill="1"/>
    <xf numFmtId="0" fontId="11" fillId="2" borderId="0" xfId="0" applyFont="1" applyFill="1"/>
    <xf numFmtId="0" fontId="12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 applyAlignment="1">
      <alignment horizontal="left"/>
    </xf>
    <xf numFmtId="164" fontId="8" fillId="2" borderId="0" xfId="0" applyNumberFormat="1" applyFont="1" applyFill="1"/>
    <xf numFmtId="164" fontId="0" fillId="2" borderId="0" xfId="1" applyNumberFormat="1" applyFont="1" applyFill="1"/>
    <xf numFmtId="0" fontId="14" fillId="2" borderId="0" xfId="0" applyFont="1" applyFill="1"/>
    <xf numFmtId="9" fontId="0" fillId="2" borderId="0" xfId="1" applyFont="1" applyFill="1"/>
    <xf numFmtId="1" fontId="0" fillId="2" borderId="0" xfId="1" applyNumberFormat="1" applyFont="1" applyFill="1"/>
    <xf numFmtId="1" fontId="0" fillId="2" borderId="0" xfId="0" applyNumberFormat="1" applyFill="1"/>
    <xf numFmtId="164" fontId="0" fillId="0" borderId="0" xfId="1" applyNumberFormat="1" applyFont="1"/>
    <xf numFmtId="165" fontId="10" fillId="0" borderId="0" xfId="1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5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4" fontId="1" fillId="2" borderId="0" xfId="1" applyNumberFormat="1" applyFont="1" applyFill="1" applyBorder="1" applyAlignment="1">
      <alignment horizontal="center" vertical="center"/>
    </xf>
    <xf numFmtId="164" fontId="0" fillId="2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0" fontId="10" fillId="2" borderId="0" xfId="0" applyFont="1" applyFill="1" applyAlignment="1">
      <alignment vertical="center" wrapText="1"/>
    </xf>
    <xf numFmtId="166" fontId="0" fillId="2" borderId="0" xfId="1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0" fontId="4" fillId="2" borderId="0" xfId="1" applyNumberFormat="1" applyFont="1" applyFill="1" applyAlignment="1">
      <alignment horizontal="left"/>
    </xf>
    <xf numFmtId="3" fontId="5" fillId="2" borderId="0" xfId="0" applyNumberFormat="1" applyFont="1" applyFill="1" applyAlignment="1">
      <alignment horizontal="center"/>
    </xf>
    <xf numFmtId="0" fontId="0" fillId="41" borderId="0" xfId="0" applyFill="1"/>
    <xf numFmtId="0" fontId="33" fillId="41" borderId="0" xfId="0" applyFont="1" applyFill="1" applyAlignment="1">
      <alignment horizontal="center"/>
    </xf>
    <xf numFmtId="0" fontId="47" fillId="41" borderId="0" xfId="0" applyFont="1" applyFill="1" applyAlignment="1">
      <alignment horizontal="left"/>
    </xf>
    <xf numFmtId="0" fontId="34" fillId="41" borderId="0" xfId="0" applyFont="1" applyFill="1"/>
    <xf numFmtId="0" fontId="35" fillId="41" borderId="0" xfId="0" applyFont="1" applyFill="1" applyAlignment="1">
      <alignment horizontal="center"/>
    </xf>
    <xf numFmtId="0" fontId="35" fillId="41" borderId="0" xfId="0" applyFont="1" applyFill="1"/>
    <xf numFmtId="0" fontId="36" fillId="41" borderId="0" xfId="0" applyFont="1" applyFill="1"/>
    <xf numFmtId="0" fontId="37" fillId="41" borderId="0" xfId="0" applyFont="1" applyFill="1" applyAlignment="1">
      <alignment horizontal="center"/>
    </xf>
    <xf numFmtId="0" fontId="38" fillId="41" borderId="0" xfId="0" applyFont="1" applyFill="1"/>
    <xf numFmtId="0" fontId="39" fillId="41" borderId="0" xfId="0" applyFont="1" applyFill="1" applyAlignment="1">
      <alignment horizontal="center"/>
    </xf>
    <xf numFmtId="0" fontId="6" fillId="42" borderId="23" xfId="0" applyFont="1" applyFill="1" applyBorder="1" applyAlignment="1">
      <alignment horizontal="center" vertical="center"/>
    </xf>
    <xf numFmtId="0" fontId="6" fillId="40" borderId="23" xfId="0" applyFont="1" applyFill="1" applyBorder="1" applyAlignment="1">
      <alignment horizontal="center"/>
    </xf>
    <xf numFmtId="3" fontId="6" fillId="40" borderId="23" xfId="0" applyNumberFormat="1" applyFont="1" applyFill="1" applyBorder="1" applyAlignment="1">
      <alignment horizontal="center"/>
    </xf>
    <xf numFmtId="164" fontId="6" fillId="40" borderId="23" xfId="1" applyNumberFormat="1" applyFont="1" applyFill="1" applyBorder="1" applyAlignment="1">
      <alignment horizontal="center"/>
    </xf>
    <xf numFmtId="0" fontId="57" fillId="41" borderId="0" xfId="0" applyFont="1" applyFill="1"/>
    <xf numFmtId="0" fontId="60" fillId="3" borderId="3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60" fillId="3" borderId="4" xfId="0" applyFont="1" applyFill="1" applyBorder="1" applyAlignment="1">
      <alignment horizontal="center" vertical="center"/>
    </xf>
    <xf numFmtId="3" fontId="58" fillId="2" borderId="0" xfId="0" applyNumberFormat="1" applyFont="1" applyFill="1" applyAlignment="1">
      <alignment horizontal="center" vertical="center"/>
    </xf>
    <xf numFmtId="0" fontId="60" fillId="3" borderId="27" xfId="0" applyFont="1" applyFill="1" applyBorder="1" applyAlignment="1">
      <alignment horizontal="center" vertical="center"/>
    </xf>
    <xf numFmtId="0" fontId="58" fillId="2" borderId="28" xfId="0" applyFont="1" applyFill="1" applyBorder="1" applyAlignment="1">
      <alignment horizontal="left" vertical="center"/>
    </xf>
    <xf numFmtId="3" fontId="58" fillId="2" borderId="6" xfId="0" applyNumberFormat="1" applyFont="1" applyFill="1" applyBorder="1" applyAlignment="1">
      <alignment horizontal="center" vertical="center"/>
    </xf>
    <xf numFmtId="164" fontId="58" fillId="3" borderId="7" xfId="1" applyNumberFormat="1" applyFont="1" applyFill="1" applyBorder="1" applyAlignment="1">
      <alignment horizontal="center" vertical="center"/>
    </xf>
    <xf numFmtId="164" fontId="61" fillId="3" borderId="27" xfId="1" applyNumberFormat="1" applyFont="1" applyFill="1" applyBorder="1" applyAlignment="1">
      <alignment horizontal="center" vertical="center"/>
    </xf>
    <xf numFmtId="3" fontId="61" fillId="4" borderId="3" xfId="1" applyNumberFormat="1" applyFont="1" applyFill="1" applyBorder="1" applyAlignment="1">
      <alignment horizontal="center" vertical="center"/>
    </xf>
    <xf numFmtId="3" fontId="61" fillId="4" borderId="2" xfId="1" applyNumberFormat="1" applyFont="1" applyFill="1" applyBorder="1" applyAlignment="1">
      <alignment horizontal="center" vertical="center"/>
    </xf>
    <xf numFmtId="9" fontId="61" fillId="4" borderId="4" xfId="1" applyFont="1" applyFill="1" applyBorder="1" applyAlignment="1">
      <alignment horizontal="center" vertical="center"/>
    </xf>
    <xf numFmtId="0" fontId="5" fillId="40" borderId="22" xfId="0" applyFont="1" applyFill="1" applyBorder="1" applyAlignment="1">
      <alignment horizontal="center"/>
    </xf>
    <xf numFmtId="3" fontId="5" fillId="40" borderId="22" xfId="0" applyNumberFormat="1" applyFont="1" applyFill="1" applyBorder="1" applyAlignment="1">
      <alignment horizontal="center"/>
    </xf>
    <xf numFmtId="3" fontId="5" fillId="40" borderId="22" xfId="0" applyNumberFormat="1" applyFont="1" applyFill="1" applyBorder="1" applyAlignment="1">
      <alignment horizontal="center" vertical="center"/>
    </xf>
    <xf numFmtId="0" fontId="5" fillId="40" borderId="22" xfId="0" applyFont="1" applyFill="1" applyBorder="1" applyAlignment="1">
      <alignment horizontal="center" vertical="center"/>
    </xf>
    <xf numFmtId="0" fontId="5" fillId="40" borderId="22" xfId="0" applyFont="1" applyFill="1" applyBorder="1" applyAlignment="1">
      <alignment horizontal="center" vertical="center" wrapText="1"/>
    </xf>
    <xf numFmtId="0" fontId="18" fillId="40" borderId="31" xfId="0" applyFont="1" applyFill="1" applyBorder="1" applyAlignment="1">
      <alignment horizontal="center" vertical="center"/>
    </xf>
    <xf numFmtId="0" fontId="18" fillId="40" borderId="30" xfId="0" applyFont="1" applyFill="1" applyBorder="1" applyAlignment="1">
      <alignment horizontal="center" vertical="center"/>
    </xf>
    <xf numFmtId="0" fontId="18" fillId="40" borderId="30" xfId="0" applyFont="1" applyFill="1" applyBorder="1" applyAlignment="1">
      <alignment horizontal="center" vertical="center" wrapText="1"/>
    </xf>
    <xf numFmtId="0" fontId="18" fillId="40" borderId="32" xfId="0" applyFont="1" applyFill="1" applyBorder="1" applyAlignment="1">
      <alignment horizontal="center" vertical="center" wrapText="1"/>
    </xf>
    <xf numFmtId="0" fontId="5" fillId="40" borderId="35" xfId="0" applyFont="1" applyFill="1" applyBorder="1" applyAlignment="1">
      <alignment horizontal="center"/>
    </xf>
    <xf numFmtId="0" fontId="5" fillId="40" borderId="36" xfId="0" applyFont="1" applyFill="1" applyBorder="1" applyAlignment="1">
      <alignment horizontal="center"/>
    </xf>
    <xf numFmtId="0" fontId="5" fillId="40" borderId="35" xfId="0" applyFont="1" applyFill="1" applyBorder="1" applyAlignment="1">
      <alignment horizontal="center" vertical="center"/>
    </xf>
    <xf numFmtId="0" fontId="5" fillId="40" borderId="36" xfId="0" applyFont="1" applyFill="1" applyBorder="1" applyAlignment="1">
      <alignment horizontal="center" vertical="center"/>
    </xf>
    <xf numFmtId="164" fontId="5" fillId="40" borderId="37" xfId="1" applyNumberFormat="1" applyFont="1" applyFill="1" applyBorder="1" applyAlignment="1">
      <alignment horizontal="center" vertical="center"/>
    </xf>
    <xf numFmtId="0" fontId="5" fillId="44" borderId="31" xfId="0" applyFont="1" applyFill="1" applyBorder="1" applyAlignment="1">
      <alignment horizontal="center" vertical="center"/>
    </xf>
    <xf numFmtId="0" fontId="5" fillId="44" borderId="30" xfId="0" applyFont="1" applyFill="1" applyBorder="1" applyAlignment="1">
      <alignment horizontal="center" vertical="center"/>
    </xf>
    <xf numFmtId="0" fontId="5" fillId="40" borderId="32" xfId="0" applyFont="1" applyFill="1" applyBorder="1" applyAlignment="1">
      <alignment horizontal="center" vertical="center"/>
    </xf>
    <xf numFmtId="164" fontId="5" fillId="40" borderId="37" xfId="0" applyNumberFormat="1" applyFont="1" applyFill="1" applyBorder="1" applyAlignment="1">
      <alignment horizontal="center" vertical="center"/>
    </xf>
    <xf numFmtId="0" fontId="5" fillId="44" borderId="30" xfId="0" applyFont="1" applyFill="1" applyBorder="1" applyAlignment="1">
      <alignment horizontal="center" vertical="center" wrapText="1"/>
    </xf>
    <xf numFmtId="0" fontId="5" fillId="40" borderId="36" xfId="0" applyFont="1" applyFill="1" applyBorder="1" applyAlignment="1">
      <alignment horizontal="center" wrapText="1"/>
    </xf>
    <xf numFmtId="164" fontId="5" fillId="40" borderId="22" xfId="0" applyNumberFormat="1" applyFont="1" applyFill="1" applyBorder="1" applyAlignment="1">
      <alignment horizontal="center" vertical="center"/>
    </xf>
    <xf numFmtId="0" fontId="63" fillId="43" borderId="23" xfId="0" applyFont="1" applyFill="1" applyBorder="1"/>
    <xf numFmtId="3" fontId="63" fillId="43" borderId="23" xfId="0" applyNumberFormat="1" applyFont="1" applyFill="1" applyBorder="1" applyAlignment="1">
      <alignment horizontal="center"/>
    </xf>
    <xf numFmtId="0" fontId="63" fillId="43" borderId="23" xfId="0" applyFont="1" applyFill="1" applyBorder="1" applyAlignment="1">
      <alignment horizontal="center"/>
    </xf>
    <xf numFmtId="164" fontId="63" fillId="43" borderId="23" xfId="1" applyNumberFormat="1" applyFont="1" applyFill="1" applyBorder="1" applyAlignment="1">
      <alignment horizontal="center"/>
    </xf>
    <xf numFmtId="0" fontId="64" fillId="38" borderId="23" xfId="0" applyFont="1" applyFill="1" applyBorder="1"/>
    <xf numFmtId="3" fontId="64" fillId="38" borderId="23" xfId="0" applyNumberFormat="1" applyFont="1" applyFill="1" applyBorder="1" applyAlignment="1">
      <alignment horizontal="center"/>
    </xf>
    <xf numFmtId="0" fontId="64" fillId="38" borderId="23" xfId="0" applyFont="1" applyFill="1" applyBorder="1" applyAlignment="1">
      <alignment horizontal="center"/>
    </xf>
    <xf numFmtId="164" fontId="64" fillId="38" borderId="23" xfId="1" applyNumberFormat="1" applyFont="1" applyFill="1" applyBorder="1" applyAlignment="1">
      <alignment horizontal="center"/>
    </xf>
    <xf numFmtId="0" fontId="65" fillId="41" borderId="22" xfId="0" applyFont="1" applyFill="1" applyBorder="1"/>
    <xf numFmtId="3" fontId="66" fillId="41" borderId="22" xfId="0" applyNumberFormat="1" applyFont="1" applyFill="1" applyBorder="1" applyAlignment="1">
      <alignment horizontal="center"/>
    </xf>
    <xf numFmtId="0" fontId="65" fillId="38" borderId="22" xfId="0" applyFont="1" applyFill="1" applyBorder="1"/>
    <xf numFmtId="3" fontId="66" fillId="38" borderId="22" xfId="0" applyNumberFormat="1" applyFont="1" applyFill="1" applyBorder="1" applyAlignment="1">
      <alignment horizontal="center"/>
    </xf>
    <xf numFmtId="0" fontId="67" fillId="41" borderId="33" xfId="0" applyFont="1" applyFill="1" applyBorder="1" applyAlignment="1">
      <alignment horizontal="center" vertical="center"/>
    </xf>
    <xf numFmtId="0" fontId="68" fillId="41" borderId="22" xfId="0" applyFont="1" applyFill="1" applyBorder="1" applyAlignment="1">
      <alignment horizontal="center" vertical="center"/>
    </xf>
    <xf numFmtId="1" fontId="68" fillId="41" borderId="22" xfId="0" applyNumberFormat="1" applyFont="1" applyFill="1" applyBorder="1" applyAlignment="1">
      <alignment horizontal="center" vertical="center"/>
    </xf>
    <xf numFmtId="164" fontId="67" fillId="41" borderId="34" xfId="1" applyNumberFormat="1" applyFont="1" applyFill="1" applyBorder="1" applyAlignment="1">
      <alignment horizontal="center" vertical="center"/>
    </xf>
    <xf numFmtId="0" fontId="67" fillId="38" borderId="33" xfId="0" applyFont="1" applyFill="1" applyBorder="1" applyAlignment="1">
      <alignment horizontal="center" vertical="center"/>
    </xf>
    <xf numFmtId="0" fontId="68" fillId="38" borderId="22" xfId="0" applyFont="1" applyFill="1" applyBorder="1" applyAlignment="1">
      <alignment horizontal="center" vertical="center"/>
    </xf>
    <xf numFmtId="1" fontId="68" fillId="38" borderId="22" xfId="0" applyNumberFormat="1" applyFont="1" applyFill="1" applyBorder="1" applyAlignment="1">
      <alignment horizontal="center" vertical="center"/>
    </xf>
    <xf numFmtId="164" fontId="67" fillId="38" borderId="34" xfId="1" applyNumberFormat="1" applyFont="1" applyFill="1" applyBorder="1" applyAlignment="1">
      <alignment horizontal="center" vertical="center"/>
    </xf>
    <xf numFmtId="0" fontId="66" fillId="41" borderId="33" xfId="0" applyFont="1" applyFill="1" applyBorder="1" applyAlignment="1">
      <alignment horizontal="center"/>
    </xf>
    <xf numFmtId="0" fontId="66" fillId="41" borderId="22" xfId="0" applyFont="1" applyFill="1" applyBorder="1" applyAlignment="1">
      <alignment horizontal="center" wrapText="1"/>
    </xf>
    <xf numFmtId="0" fontId="66" fillId="41" borderId="22" xfId="0" applyFont="1" applyFill="1" applyBorder="1" applyAlignment="1">
      <alignment horizontal="center"/>
    </xf>
    <xf numFmtId="164" fontId="65" fillId="41" borderId="34" xfId="0" applyNumberFormat="1" applyFont="1" applyFill="1" applyBorder="1" applyAlignment="1">
      <alignment horizontal="center" vertical="center"/>
    </xf>
    <xf numFmtId="0" fontId="66" fillId="38" borderId="33" xfId="0" applyFont="1" applyFill="1" applyBorder="1" applyAlignment="1">
      <alignment horizontal="center"/>
    </xf>
    <xf numFmtId="0" fontId="66" fillId="38" borderId="22" xfId="0" applyFont="1" applyFill="1" applyBorder="1" applyAlignment="1">
      <alignment horizontal="center" wrapText="1"/>
    </xf>
    <xf numFmtId="0" fontId="66" fillId="38" borderId="22" xfId="0" applyFont="1" applyFill="1" applyBorder="1" applyAlignment="1">
      <alignment horizontal="center"/>
    </xf>
    <xf numFmtId="164" fontId="65" fillId="38" borderId="34" xfId="0" applyNumberFormat="1" applyFont="1" applyFill="1" applyBorder="1" applyAlignment="1">
      <alignment horizontal="center" vertical="center"/>
    </xf>
    <xf numFmtId="0" fontId="67" fillId="41" borderId="22" xfId="0" applyFont="1" applyFill="1" applyBorder="1" applyAlignment="1">
      <alignment horizontal="left" vertical="center"/>
    </xf>
    <xf numFmtId="0" fontId="66" fillId="41" borderId="22" xfId="0" applyFont="1" applyFill="1" applyBorder="1" applyAlignment="1">
      <alignment horizontal="center" vertical="center" wrapText="1"/>
    </xf>
    <xf numFmtId="164" fontId="65" fillId="41" borderId="22" xfId="1" applyNumberFormat="1" applyFont="1" applyFill="1" applyBorder="1" applyAlignment="1">
      <alignment horizontal="center" vertical="center"/>
    </xf>
    <xf numFmtId="0" fontId="67" fillId="38" borderId="22" xfId="0" applyFont="1" applyFill="1" applyBorder="1" applyAlignment="1">
      <alignment horizontal="left" vertical="center"/>
    </xf>
    <xf numFmtId="0" fontId="66" fillId="38" borderId="22" xfId="0" applyFont="1" applyFill="1" applyBorder="1" applyAlignment="1">
      <alignment horizontal="center" vertical="center" wrapText="1"/>
    </xf>
    <xf numFmtId="164" fontId="65" fillId="38" borderId="22" xfId="1" applyNumberFormat="1" applyFont="1" applyFill="1" applyBorder="1" applyAlignment="1">
      <alignment horizontal="center" vertical="center"/>
    </xf>
    <xf numFmtId="0" fontId="69" fillId="41" borderId="22" xfId="0" applyFont="1" applyFill="1" applyBorder="1" applyAlignment="1">
      <alignment horizontal="center"/>
    </xf>
    <xf numFmtId="0" fontId="70" fillId="41" borderId="22" xfId="0" applyFont="1" applyFill="1" applyBorder="1" applyAlignment="1">
      <alignment horizontal="center"/>
    </xf>
    <xf numFmtId="164" fontId="69" fillId="41" borderId="22" xfId="0" applyNumberFormat="1" applyFont="1" applyFill="1" applyBorder="1" applyAlignment="1">
      <alignment horizontal="center"/>
    </xf>
    <xf numFmtId="0" fontId="69" fillId="38" borderId="22" xfId="0" applyFont="1" applyFill="1" applyBorder="1" applyAlignment="1">
      <alignment horizontal="center"/>
    </xf>
    <xf numFmtId="0" fontId="70" fillId="38" borderId="22" xfId="0" applyFont="1" applyFill="1" applyBorder="1" applyAlignment="1">
      <alignment horizontal="center"/>
    </xf>
    <xf numFmtId="164" fontId="69" fillId="38" borderId="22" xfId="1" applyNumberFormat="1" applyFont="1" applyFill="1" applyBorder="1" applyAlignment="1">
      <alignment horizontal="center"/>
    </xf>
    <xf numFmtId="0" fontId="16" fillId="39" borderId="0" xfId="0" applyFont="1" applyFill="1" applyAlignment="1">
      <alignment horizontal="center" vertical="center"/>
    </xf>
    <xf numFmtId="0" fontId="17" fillId="39" borderId="0" xfId="2" applyFont="1" applyFill="1" applyBorder="1" applyAlignment="1" applyProtection="1">
      <alignment horizontal="center" vertical="center"/>
    </xf>
    <xf numFmtId="0" fontId="12" fillId="39" borderId="0" xfId="0" applyFont="1" applyFill="1" applyAlignment="1">
      <alignment horizontal="center" vertical="center"/>
    </xf>
    <xf numFmtId="0" fontId="17" fillId="39" borderId="0" xfId="2" applyFont="1" applyFill="1" applyBorder="1" applyAlignment="1" applyProtection="1">
      <alignment horizontal="center" vertical="center" wrapText="1"/>
    </xf>
    <xf numFmtId="0" fontId="0" fillId="39" borderId="0" xfId="0" applyFill="1"/>
    <xf numFmtId="0" fontId="50" fillId="46" borderId="0" xfId="0" applyFont="1" applyFill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52" fillId="2" borderId="18" xfId="0" applyFont="1" applyFill="1" applyBorder="1" applyAlignment="1">
      <alignment vertical="center"/>
    </xf>
    <xf numFmtId="0" fontId="43" fillId="2" borderId="0" xfId="0" applyFont="1" applyFill="1" applyAlignment="1">
      <alignment vertical="center"/>
    </xf>
    <xf numFmtId="0" fontId="70" fillId="38" borderId="22" xfId="0" quotePrefix="1" applyFont="1" applyFill="1" applyBorder="1" applyAlignment="1">
      <alignment horizontal="center"/>
    </xf>
    <xf numFmtId="164" fontId="5" fillId="40" borderId="22" xfId="0" applyNumberFormat="1" applyFont="1" applyFill="1" applyBorder="1" applyAlignment="1">
      <alignment horizontal="center" vertical="center" wrapText="1"/>
    </xf>
    <xf numFmtId="165" fontId="63" fillId="43" borderId="23" xfId="1" applyNumberFormat="1" applyFont="1" applyFill="1" applyBorder="1" applyAlignment="1">
      <alignment horizontal="center"/>
    </xf>
    <xf numFmtId="165" fontId="64" fillId="38" borderId="23" xfId="1" applyNumberFormat="1" applyFont="1" applyFill="1" applyBorder="1" applyAlignment="1">
      <alignment horizontal="center"/>
    </xf>
    <xf numFmtId="165" fontId="6" fillId="40" borderId="23" xfId="1" applyNumberFormat="1" applyFont="1" applyFill="1" applyBorder="1" applyAlignment="1">
      <alignment horizontal="center"/>
    </xf>
    <xf numFmtId="0" fontId="45" fillId="41" borderId="0" xfId="0" applyFont="1" applyFill="1" applyAlignment="1">
      <alignment horizontal="center" vertical="center"/>
    </xf>
    <xf numFmtId="0" fontId="46" fillId="41" borderId="0" xfId="0" applyFont="1" applyFill="1" applyAlignment="1">
      <alignment horizontal="center" vertical="center"/>
    </xf>
    <xf numFmtId="0" fontId="55" fillId="41" borderId="0" xfId="0" applyFont="1" applyFill="1" applyAlignment="1">
      <alignment horizontal="center"/>
    </xf>
    <xf numFmtId="0" fontId="48" fillId="41" borderId="0" xfId="0" applyFont="1" applyFill="1" applyAlignment="1">
      <alignment horizontal="center"/>
    </xf>
    <xf numFmtId="0" fontId="56" fillId="41" borderId="0" xfId="0" applyFont="1" applyFill="1" applyAlignment="1">
      <alignment horizontal="center"/>
    </xf>
    <xf numFmtId="0" fontId="63" fillId="43" borderId="0" xfId="2" applyFont="1" applyFill="1" applyBorder="1" applyAlignment="1" applyProtection="1">
      <alignment horizontal="center" vertical="center" wrapText="1"/>
    </xf>
    <xf numFmtId="0" fontId="16" fillId="39" borderId="0" xfId="0" applyFont="1" applyFill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49" fillId="40" borderId="0" xfId="0" applyFont="1" applyFill="1" applyAlignment="1">
      <alignment horizontal="center" vertical="center"/>
    </xf>
    <xf numFmtId="0" fontId="31" fillId="40" borderId="0" xfId="0" applyFont="1" applyFill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31" fillId="5" borderId="3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2" fillId="37" borderId="6" xfId="0" applyFont="1" applyFill="1" applyBorder="1" applyAlignment="1">
      <alignment horizontal="center" vertical="center" wrapText="1"/>
    </xf>
    <xf numFmtId="0" fontId="32" fillId="37" borderId="0" xfId="0" applyFont="1" applyFill="1" applyAlignment="1">
      <alignment horizontal="center" vertical="center" wrapText="1"/>
    </xf>
    <xf numFmtId="0" fontId="32" fillId="37" borderId="7" xfId="0" applyFont="1" applyFill="1" applyBorder="1" applyAlignment="1">
      <alignment horizontal="center" vertical="center" wrapText="1"/>
    </xf>
    <xf numFmtId="0" fontId="32" fillId="37" borderId="8" xfId="0" applyFont="1" applyFill="1" applyBorder="1" applyAlignment="1">
      <alignment horizontal="center" vertical="center" wrapText="1"/>
    </xf>
    <xf numFmtId="0" fontId="32" fillId="37" borderId="1" xfId="0" applyFont="1" applyFill="1" applyBorder="1" applyAlignment="1">
      <alignment horizontal="center" vertical="center" wrapText="1"/>
    </xf>
    <xf numFmtId="0" fontId="32" fillId="37" borderId="5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6" fillId="40" borderId="23" xfId="0" applyFont="1" applyFill="1" applyBorder="1" applyAlignment="1">
      <alignment horizontal="center" vertical="center"/>
    </xf>
    <xf numFmtId="0" fontId="6" fillId="40" borderId="2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6" fillId="40" borderId="24" xfId="0" applyFont="1" applyFill="1" applyBorder="1" applyAlignment="1">
      <alignment horizontal="center" vertical="center" wrapText="1"/>
    </xf>
    <xf numFmtId="0" fontId="6" fillId="40" borderId="25" xfId="0" applyFont="1" applyFill="1" applyBorder="1" applyAlignment="1">
      <alignment horizontal="center" vertical="center" wrapText="1"/>
    </xf>
    <xf numFmtId="0" fontId="6" fillId="40" borderId="26" xfId="0" applyFont="1" applyFill="1" applyBorder="1" applyAlignment="1">
      <alignment horizontal="center" vertical="center" wrapText="1"/>
    </xf>
    <xf numFmtId="0" fontId="62" fillId="3" borderId="2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9" fillId="3" borderId="19" xfId="0" applyFont="1" applyFill="1" applyBorder="1" applyAlignment="1">
      <alignment horizontal="center" vertical="center" wrapText="1"/>
    </xf>
    <xf numFmtId="0" fontId="59" fillId="3" borderId="20" xfId="0" applyFont="1" applyFill="1" applyBorder="1" applyAlignment="1">
      <alignment horizontal="center" vertical="center" wrapText="1"/>
    </xf>
    <xf numFmtId="0" fontId="59" fillId="3" borderId="21" xfId="0" applyFont="1" applyFill="1" applyBorder="1" applyAlignment="1">
      <alignment horizontal="center" vertical="center" wrapText="1"/>
    </xf>
    <xf numFmtId="0" fontId="59" fillId="3" borderId="6" xfId="0" applyFont="1" applyFill="1" applyBorder="1" applyAlignment="1">
      <alignment horizontal="center" vertical="center" wrapText="1"/>
    </xf>
    <xf numFmtId="0" fontId="59" fillId="3" borderId="0" xfId="0" applyFont="1" applyFill="1" applyAlignment="1">
      <alignment horizontal="center" vertical="center" wrapText="1"/>
    </xf>
    <xf numFmtId="0" fontId="59" fillId="3" borderId="7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center" vertical="center" wrapText="1"/>
    </xf>
    <xf numFmtId="0" fontId="59" fillId="3" borderId="5" xfId="0" applyFont="1" applyFill="1" applyBorder="1" applyAlignment="1">
      <alignment horizontal="center" vertical="center" wrapText="1"/>
    </xf>
    <xf numFmtId="0" fontId="51" fillId="41" borderId="0" xfId="0" applyFont="1" applyFill="1" applyAlignment="1">
      <alignment horizontal="center" vertical="center"/>
    </xf>
    <xf numFmtId="0" fontId="5" fillId="40" borderId="30" xfId="0" applyFont="1" applyFill="1" applyBorder="1" applyAlignment="1">
      <alignment horizontal="center" vertical="center"/>
    </xf>
    <xf numFmtId="0" fontId="5" fillId="40" borderId="22" xfId="0" applyFont="1" applyFill="1" applyBorder="1" applyAlignment="1">
      <alignment horizontal="center" vertical="center"/>
    </xf>
    <xf numFmtId="0" fontId="5" fillId="40" borderId="30" xfId="0" applyFont="1" applyFill="1" applyBorder="1" applyAlignment="1">
      <alignment horizontal="center" vertical="center" wrapText="1"/>
    </xf>
    <xf numFmtId="0" fontId="5" fillId="40" borderId="2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0" fillId="45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/>
    </xf>
    <xf numFmtId="0" fontId="52" fillId="41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/>
    </xf>
    <xf numFmtId="0" fontId="71" fillId="41" borderId="0" xfId="0" applyFont="1" applyFill="1" applyAlignment="1">
      <alignment horizontal="center" vertical="center"/>
    </xf>
    <xf numFmtId="0" fontId="52" fillId="41" borderId="0" xfId="0" applyFont="1" applyFill="1" applyAlignment="1">
      <alignment horizontal="center"/>
    </xf>
  </cellXfs>
  <cellStyles count="44">
    <cellStyle name="20% - Énfasis1" xfId="20" builtinId="30" customBuiltin="1"/>
    <cellStyle name="20% - Énfasis2" xfId="23" builtinId="34" customBuiltin="1"/>
    <cellStyle name="20% - Énfasis3" xfId="26" builtinId="38" customBuiltin="1"/>
    <cellStyle name="20% - Énfasis4" xfId="29" builtinId="42" customBuiltin="1"/>
    <cellStyle name="20% - Énfasis5" xfId="32" builtinId="46" customBuiltin="1"/>
    <cellStyle name="20% - Énfasis6" xfId="35" builtinId="50" customBuiltin="1"/>
    <cellStyle name="40% - Énfasis1" xfId="21" builtinId="31" customBuiltin="1"/>
    <cellStyle name="40% - Énfasis2" xfId="24" builtinId="35" customBuiltin="1"/>
    <cellStyle name="40% - Énfasis3" xfId="27" builtinId="39" customBuiltin="1"/>
    <cellStyle name="40% - Énfasis4" xfId="30" builtinId="43" customBuiltin="1"/>
    <cellStyle name="40% - Énfasis5" xfId="33" builtinId="47" customBuiltin="1"/>
    <cellStyle name="40% - Énfasis6" xfId="36" builtinId="51" customBuiltin="1"/>
    <cellStyle name="60% - Énfasis1 2" xfId="38" xr:uid="{00000000-0005-0000-0000-00000C000000}"/>
    <cellStyle name="60% - Énfasis2 2" xfId="39" xr:uid="{00000000-0005-0000-0000-00000D000000}"/>
    <cellStyle name="60% - Énfasis3 2" xfId="40" xr:uid="{00000000-0005-0000-0000-00000E000000}"/>
    <cellStyle name="60% - Énfasis4 2" xfId="41" xr:uid="{00000000-0005-0000-0000-00000F000000}"/>
    <cellStyle name="60% - Énfasis5 2" xfId="42" xr:uid="{00000000-0005-0000-0000-000010000000}"/>
    <cellStyle name="60% - Énfasis6 2" xfId="43" xr:uid="{00000000-0005-0000-0000-000011000000}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2" builtinId="33" customBuiltin="1"/>
    <cellStyle name="Énfasis3" xfId="25" builtinId="37" customBuiltin="1"/>
    <cellStyle name="Énfasis4" xfId="28" builtinId="41" customBuiltin="1"/>
    <cellStyle name="Énfasis5" xfId="31" builtinId="45" customBuiltin="1"/>
    <cellStyle name="Énfasis6" xfId="34" builtinId="49" customBuiltin="1"/>
    <cellStyle name="Entrada" xfId="10" builtinId="20" customBuiltin="1"/>
    <cellStyle name="Hipervínculo" xfId="2" builtinId="8"/>
    <cellStyle name="Incorrecto" xfId="9" builtinId="27" customBuiltin="1"/>
    <cellStyle name="Neutral 2" xfId="37" xr:uid="{00000000-0005-0000-0000-000021000000}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41">
    <dxf>
      <font>
        <b/>
        <strike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font>
        <b/>
        <color theme="6" tint="-0.249977111117893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/>
        <top style="medium">
          <color theme="0"/>
        </top>
        <bottom style="medium">
          <color theme="0"/>
        </bottom>
      </border>
    </dxf>
    <dxf>
      <font>
        <b/>
        <color theme="6" tint="-0.249977111117893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color theme="6" tint="-0.249977111117893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color theme="6" tint="-0.249977111117893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/>
        <color theme="6" tint="-0.249977111117893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/>
        <color theme="6" tint="-0.249977111117893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/>
        <color theme="6" tint="-0.249977111117893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>
        <top style="medium">
          <color theme="0"/>
        </top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BE5F1"/>
          <bgColor rgb="FFDBE5F1"/>
        </patternFill>
      </fill>
      <border>
        <vertical style="thin">
          <color rgb="FFFFFFFF"/>
        </vertical>
        <horizontal style="thin">
          <color rgb="FFFFFFFF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theme="0"/>
      </font>
      <fill>
        <patternFill>
          <bgColor theme="6" tint="-0.49998474074526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9" defaultPivotStyle="PivotStyleLight16">
    <tableStyle name="Estilo de tabla 1" pivot="0" count="7" xr9:uid="{00000000-0011-0000-FFFF-FFFF00000000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  <tableStyle name="TableStyleMedium9 2" pivot="0" count="7" xr9:uid="{00000000-0011-0000-FFFF-FFFF01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colors>
    <mruColors>
      <color rgb="FF3D6F8B"/>
      <color rgb="FF2E3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chemeClr val="accent1">
                    <a:lumMod val="75000"/>
                  </a:schemeClr>
                </a:solidFill>
              </a:rPr>
              <a:t>Tasa de Deserción Global</a:t>
            </a:r>
          </a:p>
          <a:p>
            <a:pPr>
              <a:defRPr sz="2000" b="1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s-CO" sz="2000" b="1">
                <a:solidFill>
                  <a:schemeClr val="accent1">
                    <a:lumMod val="75000"/>
                  </a:schemeClr>
                </a:solidFill>
              </a:rPr>
              <a:t>Serie 2010-1 / 2024-1</a:t>
            </a:r>
          </a:p>
        </c:rich>
      </c:tx>
      <c:layout>
        <c:manualLayout>
          <c:xMode val="edge"/>
          <c:yMode val="edge"/>
          <c:x val="0.38367733717346386"/>
          <c:y val="2.7818381789072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1481867269302696E-2"/>
          <c:y val="0.16117315197650603"/>
          <c:w val="0.89671497957706447"/>
          <c:h val="0.68334454672039224"/>
        </c:manualLayout>
      </c:layout>
      <c:lineChart>
        <c:grouping val="standard"/>
        <c:varyColors val="0"/>
        <c:ser>
          <c:idx val="0"/>
          <c:order val="0"/>
          <c:tx>
            <c:strRef>
              <c:f>[2]Gráfico!$B$1</c:f>
              <c:strCache>
                <c:ptCount val="1"/>
                <c:pt idx="0">
                  <c:v>Deserción Académica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1953657041814068E-2"/>
                  <c:y val="3.7564828119938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0-4CDA-9C7C-463485EF65E3}"/>
                </c:ext>
              </c:extLst>
            </c:dLbl>
            <c:dLbl>
              <c:idx val="1"/>
              <c:layout>
                <c:manualLayout>
                  <c:x val="-4.1782420159987829E-2"/>
                  <c:y val="3.7610932436262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0-4CDA-9C7C-463485EF65E3}"/>
                </c:ext>
              </c:extLst>
            </c:dLbl>
            <c:dLbl>
              <c:idx val="2"/>
              <c:layout>
                <c:manualLayout>
                  <c:x val="-4.4795670659239145E-2"/>
                  <c:y val="4.8148065998792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0-4CDA-9C7C-463485EF65E3}"/>
                </c:ext>
              </c:extLst>
            </c:dLbl>
            <c:dLbl>
              <c:idx val="3"/>
              <c:layout>
                <c:manualLayout>
                  <c:x val="-3.743070964847927E-2"/>
                  <c:y val="3.7036954887681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0-4CDA-9C7C-463485EF65E3}"/>
                </c:ext>
              </c:extLst>
            </c:dLbl>
            <c:dLbl>
              <c:idx val="4"/>
              <c:layout>
                <c:manualLayout>
                  <c:x val="-3.4836132264238318E-2"/>
                  <c:y val="4.8148065998792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0-4CDA-9C7C-463485EF65E3}"/>
                </c:ext>
              </c:extLst>
            </c:dLbl>
            <c:dLbl>
              <c:idx val="5"/>
              <c:layout>
                <c:manualLayout>
                  <c:x val="-3.4522053907766095E-2"/>
                  <c:y val="4.0740822890096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50-4CDA-9C7C-463485EF65E3}"/>
                </c:ext>
              </c:extLst>
            </c:dLbl>
            <c:dLbl>
              <c:idx val="6"/>
              <c:layout>
                <c:manualLayout>
                  <c:x val="-3.2052264834320728E-2"/>
                  <c:y val="3.3333333333333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50-4CDA-9C7C-463485EF65E3}"/>
                </c:ext>
              </c:extLst>
            </c:dLbl>
            <c:dLbl>
              <c:idx val="7"/>
              <c:layout>
                <c:manualLayout>
                  <c:x val="-3.4898575433112485E-2"/>
                  <c:y val="3.3333333333333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50-4CDA-9C7C-463485EF65E3}"/>
                </c:ext>
              </c:extLst>
            </c:dLbl>
            <c:dLbl>
              <c:idx val="8"/>
              <c:layout>
                <c:manualLayout>
                  <c:x val="-3.7241419602802632E-2"/>
                  <c:y val="4.444444444444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50-4CDA-9C7C-463485EF65E3}"/>
                </c:ext>
              </c:extLst>
            </c:dLbl>
            <c:dLbl>
              <c:idx val="9"/>
              <c:layout>
                <c:manualLayout>
                  <c:x val="-3.6692664721550521E-2"/>
                  <c:y val="4.0740822890096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50-4CDA-9C7C-463485EF65E3}"/>
                </c:ext>
              </c:extLst>
            </c:dLbl>
            <c:dLbl>
              <c:idx val="10"/>
              <c:layout>
                <c:manualLayout>
                  <c:x val="-3.0593819831950433E-2"/>
                  <c:y val="4.2462262639705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50-4CDA-9C7C-463485EF65E3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50-4CDA-9C7C-463485EF65E3}"/>
                </c:ext>
              </c:extLst>
            </c:dLbl>
            <c:dLbl>
              <c:idx val="12"/>
              <c:layout>
                <c:manualLayout>
                  <c:x val="-2.5277223561485779E-2"/>
                  <c:y val="2.0403726472552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50-4CDA-9C7C-463485EF65E3}"/>
                </c:ext>
              </c:extLst>
            </c:dLbl>
            <c:dLbl>
              <c:idx val="13"/>
              <c:layout>
                <c:manualLayout>
                  <c:x val="-2.3330186485680977E-2"/>
                  <c:y val="2.2696929238985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50-4CDA-9C7C-463485EF65E3}"/>
                </c:ext>
              </c:extLst>
            </c:dLbl>
            <c:dLbl>
              <c:idx val="14"/>
              <c:layout>
                <c:manualLayout>
                  <c:x val="-1.7311590653582811E-2"/>
                  <c:y val="3.7558688836941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50-4CDA-9C7C-463485EF65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[2]Gráfico!$A$8:$A$22</c:f>
              <c:strCache>
                <c:ptCount val="15"/>
                <c:pt idx="0">
                  <c:v>2010-1</c:v>
                </c:pt>
                <c:pt idx="1">
                  <c:v>2011-1</c:v>
                </c:pt>
                <c:pt idx="2">
                  <c:v>2012-1</c:v>
                </c:pt>
                <c:pt idx="3">
                  <c:v>2013-1</c:v>
                </c:pt>
                <c:pt idx="4">
                  <c:v>2014-1</c:v>
                </c:pt>
                <c:pt idx="5">
                  <c:v>2015-1</c:v>
                </c:pt>
                <c:pt idx="6">
                  <c:v>2016-1</c:v>
                </c:pt>
                <c:pt idx="7">
                  <c:v>2017-1</c:v>
                </c:pt>
                <c:pt idx="8">
                  <c:v>2018-1</c:v>
                </c:pt>
                <c:pt idx="9">
                  <c:v>2019-1</c:v>
                </c:pt>
                <c:pt idx="10">
                  <c:v>2020-1</c:v>
                </c:pt>
                <c:pt idx="11">
                  <c:v>2021-1</c:v>
                </c:pt>
                <c:pt idx="12">
                  <c:v>2022-1</c:v>
                </c:pt>
                <c:pt idx="13">
                  <c:v>2023-1</c:v>
                </c:pt>
                <c:pt idx="14">
                  <c:v>2024-1</c:v>
                </c:pt>
              </c:strCache>
            </c:strRef>
          </c:cat>
          <c:val>
            <c:numRef>
              <c:f>[2]Gráfico!$B$8:$B$22</c:f>
              <c:numCache>
                <c:formatCode>General</c:formatCode>
                <c:ptCount val="15"/>
                <c:pt idx="0">
                  <c:v>2.1000000000000001E-2</c:v>
                </c:pt>
                <c:pt idx="1">
                  <c:v>0.02</c:v>
                </c:pt>
                <c:pt idx="2">
                  <c:v>2.1000000000000001E-2</c:v>
                </c:pt>
                <c:pt idx="3">
                  <c:v>1.9E-2</c:v>
                </c:pt>
                <c:pt idx="4">
                  <c:v>1.7000000000000001E-2</c:v>
                </c:pt>
                <c:pt idx="5">
                  <c:v>1.4E-2</c:v>
                </c:pt>
                <c:pt idx="6">
                  <c:v>1.6E-2</c:v>
                </c:pt>
                <c:pt idx="7">
                  <c:v>1.2999999999999999E-2</c:v>
                </c:pt>
                <c:pt idx="8">
                  <c:v>1.4E-2</c:v>
                </c:pt>
                <c:pt idx="9">
                  <c:v>1.2999999999999999E-2</c:v>
                </c:pt>
                <c:pt idx="10">
                  <c:v>1.0999999999999999E-2</c:v>
                </c:pt>
                <c:pt idx="11">
                  <c:v>5.0000000000000001E-3</c:v>
                </c:pt>
                <c:pt idx="12">
                  <c:v>5.2480524805248053E-3</c:v>
                </c:pt>
                <c:pt idx="13">
                  <c:v>7.331378299120235E-3</c:v>
                </c:pt>
                <c:pt idx="14">
                  <c:v>9.3466507834692562E-3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350-4CDA-9C7C-463485EF65E3}"/>
            </c:ext>
          </c:extLst>
        </c:ser>
        <c:ser>
          <c:idx val="1"/>
          <c:order val="1"/>
          <c:tx>
            <c:strRef>
              <c:f>[2]Gráfico!$C$1</c:f>
              <c:strCache>
                <c:ptCount val="1"/>
                <c:pt idx="0">
                  <c:v>Deserción No Académica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222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[2]Gráfico!$A$8:$A$22</c:f>
              <c:strCache>
                <c:ptCount val="15"/>
                <c:pt idx="0">
                  <c:v>2010-1</c:v>
                </c:pt>
                <c:pt idx="1">
                  <c:v>2011-1</c:v>
                </c:pt>
                <c:pt idx="2">
                  <c:v>2012-1</c:v>
                </c:pt>
                <c:pt idx="3">
                  <c:v>2013-1</c:v>
                </c:pt>
                <c:pt idx="4">
                  <c:v>2014-1</c:v>
                </c:pt>
                <c:pt idx="5">
                  <c:v>2015-1</c:v>
                </c:pt>
                <c:pt idx="6">
                  <c:v>2016-1</c:v>
                </c:pt>
                <c:pt idx="7">
                  <c:v>2017-1</c:v>
                </c:pt>
                <c:pt idx="8">
                  <c:v>2018-1</c:v>
                </c:pt>
                <c:pt idx="9">
                  <c:v>2019-1</c:v>
                </c:pt>
                <c:pt idx="10">
                  <c:v>2020-1</c:v>
                </c:pt>
                <c:pt idx="11">
                  <c:v>2021-1</c:v>
                </c:pt>
                <c:pt idx="12">
                  <c:v>2022-1</c:v>
                </c:pt>
                <c:pt idx="13">
                  <c:v>2023-1</c:v>
                </c:pt>
                <c:pt idx="14">
                  <c:v>2024-1</c:v>
                </c:pt>
              </c:strCache>
            </c:strRef>
          </c:cat>
          <c:val>
            <c:numRef>
              <c:f>[2]Gráfico!$C$8:$C$22</c:f>
              <c:numCache>
                <c:formatCode>General</c:formatCode>
                <c:ptCount val="15"/>
                <c:pt idx="0">
                  <c:v>4.2999999999999997E-2</c:v>
                </c:pt>
                <c:pt idx="1">
                  <c:v>5.1999999999999998E-2</c:v>
                </c:pt>
                <c:pt idx="2">
                  <c:v>4.8000000000000001E-2</c:v>
                </c:pt>
                <c:pt idx="3">
                  <c:v>4.1000000000000002E-2</c:v>
                </c:pt>
                <c:pt idx="4">
                  <c:v>3.5000000000000003E-2</c:v>
                </c:pt>
                <c:pt idx="5">
                  <c:v>3.6999999999999998E-2</c:v>
                </c:pt>
                <c:pt idx="6">
                  <c:v>3.1E-2</c:v>
                </c:pt>
                <c:pt idx="7">
                  <c:v>3.1E-2</c:v>
                </c:pt>
                <c:pt idx="8">
                  <c:v>3.1E-2</c:v>
                </c:pt>
                <c:pt idx="9">
                  <c:v>2.8000000000000001E-2</c:v>
                </c:pt>
                <c:pt idx="10">
                  <c:v>3.5000000000000003E-2</c:v>
                </c:pt>
                <c:pt idx="11">
                  <c:v>2.9000000000000001E-2</c:v>
                </c:pt>
                <c:pt idx="12">
                  <c:v>3.0422304223042231E-2</c:v>
                </c:pt>
                <c:pt idx="13">
                  <c:v>3.3896843194755909E-2</c:v>
                </c:pt>
                <c:pt idx="14">
                  <c:v>3.0697333455511774E-2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350-4CDA-9C7C-463485EF65E3}"/>
            </c:ext>
          </c:extLst>
        </c:ser>
        <c:ser>
          <c:idx val="2"/>
          <c:order val="2"/>
          <c:tx>
            <c:strRef>
              <c:f>[2]Gráfico!$D$1</c:f>
              <c:strCache>
                <c:ptCount val="1"/>
                <c:pt idx="0">
                  <c:v>Total Deserción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25400">
                <a:solidFill>
                  <a:schemeClr val="tx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126343469565344E-2"/>
                  <c:y val="-3.7564828119938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350-4CDA-9C7C-463485EF65E3}"/>
                </c:ext>
              </c:extLst>
            </c:dLbl>
            <c:dLbl>
              <c:idx val="1"/>
              <c:layout>
                <c:manualLayout>
                  <c:x val="-2.6862200034038691E-2"/>
                  <c:y val="-3.7564828119938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350-4CDA-9C7C-463485EF65E3}"/>
                </c:ext>
              </c:extLst>
            </c:dLbl>
            <c:dLbl>
              <c:idx val="2"/>
              <c:layout>
                <c:manualLayout>
                  <c:x val="-3.5086787182309349E-2"/>
                  <c:y val="-4.8148065998792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350-4CDA-9C7C-463485EF65E3}"/>
                </c:ext>
              </c:extLst>
            </c:dLbl>
            <c:dLbl>
              <c:idx val="3"/>
              <c:layout>
                <c:manualLayout>
                  <c:x val="-3.2555535209516928E-2"/>
                  <c:y val="-5.1851934001207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350-4CDA-9C7C-463485EF65E3}"/>
                </c:ext>
              </c:extLst>
            </c:dLbl>
            <c:dLbl>
              <c:idx val="4"/>
              <c:layout>
                <c:manualLayout>
                  <c:x val="-3.4940825049729028E-2"/>
                  <c:y val="-4.4444444444444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350-4CDA-9C7C-463485EF65E3}"/>
                </c:ext>
              </c:extLst>
            </c:dLbl>
            <c:dLbl>
              <c:idx val="5"/>
              <c:layout>
                <c:manualLayout>
                  <c:x val="-3.5464190950230151E-2"/>
                  <c:y val="-4.444444444444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350-4CDA-9C7C-463485EF65E3}"/>
                </c:ext>
              </c:extLst>
            </c:dLbl>
            <c:dLbl>
              <c:idx val="6"/>
              <c:layout>
                <c:manualLayout>
                  <c:x val="-2.5025928533132284E-2"/>
                  <c:y val="-4.0031014213162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350-4CDA-9C7C-463485EF65E3}"/>
                </c:ext>
              </c:extLst>
            </c:dLbl>
            <c:dLbl>
              <c:idx val="7"/>
              <c:layout>
                <c:manualLayout>
                  <c:x val="-2.5595037862050616E-2"/>
                  <c:y val="-3.0065332805114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350-4CDA-9C7C-463485EF65E3}"/>
                </c:ext>
              </c:extLst>
            </c:dLbl>
            <c:dLbl>
              <c:idx val="8"/>
              <c:layout>
                <c:manualLayout>
                  <c:x val="-2.4965102351785964E-2"/>
                  <c:y val="-3.0157422050065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350-4CDA-9C7C-463485EF65E3}"/>
                </c:ext>
              </c:extLst>
            </c:dLbl>
            <c:dLbl>
              <c:idx val="9"/>
              <c:layout>
                <c:manualLayout>
                  <c:x val="-2.7100311062494557E-2"/>
                  <c:y val="-4.126862143844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350-4CDA-9C7C-463485EF65E3}"/>
                </c:ext>
              </c:extLst>
            </c:dLbl>
            <c:dLbl>
              <c:idx val="10"/>
              <c:layout>
                <c:manualLayout>
                  <c:x val="-2.4969696775992749E-2"/>
                  <c:y val="-3.3768945556477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350-4CDA-9C7C-463485EF65E3}"/>
                </c:ext>
              </c:extLst>
            </c:dLbl>
            <c:dLbl>
              <c:idx val="11"/>
              <c:layout>
                <c:manualLayout>
                  <c:x val="-2.0905329292370965E-2"/>
                  <c:y val="-3.7210013676155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350-4CDA-9C7C-463485EF65E3}"/>
                </c:ext>
              </c:extLst>
            </c:dLbl>
            <c:dLbl>
              <c:idx val="12"/>
              <c:layout>
                <c:manualLayout>
                  <c:x val="-2.8539564384662774E-2"/>
                  <c:y val="-4.257881665681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350-4CDA-9C7C-463485EF65E3}"/>
                </c:ext>
              </c:extLst>
            </c:dLbl>
            <c:dLbl>
              <c:idx val="13"/>
              <c:layout>
                <c:manualLayout>
                  <c:x val="-2.6002643192221918E-2"/>
                  <c:y val="-4.112236204940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350-4CDA-9C7C-463485EF65E3}"/>
                </c:ext>
              </c:extLst>
            </c:dLbl>
            <c:dLbl>
              <c:idx val="14"/>
              <c:layout>
                <c:manualLayout>
                  <c:x val="-2.6143788286877054E-2"/>
                  <c:y val="-5.3208137715180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350-4CDA-9C7C-463485EF65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[2]Gráfico!$A$8:$A$22</c:f>
              <c:strCache>
                <c:ptCount val="15"/>
                <c:pt idx="0">
                  <c:v>2010-1</c:v>
                </c:pt>
                <c:pt idx="1">
                  <c:v>2011-1</c:v>
                </c:pt>
                <c:pt idx="2">
                  <c:v>2012-1</c:v>
                </c:pt>
                <c:pt idx="3">
                  <c:v>2013-1</c:v>
                </c:pt>
                <c:pt idx="4">
                  <c:v>2014-1</c:v>
                </c:pt>
                <c:pt idx="5">
                  <c:v>2015-1</c:v>
                </c:pt>
                <c:pt idx="6">
                  <c:v>2016-1</c:v>
                </c:pt>
                <c:pt idx="7">
                  <c:v>2017-1</c:v>
                </c:pt>
                <c:pt idx="8">
                  <c:v>2018-1</c:v>
                </c:pt>
                <c:pt idx="9">
                  <c:v>2019-1</c:v>
                </c:pt>
                <c:pt idx="10">
                  <c:v>2020-1</c:v>
                </c:pt>
                <c:pt idx="11">
                  <c:v>2021-1</c:v>
                </c:pt>
                <c:pt idx="12">
                  <c:v>2022-1</c:v>
                </c:pt>
                <c:pt idx="13">
                  <c:v>2023-1</c:v>
                </c:pt>
                <c:pt idx="14">
                  <c:v>2024-1</c:v>
                </c:pt>
              </c:strCache>
            </c:strRef>
          </c:cat>
          <c:val>
            <c:numRef>
              <c:f>[2]Gráfico!$D$8:$D$22</c:f>
              <c:numCache>
                <c:formatCode>General</c:formatCode>
                <c:ptCount val="15"/>
                <c:pt idx="0">
                  <c:v>6.4000000000000001E-2</c:v>
                </c:pt>
                <c:pt idx="1">
                  <c:v>7.1999999999999995E-2</c:v>
                </c:pt>
                <c:pt idx="2">
                  <c:v>6.9000000000000006E-2</c:v>
                </c:pt>
                <c:pt idx="3">
                  <c:v>0.06</c:v>
                </c:pt>
                <c:pt idx="4">
                  <c:v>5.1999999999999998E-2</c:v>
                </c:pt>
                <c:pt idx="5">
                  <c:v>5.0999999999999997E-2</c:v>
                </c:pt>
                <c:pt idx="6">
                  <c:v>4.7E-2</c:v>
                </c:pt>
                <c:pt idx="7">
                  <c:v>4.3999999999999997E-2</c:v>
                </c:pt>
                <c:pt idx="8">
                  <c:v>4.4999999999999998E-2</c:v>
                </c:pt>
                <c:pt idx="9">
                  <c:v>4.1000000000000002E-2</c:v>
                </c:pt>
                <c:pt idx="10">
                  <c:v>4.5999999999999999E-2</c:v>
                </c:pt>
                <c:pt idx="11">
                  <c:v>3.4000000000000002E-2</c:v>
                </c:pt>
                <c:pt idx="12">
                  <c:v>3.5670356703566997E-2</c:v>
                </c:pt>
                <c:pt idx="13">
                  <c:v>4.1228221493876144E-2</c:v>
                </c:pt>
                <c:pt idx="14">
                  <c:v>4.0043984238981034E-2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350-4CDA-9C7C-463485EF6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847920"/>
        <c:axId val="770848480"/>
      </c:lineChart>
      <c:catAx>
        <c:axId val="77084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0848480"/>
        <c:crosses val="autoZero"/>
        <c:auto val="1"/>
        <c:lblAlgn val="ctr"/>
        <c:lblOffset val="100"/>
        <c:noMultiLvlLbl val="0"/>
      </c:catAx>
      <c:valAx>
        <c:axId val="770848480"/>
        <c:scaling>
          <c:orientation val="minMax"/>
          <c:max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084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488156</xdr:colOff>
      <xdr:row>5</xdr:row>
      <xdr:rowOff>49662</xdr:rowOff>
    </xdr:from>
    <xdr:to>
      <xdr:col>9</xdr:col>
      <xdr:colOff>169066</xdr:colOff>
      <xdr:row>10</xdr:row>
      <xdr:rowOff>225150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B55B50-D844-4C17-B217-CF0CD3666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256" y="1021212"/>
          <a:ext cx="4014785" cy="1517547"/>
        </a:xfrm>
        <a:prstGeom prst="rect">
          <a:avLst/>
        </a:prstGeom>
      </xdr:spPr>
    </xdr:pic>
    <xdr:clientData/>
  </xdr:twoCellAnchor>
  <xdr:twoCellAnchor>
    <xdr:from>
      <xdr:col>9</xdr:col>
      <xdr:colOff>392906</xdr:colOff>
      <xdr:row>7</xdr:row>
      <xdr:rowOff>66260</xdr:rowOff>
    </xdr:from>
    <xdr:to>
      <xdr:col>9</xdr:col>
      <xdr:colOff>392906</xdr:colOff>
      <xdr:row>9</xdr:row>
      <xdr:rowOff>78167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87C84DA-327A-49EB-AA69-E209177E374E}"/>
            </a:ext>
          </a:extLst>
        </xdr:cNvPr>
        <xdr:cNvCxnSpPr/>
      </xdr:nvCxnSpPr>
      <xdr:spPr>
        <a:xfrm>
          <a:off x="8193881" y="1418810"/>
          <a:ext cx="0" cy="621507"/>
        </a:xfrm>
        <a:prstGeom prst="line">
          <a:avLst/>
        </a:prstGeom>
        <a:effectLst/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1</xdr:row>
      <xdr:rowOff>9526</xdr:rowOff>
    </xdr:from>
    <xdr:to>
      <xdr:col>9</xdr:col>
      <xdr:colOff>664369</xdr:colOff>
      <xdr:row>2</xdr:row>
      <xdr:rowOff>190501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6FCD8B12-DE8E-4862-9677-B9AB344D81D2}"/>
            </a:ext>
          </a:extLst>
        </xdr:cNvPr>
        <xdr:cNvSpPr/>
      </xdr:nvSpPr>
      <xdr:spPr>
        <a:xfrm>
          <a:off x="8277225" y="200026"/>
          <a:ext cx="931069" cy="4191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2</xdr:row>
      <xdr:rowOff>11907</xdr:rowOff>
    </xdr:from>
    <xdr:to>
      <xdr:col>11</xdr:col>
      <xdr:colOff>642938</xdr:colOff>
      <xdr:row>3</xdr:row>
      <xdr:rowOff>211370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821BB53C-4D15-47E2-B604-75B479A52843}"/>
            </a:ext>
          </a:extLst>
        </xdr:cNvPr>
        <xdr:cNvSpPr/>
      </xdr:nvSpPr>
      <xdr:spPr>
        <a:xfrm>
          <a:off x="11715750" y="261938"/>
          <a:ext cx="1035844" cy="44949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779318</xdr:colOff>
      <xdr:row>2</xdr:row>
      <xdr:rowOff>259773</xdr:rowOff>
    </xdr:from>
    <xdr:to>
      <xdr:col>10</xdr:col>
      <xdr:colOff>83344</xdr:colOff>
      <xdr:row>4</xdr:row>
      <xdr:rowOff>146427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E84D2E0E-B454-4015-9AA5-89868D3EAEE2}"/>
            </a:ext>
          </a:extLst>
        </xdr:cNvPr>
        <xdr:cNvSpPr/>
      </xdr:nvSpPr>
      <xdr:spPr>
        <a:xfrm>
          <a:off x="13089659" y="476250"/>
          <a:ext cx="1035844" cy="44949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393700</xdr:colOff>
      <xdr:row>2</xdr:row>
      <xdr:rowOff>50800</xdr:rowOff>
    </xdr:from>
    <xdr:to>
      <xdr:col>11</xdr:col>
      <xdr:colOff>565944</xdr:colOff>
      <xdr:row>3</xdr:row>
      <xdr:rowOff>284395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8C7007DE-7850-4DDF-AFD1-7C312B7785C4}"/>
            </a:ext>
          </a:extLst>
        </xdr:cNvPr>
        <xdr:cNvSpPr/>
      </xdr:nvSpPr>
      <xdr:spPr>
        <a:xfrm>
          <a:off x="11112500" y="292100"/>
          <a:ext cx="1035844" cy="44949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123701</xdr:colOff>
      <xdr:row>0</xdr:row>
      <xdr:rowOff>185554</xdr:rowOff>
    </xdr:from>
    <xdr:to>
      <xdr:col>8</xdr:col>
      <xdr:colOff>293636</xdr:colOff>
      <xdr:row>2</xdr:row>
      <xdr:rowOff>173184</xdr:rowOff>
    </xdr:to>
    <xdr:sp macro="" textlink="">
      <xdr:nvSpPr>
        <xdr:cNvPr id="4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AD86ACC1-D3F6-4458-8FAC-72B263C624AE}"/>
            </a:ext>
          </a:extLst>
        </xdr:cNvPr>
        <xdr:cNvSpPr/>
      </xdr:nvSpPr>
      <xdr:spPr>
        <a:xfrm>
          <a:off x="8708571" y="185554"/>
          <a:ext cx="936883" cy="60613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267164</xdr:colOff>
      <xdr:row>0</xdr:row>
      <xdr:rowOff>197469</xdr:rowOff>
    </xdr:from>
    <xdr:to>
      <xdr:col>8</xdr:col>
      <xdr:colOff>83344</xdr:colOff>
      <xdr:row>2</xdr:row>
      <xdr:rowOff>77787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3CAF86DF-17D3-47E6-92CE-C6BB6A106F1C}"/>
            </a:ext>
          </a:extLst>
        </xdr:cNvPr>
        <xdr:cNvSpPr/>
      </xdr:nvSpPr>
      <xdr:spPr>
        <a:xfrm>
          <a:off x="8467957" y="197469"/>
          <a:ext cx="1035844" cy="44949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469348</xdr:colOff>
      <xdr:row>18</xdr:row>
      <xdr:rowOff>28312</xdr:rowOff>
    </xdr:from>
    <xdr:to>
      <xdr:col>5</xdr:col>
      <xdr:colOff>2909066</xdr:colOff>
      <xdr:row>21</xdr:row>
      <xdr:rowOff>138547</xdr:rowOff>
    </xdr:to>
    <xdr:pic>
      <xdr:nvPicPr>
        <xdr:cNvPr id="3" name="2 Imagen" descr="logo uninorte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0" y="5039290"/>
          <a:ext cx="2439718" cy="9246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6</xdr:row>
      <xdr:rowOff>47625</xdr:rowOff>
    </xdr:from>
    <xdr:to>
      <xdr:col>10</xdr:col>
      <xdr:colOff>314326</xdr:colOff>
      <xdr:row>7</xdr:row>
      <xdr:rowOff>114300</xdr:rowOff>
    </xdr:to>
    <xdr:sp macro="" textlink="">
      <xdr:nvSpPr>
        <xdr:cNvPr id="2" name="1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62725" y="1200150"/>
          <a:ext cx="771526" cy="533400"/>
        </a:xfrm>
        <a:prstGeom prst="round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Volver</a:t>
          </a:r>
          <a:endParaRPr lang="es-CO" sz="1400" b="1">
            <a:solidFill>
              <a:sysClr val="windowText" lastClr="000000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69849</xdr:colOff>
      <xdr:row>3</xdr:row>
      <xdr:rowOff>131233</xdr:rowOff>
    </xdr:from>
    <xdr:to>
      <xdr:col>10</xdr:col>
      <xdr:colOff>127000</xdr:colOff>
      <xdr:row>5</xdr:row>
      <xdr:rowOff>76200</xdr:rowOff>
    </xdr:to>
    <xdr:sp macro="" textlink="">
      <xdr:nvSpPr>
        <xdr:cNvPr id="4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061949" y="715433"/>
          <a:ext cx="1263651" cy="52916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6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</xdr:row>
      <xdr:rowOff>238125</xdr:rowOff>
    </xdr:from>
    <xdr:to>
      <xdr:col>7</xdr:col>
      <xdr:colOff>304800</xdr:colOff>
      <xdr:row>2</xdr:row>
      <xdr:rowOff>361950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3EB6FF72-BC95-4061-AC74-CEC5869A261B}"/>
            </a:ext>
          </a:extLst>
        </xdr:cNvPr>
        <xdr:cNvSpPr/>
      </xdr:nvSpPr>
      <xdr:spPr>
        <a:xfrm>
          <a:off x="8810625" y="485775"/>
          <a:ext cx="866775" cy="3714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309562</xdr:colOff>
      <xdr:row>0</xdr:row>
      <xdr:rowOff>178594</xdr:rowOff>
    </xdr:from>
    <xdr:to>
      <xdr:col>15</xdr:col>
      <xdr:colOff>476250</xdr:colOff>
      <xdr:row>3</xdr:row>
      <xdr:rowOff>0</xdr:rowOff>
    </xdr:to>
    <xdr:sp macro="" textlink="">
      <xdr:nvSpPr>
        <xdr:cNvPr id="7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7D786D41-988A-47E8-A6E3-2154F00CF072}"/>
            </a:ext>
          </a:extLst>
        </xdr:cNvPr>
        <xdr:cNvSpPr/>
      </xdr:nvSpPr>
      <xdr:spPr>
        <a:xfrm>
          <a:off x="12477750" y="178594"/>
          <a:ext cx="1035844" cy="46434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  <xdr:twoCellAnchor>
    <xdr:from>
      <xdr:col>0</xdr:col>
      <xdr:colOff>616884</xdr:colOff>
      <xdr:row>4</xdr:row>
      <xdr:rowOff>96370</xdr:rowOff>
    </xdr:from>
    <xdr:to>
      <xdr:col>13</xdr:col>
      <xdr:colOff>403412</xdr:colOff>
      <xdr:row>33</xdr:row>
      <xdr:rowOff>109976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87686EAC-3D9D-414B-876E-64B60CA31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47623</xdr:colOff>
      <xdr:row>3</xdr:row>
      <xdr:rowOff>104775</xdr:rowOff>
    </xdr:from>
    <xdr:to>
      <xdr:col>1</xdr:col>
      <xdr:colOff>665225</xdr:colOff>
      <xdr:row>3</xdr:row>
      <xdr:rowOff>106541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8" y="10067925"/>
          <a:ext cx="617602" cy="176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47623</xdr:colOff>
      <xdr:row>2</xdr:row>
      <xdr:rowOff>104775</xdr:rowOff>
    </xdr:from>
    <xdr:to>
      <xdr:col>1</xdr:col>
      <xdr:colOff>665225</xdr:colOff>
      <xdr:row>2</xdr:row>
      <xdr:rowOff>106541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3" y="771525"/>
          <a:ext cx="617602" cy="176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95250</xdr:colOff>
      <xdr:row>2</xdr:row>
      <xdr:rowOff>100543</xdr:rowOff>
    </xdr:from>
    <xdr:to>
      <xdr:col>1</xdr:col>
      <xdr:colOff>781050</xdr:colOff>
      <xdr:row>6</xdr:row>
      <xdr:rowOff>166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1850" y="395818"/>
          <a:ext cx="685800" cy="65584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323850</xdr:colOff>
      <xdr:row>2</xdr:row>
      <xdr:rowOff>47625</xdr:rowOff>
    </xdr:from>
    <xdr:to>
      <xdr:col>9</xdr:col>
      <xdr:colOff>342900</xdr:colOff>
      <xdr:row>4</xdr:row>
      <xdr:rowOff>9525</xdr:rowOff>
    </xdr:to>
    <xdr:sp macro="" textlink="">
      <xdr:nvSpPr>
        <xdr:cNvPr id="7" name="3 Rectángulo redondeado">
          <a:hlinkClick xmlns:r="http://schemas.openxmlformats.org/officeDocument/2006/relationships" r:id="rId2" tooltip="Volver al inicio."/>
          <a:extLst>
            <a:ext uri="{FF2B5EF4-FFF2-40B4-BE49-F238E27FC236}">
              <a16:creationId xmlns:a16="http://schemas.microsoft.com/office/drawing/2014/main" id="{8283DF79-F60F-4DFF-B09E-9B75678326B0}"/>
            </a:ext>
          </a:extLst>
        </xdr:cNvPr>
        <xdr:cNvSpPr/>
      </xdr:nvSpPr>
      <xdr:spPr>
        <a:xfrm>
          <a:off x="9772650" y="342900"/>
          <a:ext cx="876300" cy="3810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310365</xdr:colOff>
      <xdr:row>3</xdr:row>
      <xdr:rowOff>64213</xdr:rowOff>
    </xdr:from>
    <xdr:to>
      <xdr:col>8</xdr:col>
      <xdr:colOff>457923</xdr:colOff>
      <xdr:row>4</xdr:row>
      <xdr:rowOff>171236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77CAE2B1-CF15-44F2-B600-AA5B8D4FD252}"/>
            </a:ext>
          </a:extLst>
        </xdr:cNvPr>
        <xdr:cNvSpPr/>
      </xdr:nvSpPr>
      <xdr:spPr>
        <a:xfrm>
          <a:off x="11900899" y="620730"/>
          <a:ext cx="1035844" cy="44949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343343</xdr:colOff>
      <xdr:row>0</xdr:row>
      <xdr:rowOff>276889</xdr:rowOff>
    </xdr:from>
    <xdr:to>
      <xdr:col>10</xdr:col>
      <xdr:colOff>426687</xdr:colOff>
      <xdr:row>2</xdr:row>
      <xdr:rowOff>95076</xdr:rowOff>
    </xdr:to>
    <xdr:sp macro="" textlink="">
      <xdr:nvSpPr>
        <xdr:cNvPr id="3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57C6E442-4038-4DE9-A2CF-F2AE580B23ED}"/>
            </a:ext>
          </a:extLst>
        </xdr:cNvPr>
        <xdr:cNvSpPr/>
      </xdr:nvSpPr>
      <xdr:spPr>
        <a:xfrm>
          <a:off x="10477500" y="276889"/>
          <a:ext cx="1035844" cy="44949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stplane\Datos%20de%20programa\Microsoft\Excel\Perdidos_Retirados_Departamento_2012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norte.sharepoint.com/sites/InformacinyEstadstica/Documentos%20compartidos/General/Estad&#237;sticas/Deserci&#243;n%20Intersemestral/202330-202410/Informe/Gr&#225;ficos%20de%20deserci&#243;n%202004%20a%202024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s%20de%20deserci&#243;n%202004%20a%202024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on"/>
      <sheetName val="Indice"/>
      <sheetName val="TD_Dptos."/>
      <sheetName val="Perdidos y retirados"/>
      <sheetName val="O. Perdidos"/>
      <sheetName val="O. Retirados"/>
      <sheetName val="O. Repitencia"/>
      <sheetName val="Perdidos &lt;10%"/>
      <sheetName val="Retirados &lt; 10%"/>
      <sheetName val="Repitencia &lt; 10%"/>
      <sheetName val="Perdidos_10%-20%"/>
      <sheetName val="Retirados_10%-20%"/>
      <sheetName val="Repitencia_10%-20%"/>
      <sheetName val="Retirados_20%-30%"/>
      <sheetName val="Repitencia_20%-30%"/>
      <sheetName val="Repitencia &gt; 30%"/>
      <sheetName val="Perdidos y retirados X Profesor"/>
      <sheetName val="Eliminados"/>
      <sheetName val="BD"/>
      <sheetName val="BD_Depurada"/>
      <sheetName val="TD_Profes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rción Global 2004-2009"/>
      <sheetName val="Gráfico"/>
      <sheetName val="Hoja1"/>
    </sheetNames>
    <sheetDataSet>
      <sheetData sheetId="0"/>
      <sheetData sheetId="1">
        <row r="1">
          <cell r="B1" t="str">
            <v>Deserción Académica</v>
          </cell>
          <cell r="C1" t="str">
            <v>Deserción No Académica</v>
          </cell>
          <cell r="D1" t="str">
            <v>Total Deserción</v>
          </cell>
        </row>
        <row r="8">
          <cell r="A8" t="str">
            <v>2010-1</v>
          </cell>
          <cell r="B8">
            <v>2.1000000000000001E-2</v>
          </cell>
          <cell r="C8">
            <v>4.2999999999999997E-2</v>
          </cell>
          <cell r="D8">
            <v>6.4000000000000001E-2</v>
          </cell>
        </row>
        <row r="9">
          <cell r="A9" t="str">
            <v>2011-1</v>
          </cell>
          <cell r="B9">
            <v>0.02</v>
          </cell>
          <cell r="C9">
            <v>5.1999999999999998E-2</v>
          </cell>
          <cell r="D9">
            <v>7.1999999999999995E-2</v>
          </cell>
        </row>
        <row r="10">
          <cell r="A10" t="str">
            <v>2012-1</v>
          </cell>
          <cell r="B10">
            <v>2.1000000000000001E-2</v>
          </cell>
          <cell r="C10">
            <v>4.8000000000000001E-2</v>
          </cell>
          <cell r="D10">
            <v>6.9000000000000006E-2</v>
          </cell>
        </row>
        <row r="11">
          <cell r="A11" t="str">
            <v>2013-1</v>
          </cell>
          <cell r="B11">
            <v>1.9E-2</v>
          </cell>
          <cell r="C11">
            <v>4.1000000000000002E-2</v>
          </cell>
          <cell r="D11">
            <v>0.06</v>
          </cell>
        </row>
        <row r="12">
          <cell r="A12" t="str">
            <v>2014-1</v>
          </cell>
          <cell r="B12">
            <v>1.7000000000000001E-2</v>
          </cell>
          <cell r="C12">
            <v>3.5000000000000003E-2</v>
          </cell>
          <cell r="D12">
            <v>5.1999999999999998E-2</v>
          </cell>
        </row>
        <row r="13">
          <cell r="A13" t="str">
            <v>2015-1</v>
          </cell>
          <cell r="B13">
            <v>1.4E-2</v>
          </cell>
          <cell r="C13">
            <v>3.6999999999999998E-2</v>
          </cell>
          <cell r="D13">
            <v>5.0999999999999997E-2</v>
          </cell>
        </row>
        <row r="14">
          <cell r="A14" t="str">
            <v>2016-1</v>
          </cell>
          <cell r="B14">
            <v>1.6E-2</v>
          </cell>
          <cell r="C14">
            <v>3.1E-2</v>
          </cell>
          <cell r="D14">
            <v>4.7E-2</v>
          </cell>
        </row>
        <row r="15">
          <cell r="A15" t="str">
            <v>2017-1</v>
          </cell>
          <cell r="B15">
            <v>1.2999999999999999E-2</v>
          </cell>
          <cell r="C15">
            <v>3.1E-2</v>
          </cell>
          <cell r="D15">
            <v>4.3999999999999997E-2</v>
          </cell>
        </row>
        <row r="16">
          <cell r="A16" t="str">
            <v>2018-1</v>
          </cell>
          <cell r="B16">
            <v>1.4E-2</v>
          </cell>
          <cell r="C16">
            <v>3.1E-2</v>
          </cell>
          <cell r="D16">
            <v>4.4999999999999998E-2</v>
          </cell>
        </row>
        <row r="17">
          <cell r="A17" t="str">
            <v>2019-1</v>
          </cell>
          <cell r="B17">
            <v>1.2999999999999999E-2</v>
          </cell>
          <cell r="C17">
            <v>2.8000000000000001E-2</v>
          </cell>
          <cell r="D17">
            <v>4.1000000000000002E-2</v>
          </cell>
        </row>
        <row r="18">
          <cell r="A18" t="str">
            <v>2020-1</v>
          </cell>
          <cell r="B18">
            <v>1.0999999999999999E-2</v>
          </cell>
          <cell r="C18">
            <v>3.5000000000000003E-2</v>
          </cell>
          <cell r="D18">
            <v>4.5999999999999999E-2</v>
          </cell>
        </row>
        <row r="19">
          <cell r="A19" t="str">
            <v>2021-1</v>
          </cell>
          <cell r="B19">
            <v>5.0000000000000001E-3</v>
          </cell>
          <cell r="C19">
            <v>2.9000000000000001E-2</v>
          </cell>
          <cell r="D19">
            <v>3.4000000000000002E-2</v>
          </cell>
        </row>
        <row r="20">
          <cell r="A20" t="str">
            <v>2022-1</v>
          </cell>
          <cell r="B20">
            <v>5.2480524805248053E-3</v>
          </cell>
          <cell r="C20">
            <v>3.0422304223042231E-2</v>
          </cell>
          <cell r="D20">
            <v>3.5670356703566997E-2</v>
          </cell>
        </row>
        <row r="21">
          <cell r="A21" t="str">
            <v>2023-1</v>
          </cell>
          <cell r="B21">
            <v>7.331378299120235E-3</v>
          </cell>
          <cell r="C21">
            <v>3.3896843194755909E-2</v>
          </cell>
          <cell r="D21">
            <v>4.1228221493876144E-2</v>
          </cell>
        </row>
        <row r="22">
          <cell r="A22" t="str">
            <v>2024-1</v>
          </cell>
          <cell r="B22">
            <v>9.3466507834692562E-3</v>
          </cell>
          <cell r="C22">
            <v>3.0697333455511774E-2</v>
          </cell>
          <cell r="D22">
            <v>4.0043984238981034E-2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rción Global 2004-2009"/>
      <sheetName val="Gráfico"/>
      <sheetName val="Hoja1"/>
    </sheetNames>
    <sheetDataSet>
      <sheetData sheetId="0"/>
      <sheetData sheetId="1">
        <row r="8">
          <cell r="B8">
            <v>2.1000000000000001E-2</v>
          </cell>
          <cell r="C8">
            <v>4.2999999999999997E-2</v>
          </cell>
          <cell r="D8">
            <v>6.4000000000000001E-2</v>
          </cell>
        </row>
        <row r="9">
          <cell r="B9">
            <v>0.02</v>
          </cell>
          <cell r="C9">
            <v>5.1999999999999998E-2</v>
          </cell>
          <cell r="D9">
            <v>7.1999999999999995E-2</v>
          </cell>
        </row>
        <row r="10">
          <cell r="B10">
            <v>2.1000000000000001E-2</v>
          </cell>
          <cell r="C10">
            <v>4.8000000000000001E-2</v>
          </cell>
          <cell r="D10">
            <v>6.9000000000000006E-2</v>
          </cell>
        </row>
        <row r="11">
          <cell r="B11">
            <v>1.9E-2</v>
          </cell>
          <cell r="C11">
            <v>4.1000000000000002E-2</v>
          </cell>
          <cell r="D11">
            <v>0.06</v>
          </cell>
        </row>
        <row r="12">
          <cell r="B12">
            <v>1.7000000000000001E-2</v>
          </cell>
          <cell r="C12">
            <v>3.5000000000000003E-2</v>
          </cell>
          <cell r="D12">
            <v>5.1999999999999998E-2</v>
          </cell>
        </row>
        <row r="13">
          <cell r="B13">
            <v>1.4E-2</v>
          </cell>
          <cell r="C13">
            <v>3.6999999999999998E-2</v>
          </cell>
          <cell r="D13">
            <v>5.0999999999999997E-2</v>
          </cell>
        </row>
        <row r="14">
          <cell r="B14">
            <v>1.6E-2</v>
          </cell>
          <cell r="C14">
            <v>3.1E-2</v>
          </cell>
          <cell r="D14">
            <v>4.7E-2</v>
          </cell>
        </row>
        <row r="15">
          <cell r="B15">
            <v>1.2999999999999999E-2</v>
          </cell>
          <cell r="C15">
            <v>3.1E-2</v>
          </cell>
          <cell r="D15">
            <v>4.3999999999999997E-2</v>
          </cell>
        </row>
        <row r="16">
          <cell r="B16">
            <v>1.4E-2</v>
          </cell>
          <cell r="C16">
            <v>3.1E-2</v>
          </cell>
          <cell r="D16">
            <v>4.4999999999999998E-2</v>
          </cell>
        </row>
        <row r="17">
          <cell r="B17">
            <v>1.2999999999999999E-2</v>
          </cell>
          <cell r="C17">
            <v>2.8000000000000001E-2</v>
          </cell>
          <cell r="D17">
            <v>4.1000000000000002E-2</v>
          </cell>
        </row>
        <row r="18">
          <cell r="B18">
            <v>1.0999999999999999E-2</v>
          </cell>
          <cell r="C18">
            <v>3.5000000000000003E-2</v>
          </cell>
          <cell r="D18">
            <v>4.5999999999999999E-2</v>
          </cell>
        </row>
        <row r="19">
          <cell r="B19">
            <v>5.0000000000000001E-3</v>
          </cell>
          <cell r="C19">
            <v>2.9000000000000001E-2</v>
          </cell>
          <cell r="D19">
            <v>3.4000000000000002E-2</v>
          </cell>
        </row>
        <row r="20">
          <cell r="B20">
            <v>5.2480524805248053E-3</v>
          </cell>
          <cell r="C20">
            <v>3.0422304223042231E-2</v>
          </cell>
          <cell r="D20">
            <v>3.5670356703566997E-2</v>
          </cell>
        </row>
        <row r="21">
          <cell r="B21">
            <v>7.331378299120235E-3</v>
          </cell>
          <cell r="C21">
            <v>3.3896843194755909E-2</v>
          </cell>
          <cell r="D21">
            <v>4.1228221493876144E-2</v>
          </cell>
        </row>
        <row r="22">
          <cell r="B22">
            <v>9.3466507834692562E-3</v>
          </cell>
          <cell r="C22">
            <v>3.0697333455511774E-2</v>
          </cell>
          <cell r="D22">
            <v>4.0043984238981034E-2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625801-B5C0-4F37-A21C-04EC2AB850D7}" name="DNA_2" displayName="DNA_2" ref="A3:I31" totalsRowShown="0" headerRowDxfId="26" dataDxfId="24" headerRowBorderDxfId="25" tableBorderDxfId="23" totalsRowBorderDxfId="22">
  <sortState ref="A4:I35">
    <sortCondition ref="A8:A35"/>
  </sortState>
  <tableColumns count="9">
    <tableColumn id="1" xr3:uid="{9079EB1B-45EE-428A-B22A-57E282070530}" name="Acumulado" dataDxfId="21"/>
    <tableColumn id="9" xr3:uid="{15DCA747-E0FB-4A66-B708-EBB91C2E092E}" name="Distinguido" dataDxfId="20"/>
    <tableColumn id="3" xr3:uid="{423EB07A-02F2-48B3-92AE-C4CD8601C13A}" name="Normal" dataDxfId="19"/>
    <tableColumn id="4" xr3:uid="{B85D5F91-797A-4ED1-98E2-CC7BE9AEC84D}" name="Normal Recuperado" dataDxfId="18"/>
    <tableColumn id="5" xr3:uid="{26E6DDB0-628E-4359-9244-2A1BEBDC72F3}" name="Período de Prueba" dataDxfId="17"/>
    <tableColumn id="7" xr3:uid="{1C60908F-14EE-4F8F-AE5C-F22727560559}" name="Periodo de Prueba Transitorio" dataDxfId="16"/>
    <tableColumn id="2" xr3:uid="{033EA2EA-35AD-417A-A64D-B5044D8AC68E}" name="Sin Estado" dataDxfId="15"/>
    <tableColumn id="8" xr3:uid="{E42A1C4F-F26F-4437-B833-C93F5440BCCD}" name="Total general" dataDxfId="14"/>
    <tableColumn id="10" xr3:uid="{937CE3CF-8311-45BC-8A93-DE47A5541BE9}" name="%Total" dataDxfId="13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6" displayName="Tabla6" ref="A4:H20" totalsRowShown="0" headerRowDxfId="12" dataDxfId="10" headerRowBorderDxfId="11" tableBorderDxfId="9" totalsRowBorderDxfId="8">
  <sortState ref="A5:H16">
    <sortCondition ref="A6:A17"/>
  </sortState>
  <tableColumns count="8">
    <tableColumn id="1" xr3:uid="{00000000-0010-0000-0100-000001000000}" name="PROMEDIO" dataDxfId="7"/>
    <tableColumn id="4" xr3:uid="{00000000-0010-0000-0100-000004000000}" name="Fuera de _x000a_Programa" dataDxfId="6"/>
    <tableColumn id="3" xr3:uid="{00000000-0010-0000-0100-000003000000}" name="FP2" dataDxfId="5"/>
    <tableColumn id="5" xr3:uid="{00000000-0010-0000-0100-000005000000}" name="FP3" dataDxfId="4"/>
    <tableColumn id="8" xr3:uid="{00000000-0010-0000-0100-000008000000}" name="FP4" dataDxfId="3"/>
    <tableColumn id="2" xr3:uid="{00000000-0010-0000-0100-000002000000}" name="FP5" dataDxfId="2"/>
    <tableColumn id="7" xr3:uid="{00000000-0010-0000-0100-000007000000}" name="Total general" dataDxfId="1">
      <calculatedColumnFormula>SUM(Tabla6[[#This Row],[Fuera de 
Programa]:[FP5]])</calculatedColumnFormula>
    </tableColumn>
    <tableColumn id="9" xr3:uid="{00000000-0010-0000-0100-000009000000}" name="%Total" dataDxfId="0">
      <calculatedColumnFormula>G5/$G$20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 9">
      <a:dk1>
        <a:sysClr val="windowText" lastClr="000000"/>
      </a:dk1>
      <a:lt1>
        <a:sysClr val="window" lastClr="FFFFFF"/>
      </a:lt1>
      <a:dk2>
        <a:srgbClr val="B2C737"/>
      </a:dk2>
      <a:lt2>
        <a:srgbClr val="CEDBE6"/>
      </a:lt2>
      <a:accent1>
        <a:srgbClr val="1E3580"/>
      </a:accent1>
      <a:accent2>
        <a:srgbClr val="58B6C0"/>
      </a:accent2>
      <a:accent3>
        <a:srgbClr val="3C9E95"/>
      </a:accent3>
      <a:accent4>
        <a:srgbClr val="5439A1"/>
      </a:accent4>
      <a:accent5>
        <a:srgbClr val="84ACB6"/>
      </a:accent5>
      <a:accent6>
        <a:srgbClr val="FB9705"/>
      </a:accent6>
      <a:hlink>
        <a:srgbClr val="98C034"/>
      </a:hlink>
      <a:folHlink>
        <a:srgbClr val="9F6715"/>
      </a:folHlink>
    </a:clrScheme>
    <a:fontScheme name="Personalizado 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F0"/>
  </sheetPr>
  <dimension ref="A1:Q32"/>
  <sheetViews>
    <sheetView zoomScale="69" zoomScaleNormal="69" workbookViewId="0">
      <selection activeCell="M14" sqref="M14"/>
    </sheetView>
  </sheetViews>
  <sheetFormatPr baseColWidth="10" defaultColWidth="13" defaultRowHeight="15" x14ac:dyDescent="0.25"/>
  <cols>
    <col min="1" max="16384" width="13" style="1"/>
  </cols>
  <sheetData>
    <row r="1" spans="1:17" x14ac:dyDescent="0.25">
      <c r="A1" s="5" t="s">
        <v>122</v>
      </c>
    </row>
    <row r="2" spans="1:17" x14ac:dyDescent="0.25">
      <c r="A2" s="5"/>
    </row>
    <row r="4" spans="1:17" x14ac:dyDescent="0.25"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x14ac:dyDescent="0.25"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x14ac:dyDescent="0.25"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17" x14ac:dyDescent="0.25"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x14ac:dyDescent="0.25"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33.75" x14ac:dyDescent="0.5">
      <c r="C9" s="45"/>
      <c r="D9" s="45"/>
      <c r="E9" s="45"/>
      <c r="F9" s="45"/>
      <c r="G9" s="45"/>
      <c r="H9" s="45"/>
      <c r="I9" s="45"/>
      <c r="J9" s="45"/>
      <c r="K9" s="46" t="s">
        <v>133</v>
      </c>
      <c r="L9" s="45"/>
      <c r="M9" s="45"/>
      <c r="N9" s="45"/>
      <c r="O9" s="45"/>
      <c r="P9" s="45"/>
      <c r="Q9" s="45"/>
    </row>
    <row r="10" spans="1:17" ht="26.25" x14ac:dyDescent="0.4"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21" x14ac:dyDescent="0.35"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7" ht="19.5" customHeight="1" x14ac:dyDescent="0.35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 ht="24" customHeight="1" x14ac:dyDescent="0.35"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ht="21" x14ac:dyDescent="0.35"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17" ht="30" x14ac:dyDescent="0.25">
      <c r="C15" s="146" t="s">
        <v>1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1:17" ht="34.5" x14ac:dyDescent="0.25">
      <c r="C16" s="147" t="s">
        <v>2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</row>
    <row r="17" spans="3:17" ht="27" x14ac:dyDescent="0.35">
      <c r="C17" s="148" t="str">
        <f>CONCATENATE(IF(RIGHT(A1,1)="1","I","II")," SEMESTRE DE ",LEFT(A1,4))</f>
        <v>I SEMESTRE DE 2024</v>
      </c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</row>
    <row r="18" spans="3:17" ht="21" x14ac:dyDescent="0.35"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3:17" ht="21" x14ac:dyDescent="0.35"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3:17" ht="21" x14ac:dyDescent="0.35"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3:17" ht="21" x14ac:dyDescent="0.35"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3:17" ht="21" x14ac:dyDescent="0.35"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3:17" ht="21" x14ac:dyDescent="0.35"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3:17" ht="21" x14ac:dyDescent="0.35"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  <row r="25" spans="3:17" ht="21" x14ac:dyDescent="0.3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3:17" ht="25.5" x14ac:dyDescent="0.35">
      <c r="C26" s="149" t="s">
        <v>132</v>
      </c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</row>
    <row r="27" spans="3:17" ht="19.5" x14ac:dyDescent="0.25">
      <c r="C27" s="51"/>
      <c r="D27" s="51"/>
      <c r="E27" s="51"/>
      <c r="F27" s="51"/>
      <c r="G27" s="52"/>
      <c r="H27" s="52"/>
      <c r="I27" s="51"/>
      <c r="J27" s="53"/>
      <c r="K27" s="51"/>
      <c r="L27" s="52"/>
      <c r="M27" s="51"/>
      <c r="N27" s="52"/>
      <c r="O27" s="51"/>
      <c r="P27" s="51"/>
      <c r="Q27" s="51"/>
    </row>
    <row r="28" spans="3:17" ht="22.5" x14ac:dyDescent="0.3">
      <c r="C28" s="150" t="s">
        <v>121</v>
      </c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</row>
    <row r="29" spans="3:17" ht="21" x14ac:dyDescent="0.35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3:17" x14ac:dyDescent="0.25"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</row>
    <row r="31" spans="3:17" x14ac:dyDescent="0.25"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</row>
    <row r="32" spans="3:17" x14ac:dyDescent="0.25"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</sheetData>
  <mergeCells count="5">
    <mergeCell ref="C15:Q15"/>
    <mergeCell ref="C16:Q16"/>
    <mergeCell ref="C17:Q17"/>
    <mergeCell ref="C26:Q26"/>
    <mergeCell ref="C28:Q2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2:H20"/>
  <sheetViews>
    <sheetView workbookViewId="0">
      <selection activeCell="G14" sqref="G14"/>
    </sheetView>
  </sheetViews>
  <sheetFormatPr baseColWidth="10" defaultColWidth="11.42578125" defaultRowHeight="15" x14ac:dyDescent="0.25"/>
  <cols>
    <col min="1" max="1" width="24" style="1" customWidth="1"/>
    <col min="2" max="2" width="14.85546875" style="12" customWidth="1"/>
    <col min="3" max="3" width="12.7109375" style="1" customWidth="1"/>
    <col min="4" max="5" width="12.5703125" style="1" customWidth="1"/>
    <col min="6" max="6" width="12.7109375" style="1" hidden="1" customWidth="1"/>
    <col min="7" max="7" width="12.5703125" style="1" customWidth="1"/>
    <col min="8" max="8" width="14.7109375" style="1" customWidth="1"/>
    <col min="9" max="16384" width="11.42578125" style="1"/>
  </cols>
  <sheetData>
    <row r="2" spans="1:8" ht="18.75" x14ac:dyDescent="0.25">
      <c r="A2" s="191" t="str">
        <f>+"Desertores Académicos por Promedio Acumulado "&amp; Planeación!A1</f>
        <v>Desertores Académicos por Promedio Acumulado 2024-1</v>
      </c>
      <c r="B2" s="191"/>
      <c r="C2" s="191"/>
      <c r="D2" s="191"/>
      <c r="E2" s="191"/>
      <c r="F2" s="191"/>
      <c r="G2" s="191"/>
      <c r="H2" s="191"/>
    </row>
    <row r="3" spans="1:8" ht="18.75" x14ac:dyDescent="0.25">
      <c r="A3" s="137"/>
      <c r="B3" s="137"/>
      <c r="C3" s="137"/>
      <c r="D3" s="137"/>
      <c r="E3" s="137"/>
      <c r="F3" s="137"/>
      <c r="G3" s="137"/>
      <c r="H3" s="137"/>
    </row>
    <row r="4" spans="1:8" ht="36" customHeight="1" thickBot="1" x14ac:dyDescent="0.3">
      <c r="A4" s="85" t="s">
        <v>80</v>
      </c>
      <c r="B4" s="89" t="s">
        <v>81</v>
      </c>
      <c r="C4" s="86" t="s">
        <v>82</v>
      </c>
      <c r="D4" s="86" t="s">
        <v>83</v>
      </c>
      <c r="E4" s="86" t="s">
        <v>84</v>
      </c>
      <c r="F4" s="86" t="s">
        <v>85</v>
      </c>
      <c r="G4" s="86" t="s">
        <v>69</v>
      </c>
      <c r="H4" s="87" t="s">
        <v>79</v>
      </c>
    </row>
    <row r="5" spans="1:8" ht="15.75" thickBot="1" x14ac:dyDescent="0.3">
      <c r="A5" s="112">
        <v>1.5</v>
      </c>
      <c r="B5" s="113">
        <v>3</v>
      </c>
      <c r="C5" s="114"/>
      <c r="D5" s="114"/>
      <c r="E5" s="114"/>
      <c r="F5" s="114"/>
      <c r="G5" s="114">
        <v>3</v>
      </c>
      <c r="H5" s="115">
        <f t="shared" ref="H5:H19" si="0">G5/$G$20</f>
        <v>2.9411764705882353E-2</v>
      </c>
    </row>
    <row r="6" spans="1:8" ht="15.75" thickBot="1" x14ac:dyDescent="0.3">
      <c r="A6" s="116">
        <v>1.8</v>
      </c>
      <c r="B6" s="117">
        <v>1</v>
      </c>
      <c r="C6" s="118"/>
      <c r="D6" s="118"/>
      <c r="E6" s="118"/>
      <c r="F6" s="118"/>
      <c r="G6" s="118">
        <v>1</v>
      </c>
      <c r="H6" s="119">
        <f t="shared" si="0"/>
        <v>9.8039215686274508E-3</v>
      </c>
    </row>
    <row r="7" spans="1:8" ht="15.75" thickBot="1" x14ac:dyDescent="0.3">
      <c r="A7" s="112">
        <v>2</v>
      </c>
      <c r="B7" s="113"/>
      <c r="C7" s="114">
        <v>1</v>
      </c>
      <c r="D7" s="114"/>
      <c r="E7" s="114"/>
      <c r="F7" s="114"/>
      <c r="G7" s="114">
        <v>1</v>
      </c>
      <c r="H7" s="115">
        <f t="shared" si="0"/>
        <v>9.8039215686274508E-3</v>
      </c>
    </row>
    <row r="8" spans="1:8" ht="15.75" thickBot="1" x14ac:dyDescent="0.3">
      <c r="A8" s="116">
        <v>2.1</v>
      </c>
      <c r="B8" s="117">
        <v>3</v>
      </c>
      <c r="C8" s="118">
        <v>2</v>
      </c>
      <c r="D8" s="118"/>
      <c r="E8" s="118"/>
      <c r="F8" s="118"/>
      <c r="G8" s="118">
        <v>5</v>
      </c>
      <c r="H8" s="119">
        <f t="shared" si="0"/>
        <v>4.9019607843137254E-2</v>
      </c>
    </row>
    <row r="9" spans="1:8" ht="15.75" thickBot="1" x14ac:dyDescent="0.3">
      <c r="A9" s="112">
        <v>2.2000000000000002</v>
      </c>
      <c r="B9" s="113">
        <v>2</v>
      </c>
      <c r="C9" s="114"/>
      <c r="D9" s="114">
        <v>1</v>
      </c>
      <c r="E9" s="114"/>
      <c r="F9" s="114"/>
      <c r="G9" s="114">
        <v>3</v>
      </c>
      <c r="H9" s="115">
        <f t="shared" si="0"/>
        <v>2.9411764705882353E-2</v>
      </c>
    </row>
    <row r="10" spans="1:8" ht="15.75" thickBot="1" x14ac:dyDescent="0.3">
      <c r="A10" s="116">
        <v>2.2999999999999998</v>
      </c>
      <c r="B10" s="117">
        <v>1</v>
      </c>
      <c r="C10" s="118">
        <v>1</v>
      </c>
      <c r="D10" s="118"/>
      <c r="E10" s="118"/>
      <c r="F10" s="118"/>
      <c r="G10" s="118">
        <v>2</v>
      </c>
      <c r="H10" s="119">
        <f t="shared" si="0"/>
        <v>1.9607843137254902E-2</v>
      </c>
    </row>
    <row r="11" spans="1:8" ht="15.75" thickBot="1" x14ac:dyDescent="0.3">
      <c r="A11" s="112">
        <v>2.4</v>
      </c>
      <c r="B11" s="113">
        <v>3</v>
      </c>
      <c r="C11" s="114"/>
      <c r="D11" s="114"/>
      <c r="E11" s="114"/>
      <c r="F11" s="114"/>
      <c r="G11" s="114">
        <v>3</v>
      </c>
      <c r="H11" s="115">
        <f t="shared" si="0"/>
        <v>2.9411764705882353E-2</v>
      </c>
    </row>
    <row r="12" spans="1:8" ht="15.75" thickBot="1" x14ac:dyDescent="0.3">
      <c r="A12" s="116">
        <v>2.5</v>
      </c>
      <c r="B12" s="117">
        <v>3</v>
      </c>
      <c r="C12" s="118"/>
      <c r="D12" s="118">
        <v>1</v>
      </c>
      <c r="E12" s="118"/>
      <c r="F12" s="118"/>
      <c r="G12" s="118">
        <v>4</v>
      </c>
      <c r="H12" s="119">
        <f t="shared" si="0"/>
        <v>3.9215686274509803E-2</v>
      </c>
    </row>
    <row r="13" spans="1:8" ht="15.75" thickBot="1" x14ac:dyDescent="0.3">
      <c r="A13" s="112">
        <v>2.6</v>
      </c>
      <c r="B13" s="113">
        <v>2</v>
      </c>
      <c r="C13" s="114">
        <v>2</v>
      </c>
      <c r="D13" s="114"/>
      <c r="E13" s="114"/>
      <c r="F13" s="114"/>
      <c r="G13" s="114">
        <v>4</v>
      </c>
      <c r="H13" s="115">
        <f t="shared" si="0"/>
        <v>3.9215686274509803E-2</v>
      </c>
    </row>
    <row r="14" spans="1:8" ht="15.75" thickBot="1" x14ac:dyDescent="0.3">
      <c r="A14" s="116">
        <v>2.7</v>
      </c>
      <c r="B14" s="117">
        <v>2</v>
      </c>
      <c r="C14" s="118">
        <v>2</v>
      </c>
      <c r="D14" s="118"/>
      <c r="E14" s="118"/>
      <c r="F14" s="118"/>
      <c r="G14" s="118">
        <v>4</v>
      </c>
      <c r="H14" s="119">
        <f t="shared" si="0"/>
        <v>3.9215686274509803E-2</v>
      </c>
    </row>
    <row r="15" spans="1:8" ht="15.75" thickBot="1" x14ac:dyDescent="0.3">
      <c r="A15" s="112">
        <v>2.8</v>
      </c>
      <c r="B15" s="113">
        <v>3</v>
      </c>
      <c r="C15" s="114">
        <v>1</v>
      </c>
      <c r="D15" s="114"/>
      <c r="E15" s="114"/>
      <c r="F15" s="114"/>
      <c r="G15" s="114">
        <v>4</v>
      </c>
      <c r="H15" s="115">
        <f t="shared" si="0"/>
        <v>3.9215686274509803E-2</v>
      </c>
    </row>
    <row r="16" spans="1:8" ht="15.75" thickBot="1" x14ac:dyDescent="0.3">
      <c r="A16" s="116">
        <v>2.9</v>
      </c>
      <c r="B16" s="117">
        <v>7</v>
      </c>
      <c r="C16" s="118">
        <v>3</v>
      </c>
      <c r="D16" s="118"/>
      <c r="E16" s="118"/>
      <c r="F16" s="118"/>
      <c r="G16" s="118">
        <v>10</v>
      </c>
      <c r="H16" s="119">
        <f t="shared" si="0"/>
        <v>9.8039215686274508E-2</v>
      </c>
    </row>
    <row r="17" spans="1:8" ht="15.75" thickBot="1" x14ac:dyDescent="0.3">
      <c r="A17" s="112">
        <v>3</v>
      </c>
      <c r="B17" s="113">
        <v>5</v>
      </c>
      <c r="C17" s="114">
        <v>4</v>
      </c>
      <c r="D17" s="114">
        <v>1</v>
      </c>
      <c r="E17" s="114"/>
      <c r="F17" s="114"/>
      <c r="G17" s="114">
        <v>10</v>
      </c>
      <c r="H17" s="115">
        <f t="shared" si="0"/>
        <v>9.8039215686274508E-2</v>
      </c>
    </row>
    <row r="18" spans="1:8" ht="15.75" thickBot="1" x14ac:dyDescent="0.3">
      <c r="A18" s="116">
        <v>3.1</v>
      </c>
      <c r="B18" s="117">
        <v>10</v>
      </c>
      <c r="C18" s="118">
        <v>6</v>
      </c>
      <c r="D18" s="118">
        <v>3</v>
      </c>
      <c r="E18" s="118">
        <v>3</v>
      </c>
      <c r="F18" s="118"/>
      <c r="G18" s="118">
        <v>22</v>
      </c>
      <c r="H18" s="119">
        <f t="shared" si="0"/>
        <v>0.21568627450980393</v>
      </c>
    </row>
    <row r="19" spans="1:8" ht="15.75" thickBot="1" x14ac:dyDescent="0.3">
      <c r="A19" s="112">
        <v>3.2</v>
      </c>
      <c r="B19" s="113">
        <v>13</v>
      </c>
      <c r="C19" s="114">
        <v>4</v>
      </c>
      <c r="D19" s="114">
        <v>8</v>
      </c>
      <c r="E19" s="114">
        <v>1</v>
      </c>
      <c r="F19" s="114"/>
      <c r="G19" s="114">
        <v>26</v>
      </c>
      <c r="H19" s="115">
        <f t="shared" si="0"/>
        <v>0.25490196078431371</v>
      </c>
    </row>
    <row r="20" spans="1:8" x14ac:dyDescent="0.25">
      <c r="A20" s="80" t="s">
        <v>69</v>
      </c>
      <c r="B20" s="90">
        <f>SUBTOTAL(109,B5:B19)</f>
        <v>58</v>
      </c>
      <c r="C20" s="81">
        <f>SUBTOTAL(109,C5:C19)</f>
        <v>26</v>
      </c>
      <c r="D20" s="81">
        <f>SUBTOTAL(109,D5:D19)</f>
        <v>14</v>
      </c>
      <c r="E20" s="81">
        <f>SUBTOTAL(109,E5:E19)</f>
        <v>4</v>
      </c>
      <c r="F20" s="81">
        <f>SUBTOTAL(109,F5:F19)</f>
        <v>0</v>
      </c>
      <c r="G20" s="81">
        <f>SUM(G5:G19)</f>
        <v>102</v>
      </c>
      <c r="H20" s="88">
        <f>+SUM(H5:H19)</f>
        <v>0.99999999999999989</v>
      </c>
    </row>
  </sheetData>
  <mergeCells count="1">
    <mergeCell ref="A2:H2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B1:M44"/>
  <sheetViews>
    <sheetView zoomScale="80" zoomScaleNormal="80" workbookViewId="0">
      <selection activeCell="J21" sqref="J21"/>
    </sheetView>
  </sheetViews>
  <sheetFormatPr baseColWidth="10" defaultColWidth="11.42578125" defaultRowHeight="15" x14ac:dyDescent="0.25"/>
  <cols>
    <col min="1" max="1" width="13" style="1" customWidth="1"/>
    <col min="2" max="2" width="30.85546875" style="1" customWidth="1"/>
    <col min="3" max="3" width="14" style="1" customWidth="1"/>
    <col min="4" max="7" width="11.42578125" style="1"/>
    <col min="8" max="8" width="12.5703125" style="1" customWidth="1"/>
    <col min="9" max="9" width="11.42578125" style="1"/>
    <col min="10" max="10" width="20.5703125" style="1" customWidth="1"/>
    <col min="11" max="16384" width="11.42578125" style="1"/>
  </cols>
  <sheetData>
    <row r="1" spans="2:13" ht="19.5" customHeight="1" x14ac:dyDescent="0.25"/>
    <row r="2" spans="2:13" ht="19.5" customHeight="1" x14ac:dyDescent="0.25">
      <c r="B2" s="185" t="s">
        <v>86</v>
      </c>
      <c r="C2" s="185"/>
      <c r="D2" s="185"/>
      <c r="E2" s="185"/>
      <c r="F2" s="185"/>
      <c r="G2" s="185"/>
      <c r="H2" s="185"/>
      <c r="I2" s="185"/>
      <c r="J2" s="185"/>
    </row>
    <row r="3" spans="2:13" ht="19.5" customHeight="1" thickBot="1" x14ac:dyDescent="0.3">
      <c r="B3" s="138"/>
      <c r="C3" s="138"/>
      <c r="D3" s="138"/>
      <c r="E3" s="138"/>
      <c r="F3" s="138"/>
      <c r="G3" s="138"/>
      <c r="H3" s="138"/>
      <c r="I3" s="138"/>
      <c r="J3" s="138"/>
    </row>
    <row r="4" spans="2:13" ht="69" customHeight="1" thickBot="1" x14ac:dyDescent="0.3">
      <c r="B4" s="75" t="s">
        <v>62</v>
      </c>
      <c r="C4" s="75" t="s">
        <v>128</v>
      </c>
      <c r="D4" s="75" t="s">
        <v>63</v>
      </c>
      <c r="E4" s="75" t="s">
        <v>64</v>
      </c>
      <c r="F4" s="75" t="s">
        <v>65</v>
      </c>
      <c r="G4" s="75" t="s">
        <v>66</v>
      </c>
      <c r="H4" s="75" t="str">
        <f>+"Total de Dejados de Matricular en "&amp; Planeación!A1</f>
        <v>Total de Dejados de Matricular en 2024-1</v>
      </c>
      <c r="I4" s="75" t="str">
        <f>+"Total Desertores en "&amp; Planeación!A1</f>
        <v>Total Desertores en 2024-1</v>
      </c>
      <c r="J4" s="75" t="s">
        <v>87</v>
      </c>
    </row>
    <row r="5" spans="2:13" ht="19.5" customHeight="1" thickBot="1" x14ac:dyDescent="0.3">
      <c r="B5" s="120" t="s">
        <v>21</v>
      </c>
      <c r="C5" s="121">
        <v>20</v>
      </c>
      <c r="D5" s="121" t="s">
        <v>88</v>
      </c>
      <c r="E5" s="121">
        <v>2</v>
      </c>
      <c r="F5" s="121">
        <v>2</v>
      </c>
      <c r="G5" s="121">
        <v>2</v>
      </c>
      <c r="H5" s="121">
        <v>6</v>
      </c>
      <c r="I5" s="121">
        <v>2</v>
      </c>
      <c r="J5" s="122">
        <f>IFERROR(I5/C5,0)</f>
        <v>0.1</v>
      </c>
    </row>
    <row r="6" spans="2:13" ht="16.5" thickBot="1" x14ac:dyDescent="0.3">
      <c r="B6" s="123" t="s">
        <v>40</v>
      </c>
      <c r="C6" s="124">
        <v>8</v>
      </c>
      <c r="D6" s="124" t="s">
        <v>88</v>
      </c>
      <c r="E6" s="124">
        <v>2</v>
      </c>
      <c r="F6" s="124" t="s">
        <v>88</v>
      </c>
      <c r="G6" s="124">
        <v>1</v>
      </c>
      <c r="H6" s="124">
        <v>3</v>
      </c>
      <c r="I6" s="124">
        <v>2</v>
      </c>
      <c r="J6" s="125">
        <f t="shared" ref="J6:J33" si="0">IFERROR(I6/C6,0)</f>
        <v>0.25</v>
      </c>
      <c r="L6" s="21"/>
      <c r="M6" s="21"/>
    </row>
    <row r="7" spans="2:13" ht="16.5" thickBot="1" x14ac:dyDescent="0.3">
      <c r="B7" s="120" t="s">
        <v>54</v>
      </c>
      <c r="C7" s="121">
        <v>0</v>
      </c>
      <c r="D7" s="121" t="s">
        <v>88</v>
      </c>
      <c r="E7" s="121" t="s">
        <v>88</v>
      </c>
      <c r="F7" s="121" t="s">
        <v>88</v>
      </c>
      <c r="G7" s="121" t="s">
        <v>88</v>
      </c>
      <c r="H7" s="121" t="s">
        <v>88</v>
      </c>
      <c r="I7" s="121" t="s">
        <v>88</v>
      </c>
      <c r="J7" s="122">
        <f t="shared" si="0"/>
        <v>0</v>
      </c>
      <c r="L7" s="21"/>
      <c r="M7" s="21"/>
    </row>
    <row r="8" spans="2:13" ht="16.5" thickBot="1" x14ac:dyDescent="0.3">
      <c r="B8" s="123" t="s">
        <v>26</v>
      </c>
      <c r="C8" s="124">
        <v>3</v>
      </c>
      <c r="D8" s="124" t="s">
        <v>88</v>
      </c>
      <c r="E8" s="124" t="s">
        <v>88</v>
      </c>
      <c r="F8" s="124">
        <v>2</v>
      </c>
      <c r="G8" s="124" t="s">
        <v>88</v>
      </c>
      <c r="H8" s="124">
        <v>2</v>
      </c>
      <c r="I8" s="124" t="s">
        <v>88</v>
      </c>
      <c r="J8" s="125">
        <f t="shared" si="0"/>
        <v>0</v>
      </c>
      <c r="L8" s="21"/>
      <c r="M8" s="21"/>
    </row>
    <row r="9" spans="2:13" ht="16.5" thickBot="1" x14ac:dyDescent="0.3">
      <c r="B9" s="120" t="s">
        <v>44</v>
      </c>
      <c r="C9" s="121">
        <v>9</v>
      </c>
      <c r="D9" s="121" t="s">
        <v>88</v>
      </c>
      <c r="E9" s="121" t="s">
        <v>88</v>
      </c>
      <c r="F9" s="121" t="s">
        <v>88</v>
      </c>
      <c r="G9" s="121">
        <v>4</v>
      </c>
      <c r="H9" s="121">
        <v>4</v>
      </c>
      <c r="I9" s="121" t="s">
        <v>88</v>
      </c>
      <c r="J9" s="122">
        <f t="shared" si="0"/>
        <v>0</v>
      </c>
      <c r="L9" s="21"/>
      <c r="M9" s="21"/>
    </row>
    <row r="10" spans="2:13" ht="16.5" thickBot="1" x14ac:dyDescent="0.3">
      <c r="B10" s="123" t="s">
        <v>22</v>
      </c>
      <c r="C10" s="124">
        <v>11</v>
      </c>
      <c r="D10" s="124">
        <v>2</v>
      </c>
      <c r="E10" s="124">
        <v>1</v>
      </c>
      <c r="F10" s="124">
        <v>2</v>
      </c>
      <c r="G10" s="124">
        <v>1</v>
      </c>
      <c r="H10" s="124">
        <v>6</v>
      </c>
      <c r="I10" s="124">
        <v>3</v>
      </c>
      <c r="J10" s="125">
        <f t="shared" si="0"/>
        <v>0.27272727272727271</v>
      </c>
      <c r="L10" s="21"/>
      <c r="M10" s="21"/>
    </row>
    <row r="11" spans="2:13" ht="16.5" thickBot="1" x14ac:dyDescent="0.3">
      <c r="B11" s="120" t="s">
        <v>25</v>
      </c>
      <c r="C11" s="121">
        <v>7</v>
      </c>
      <c r="D11" s="121" t="s">
        <v>88</v>
      </c>
      <c r="E11" s="121">
        <v>1</v>
      </c>
      <c r="F11" s="121">
        <v>3</v>
      </c>
      <c r="G11" s="121" t="s">
        <v>88</v>
      </c>
      <c r="H11" s="121">
        <v>4</v>
      </c>
      <c r="I11" s="121">
        <v>1</v>
      </c>
      <c r="J11" s="122">
        <f t="shared" si="0"/>
        <v>0.14285714285714285</v>
      </c>
      <c r="L11" s="21"/>
      <c r="M11" s="21"/>
    </row>
    <row r="12" spans="2:13" ht="16.5" thickBot="1" x14ac:dyDescent="0.3">
      <c r="B12" s="123" t="s">
        <v>42</v>
      </c>
      <c r="C12" s="124">
        <v>7</v>
      </c>
      <c r="D12" s="124" t="s">
        <v>88</v>
      </c>
      <c r="E12" s="124" t="s">
        <v>88</v>
      </c>
      <c r="F12" s="124" t="s">
        <v>88</v>
      </c>
      <c r="G12" s="124">
        <v>4</v>
      </c>
      <c r="H12" s="124">
        <v>4</v>
      </c>
      <c r="I12" s="124" t="s">
        <v>88</v>
      </c>
      <c r="J12" s="125">
        <f t="shared" si="0"/>
        <v>0</v>
      </c>
      <c r="L12" s="21"/>
      <c r="M12" s="21"/>
    </row>
    <row r="13" spans="2:13" ht="16.5" thickBot="1" x14ac:dyDescent="0.3">
      <c r="B13" s="120" t="s">
        <v>41</v>
      </c>
      <c r="C13" s="121">
        <v>2</v>
      </c>
      <c r="D13" s="121" t="s">
        <v>88</v>
      </c>
      <c r="E13" s="121" t="s">
        <v>88</v>
      </c>
      <c r="F13" s="121" t="s">
        <v>88</v>
      </c>
      <c r="G13" s="121">
        <v>1</v>
      </c>
      <c r="H13" s="121">
        <v>1</v>
      </c>
      <c r="I13" s="121" t="s">
        <v>88</v>
      </c>
      <c r="J13" s="122">
        <f t="shared" si="0"/>
        <v>0</v>
      </c>
      <c r="L13" s="21"/>
      <c r="M13" s="21"/>
    </row>
    <row r="14" spans="2:13" ht="16.5" thickBot="1" x14ac:dyDescent="0.3">
      <c r="B14" s="123" t="s">
        <v>47</v>
      </c>
      <c r="C14" s="124">
        <v>3</v>
      </c>
      <c r="D14" s="124" t="s">
        <v>88</v>
      </c>
      <c r="E14" s="124">
        <v>1</v>
      </c>
      <c r="F14" s="124" t="s">
        <v>88</v>
      </c>
      <c r="G14" s="124" t="s">
        <v>88</v>
      </c>
      <c r="H14" s="124">
        <v>1</v>
      </c>
      <c r="I14" s="124">
        <v>1</v>
      </c>
      <c r="J14" s="125">
        <f t="shared" si="0"/>
        <v>0.33333333333333331</v>
      </c>
      <c r="L14" s="21"/>
      <c r="M14" s="21"/>
    </row>
    <row r="15" spans="2:13" ht="16.5" thickBot="1" x14ac:dyDescent="0.3">
      <c r="B15" s="120" t="s">
        <v>29</v>
      </c>
      <c r="C15" s="121">
        <v>2</v>
      </c>
      <c r="D15" s="121" t="s">
        <v>88</v>
      </c>
      <c r="E15" s="121" t="s">
        <v>88</v>
      </c>
      <c r="F15" s="121" t="s">
        <v>88</v>
      </c>
      <c r="G15" s="121">
        <v>1</v>
      </c>
      <c r="H15" s="121">
        <v>1</v>
      </c>
      <c r="I15" s="121" t="s">
        <v>88</v>
      </c>
      <c r="J15" s="122">
        <f t="shared" si="0"/>
        <v>0</v>
      </c>
      <c r="L15" s="21"/>
      <c r="M15" s="21"/>
    </row>
    <row r="16" spans="2:13" ht="16.5" thickBot="1" x14ac:dyDescent="0.3">
      <c r="B16" s="123" t="s">
        <v>46</v>
      </c>
      <c r="C16" s="124">
        <v>1</v>
      </c>
      <c r="D16" s="124" t="s">
        <v>88</v>
      </c>
      <c r="E16" s="124" t="s">
        <v>88</v>
      </c>
      <c r="F16" s="124">
        <v>1</v>
      </c>
      <c r="G16" s="124" t="s">
        <v>88</v>
      </c>
      <c r="H16" s="124">
        <v>1</v>
      </c>
      <c r="I16" s="124" t="s">
        <v>88</v>
      </c>
      <c r="J16" s="125">
        <f t="shared" si="0"/>
        <v>0</v>
      </c>
      <c r="L16" s="21"/>
      <c r="M16" s="21"/>
    </row>
    <row r="17" spans="2:13" ht="16.5" thickBot="1" x14ac:dyDescent="0.3">
      <c r="B17" s="120" t="s">
        <v>53</v>
      </c>
      <c r="C17" s="121">
        <v>15</v>
      </c>
      <c r="D17" s="121" t="s">
        <v>88</v>
      </c>
      <c r="E17" s="121" t="s">
        <v>88</v>
      </c>
      <c r="F17" s="121" t="s">
        <v>88</v>
      </c>
      <c r="G17" s="121">
        <v>4</v>
      </c>
      <c r="H17" s="121">
        <v>4</v>
      </c>
      <c r="I17" s="121" t="s">
        <v>88</v>
      </c>
      <c r="J17" s="122">
        <f t="shared" si="0"/>
        <v>0</v>
      </c>
      <c r="L17" s="21"/>
      <c r="M17" s="21"/>
    </row>
    <row r="18" spans="2:13" ht="16.5" thickBot="1" x14ac:dyDescent="0.3">
      <c r="B18" s="123" t="s">
        <v>33</v>
      </c>
      <c r="C18" s="124">
        <v>18</v>
      </c>
      <c r="D18" s="124" t="s">
        <v>88</v>
      </c>
      <c r="E18" s="124">
        <v>1</v>
      </c>
      <c r="F18" s="124" t="s">
        <v>88</v>
      </c>
      <c r="G18" s="124">
        <v>5</v>
      </c>
      <c r="H18" s="124">
        <v>6</v>
      </c>
      <c r="I18" s="124">
        <v>1</v>
      </c>
      <c r="J18" s="125">
        <f t="shared" si="0"/>
        <v>5.5555555555555552E-2</v>
      </c>
      <c r="L18" s="21"/>
      <c r="M18" s="21"/>
    </row>
    <row r="19" spans="2:13" ht="16.5" thickBot="1" x14ac:dyDescent="0.3">
      <c r="B19" s="120" t="s">
        <v>34</v>
      </c>
      <c r="C19" s="121">
        <v>13</v>
      </c>
      <c r="D19" s="121">
        <v>2</v>
      </c>
      <c r="E19" s="121">
        <v>1</v>
      </c>
      <c r="F19" s="121">
        <v>3</v>
      </c>
      <c r="G19" s="121" t="s">
        <v>88</v>
      </c>
      <c r="H19" s="121">
        <v>6</v>
      </c>
      <c r="I19" s="121">
        <v>3</v>
      </c>
      <c r="J19" s="122">
        <f t="shared" si="0"/>
        <v>0.23076923076923078</v>
      </c>
      <c r="L19" s="21"/>
      <c r="M19" s="21"/>
    </row>
    <row r="20" spans="2:13" ht="16.5" thickBot="1" x14ac:dyDescent="0.3">
      <c r="B20" s="123" t="s">
        <v>35</v>
      </c>
      <c r="C20" s="124">
        <v>4</v>
      </c>
      <c r="D20" s="124" t="s">
        <v>88</v>
      </c>
      <c r="E20" s="124">
        <v>1</v>
      </c>
      <c r="F20" s="124" t="s">
        <v>88</v>
      </c>
      <c r="G20" s="124" t="s">
        <v>88</v>
      </c>
      <c r="H20" s="124">
        <v>1</v>
      </c>
      <c r="I20" s="124">
        <v>1</v>
      </c>
      <c r="J20" s="125">
        <f t="shared" si="0"/>
        <v>0.25</v>
      </c>
      <c r="L20" s="21"/>
      <c r="M20" s="21"/>
    </row>
    <row r="21" spans="2:13" ht="16.5" thickBot="1" x14ac:dyDescent="0.3">
      <c r="B21" s="120" t="s">
        <v>36</v>
      </c>
      <c r="C21" s="121">
        <v>16</v>
      </c>
      <c r="D21" s="121" t="s">
        <v>88</v>
      </c>
      <c r="E21" s="121">
        <v>3</v>
      </c>
      <c r="F21" s="121">
        <v>1</v>
      </c>
      <c r="G21" s="121">
        <v>4</v>
      </c>
      <c r="H21" s="121">
        <v>8</v>
      </c>
      <c r="I21" s="121">
        <v>3</v>
      </c>
      <c r="J21" s="122">
        <f t="shared" si="0"/>
        <v>0.1875</v>
      </c>
      <c r="L21" s="21"/>
      <c r="M21" s="21"/>
    </row>
    <row r="22" spans="2:13" ht="16.5" thickBot="1" x14ac:dyDescent="0.3">
      <c r="B22" s="123" t="s">
        <v>37</v>
      </c>
      <c r="C22" s="124">
        <v>12</v>
      </c>
      <c r="D22" s="124">
        <v>1</v>
      </c>
      <c r="E22" s="124">
        <v>3</v>
      </c>
      <c r="F22" s="124">
        <v>2</v>
      </c>
      <c r="G22" s="124">
        <v>1</v>
      </c>
      <c r="H22" s="124">
        <v>7</v>
      </c>
      <c r="I22" s="124">
        <v>4</v>
      </c>
      <c r="J22" s="125">
        <f t="shared" si="0"/>
        <v>0.33333333333333331</v>
      </c>
      <c r="L22" s="21"/>
      <c r="M22" s="21"/>
    </row>
    <row r="23" spans="2:13" ht="16.5" thickBot="1" x14ac:dyDescent="0.3">
      <c r="B23" s="120" t="s">
        <v>38</v>
      </c>
      <c r="C23" s="121">
        <v>8</v>
      </c>
      <c r="D23" s="121" t="s">
        <v>88</v>
      </c>
      <c r="E23" s="121">
        <v>1</v>
      </c>
      <c r="F23" s="121" t="s">
        <v>88</v>
      </c>
      <c r="G23" s="121">
        <v>1</v>
      </c>
      <c r="H23" s="121">
        <v>2</v>
      </c>
      <c r="I23" s="121">
        <v>1</v>
      </c>
      <c r="J23" s="122">
        <f t="shared" si="0"/>
        <v>0.125</v>
      </c>
      <c r="L23" s="21"/>
      <c r="M23" s="21"/>
    </row>
    <row r="24" spans="2:13" ht="16.5" thickBot="1" x14ac:dyDescent="0.3">
      <c r="B24" s="123" t="s">
        <v>56</v>
      </c>
      <c r="C24" s="124">
        <v>5</v>
      </c>
      <c r="D24" s="124" t="s">
        <v>88</v>
      </c>
      <c r="E24" s="124">
        <v>1</v>
      </c>
      <c r="F24" s="124" t="s">
        <v>88</v>
      </c>
      <c r="G24" s="124">
        <v>1</v>
      </c>
      <c r="H24" s="124">
        <v>2</v>
      </c>
      <c r="I24" s="124">
        <v>1</v>
      </c>
      <c r="J24" s="125">
        <f>IFERROR(I24/C24,0)</f>
        <v>0.2</v>
      </c>
      <c r="L24" s="21"/>
      <c r="M24" s="21"/>
    </row>
    <row r="25" spans="2:13" ht="16.5" thickBot="1" x14ac:dyDescent="0.3">
      <c r="B25" s="120" t="s">
        <v>49</v>
      </c>
      <c r="C25" s="121">
        <v>4</v>
      </c>
      <c r="D25" s="121" t="s">
        <v>88</v>
      </c>
      <c r="E25" s="121">
        <v>1</v>
      </c>
      <c r="F25" s="121">
        <v>2</v>
      </c>
      <c r="G25" s="121" t="s">
        <v>88</v>
      </c>
      <c r="H25" s="121">
        <v>3</v>
      </c>
      <c r="I25" s="121">
        <v>1</v>
      </c>
      <c r="J25" s="122">
        <f t="shared" si="0"/>
        <v>0.25</v>
      </c>
      <c r="L25" s="21"/>
      <c r="M25" s="21"/>
    </row>
    <row r="26" spans="2:13" ht="16.5" thickBot="1" x14ac:dyDescent="0.3">
      <c r="B26" s="123" t="s">
        <v>50</v>
      </c>
      <c r="C26" s="124">
        <v>0</v>
      </c>
      <c r="D26" s="124" t="s">
        <v>88</v>
      </c>
      <c r="E26" s="124" t="s">
        <v>88</v>
      </c>
      <c r="F26" s="124" t="s">
        <v>88</v>
      </c>
      <c r="G26" s="124" t="s">
        <v>88</v>
      </c>
      <c r="H26" s="124" t="s">
        <v>88</v>
      </c>
      <c r="I26" s="124" t="s">
        <v>88</v>
      </c>
      <c r="J26" s="125">
        <f t="shared" si="0"/>
        <v>0</v>
      </c>
      <c r="L26" s="21"/>
      <c r="M26" s="21"/>
    </row>
    <row r="27" spans="2:13" ht="16.5" thickBot="1" x14ac:dyDescent="0.3">
      <c r="B27" s="120" t="s">
        <v>52</v>
      </c>
      <c r="C27" s="121">
        <v>4</v>
      </c>
      <c r="D27" s="121" t="s">
        <v>88</v>
      </c>
      <c r="E27" s="121" t="s">
        <v>88</v>
      </c>
      <c r="F27" s="121">
        <v>1</v>
      </c>
      <c r="G27" s="121">
        <v>1</v>
      </c>
      <c r="H27" s="121">
        <v>2</v>
      </c>
      <c r="I27" s="121" t="s">
        <v>88</v>
      </c>
      <c r="J27" s="122">
        <f t="shared" si="0"/>
        <v>0</v>
      </c>
      <c r="L27" s="21"/>
      <c r="M27" s="21"/>
    </row>
    <row r="28" spans="2:13" ht="16.5" thickBot="1" x14ac:dyDescent="0.3">
      <c r="B28" s="123" t="s">
        <v>30</v>
      </c>
      <c r="C28" s="124">
        <v>14</v>
      </c>
      <c r="D28" s="124" t="s">
        <v>88</v>
      </c>
      <c r="E28" s="124" t="s">
        <v>88</v>
      </c>
      <c r="F28" s="124" t="s">
        <v>88</v>
      </c>
      <c r="G28" s="124" t="s">
        <v>88</v>
      </c>
      <c r="H28" s="124" t="s">
        <v>88</v>
      </c>
      <c r="I28" s="124" t="s">
        <v>88</v>
      </c>
      <c r="J28" s="125">
        <f t="shared" si="0"/>
        <v>0</v>
      </c>
      <c r="L28" s="21"/>
      <c r="M28" s="21"/>
    </row>
    <row r="29" spans="2:13" ht="16.5" thickBot="1" x14ac:dyDescent="0.3">
      <c r="B29" s="120" t="s">
        <v>57</v>
      </c>
      <c r="C29" s="121">
        <v>2</v>
      </c>
      <c r="D29" s="121" t="s">
        <v>88</v>
      </c>
      <c r="E29" s="121" t="s">
        <v>88</v>
      </c>
      <c r="F29" s="121" t="s">
        <v>88</v>
      </c>
      <c r="G29" s="121" t="s">
        <v>88</v>
      </c>
      <c r="H29" s="121" t="s">
        <v>88</v>
      </c>
      <c r="I29" s="121" t="s">
        <v>88</v>
      </c>
      <c r="J29" s="122">
        <f t="shared" si="0"/>
        <v>0</v>
      </c>
      <c r="L29" s="21"/>
      <c r="M29" s="21"/>
    </row>
    <row r="30" spans="2:13" ht="16.5" thickBot="1" x14ac:dyDescent="0.3">
      <c r="B30" s="123" t="s">
        <v>23</v>
      </c>
      <c r="C30" s="124">
        <v>9</v>
      </c>
      <c r="D30" s="124" t="s">
        <v>88</v>
      </c>
      <c r="E30" s="124">
        <v>4</v>
      </c>
      <c r="F30" s="124" t="s">
        <v>88</v>
      </c>
      <c r="G30" s="124" t="s">
        <v>88</v>
      </c>
      <c r="H30" s="124">
        <v>4</v>
      </c>
      <c r="I30" s="124">
        <v>4</v>
      </c>
      <c r="J30" s="125">
        <f t="shared" si="0"/>
        <v>0.44444444444444442</v>
      </c>
      <c r="L30" s="21"/>
      <c r="M30" s="21"/>
    </row>
    <row r="31" spans="2:13" ht="16.5" thickBot="1" x14ac:dyDescent="0.3">
      <c r="B31" s="120" t="s">
        <v>31</v>
      </c>
      <c r="C31" s="121">
        <v>0</v>
      </c>
      <c r="D31" s="121" t="s">
        <v>88</v>
      </c>
      <c r="E31" s="121" t="s">
        <v>88</v>
      </c>
      <c r="F31" s="121" t="s">
        <v>88</v>
      </c>
      <c r="G31" s="121" t="s">
        <v>88</v>
      </c>
      <c r="H31" s="121" t="s">
        <v>88</v>
      </c>
      <c r="I31" s="121" t="s">
        <v>88</v>
      </c>
      <c r="J31" s="122">
        <f t="shared" si="0"/>
        <v>0</v>
      </c>
      <c r="L31" s="21"/>
      <c r="M31" s="21"/>
    </row>
    <row r="32" spans="2:13" ht="16.5" thickBot="1" x14ac:dyDescent="0.3">
      <c r="B32" s="123" t="s">
        <v>45</v>
      </c>
      <c r="C32" s="124">
        <v>17</v>
      </c>
      <c r="D32" s="124" t="s">
        <v>88</v>
      </c>
      <c r="E32" s="124">
        <v>4</v>
      </c>
      <c r="F32" s="124">
        <v>1</v>
      </c>
      <c r="G32" s="124">
        <v>1</v>
      </c>
      <c r="H32" s="124">
        <v>6</v>
      </c>
      <c r="I32" s="124">
        <v>4</v>
      </c>
      <c r="J32" s="125">
        <f t="shared" si="0"/>
        <v>0.23529411764705882</v>
      </c>
      <c r="L32" s="21"/>
      <c r="M32" s="21"/>
    </row>
    <row r="33" spans="2:13" ht="16.5" thickBot="1" x14ac:dyDescent="0.3">
      <c r="B33" s="120" t="s">
        <v>27</v>
      </c>
      <c r="C33" s="121">
        <v>2</v>
      </c>
      <c r="D33" s="121" t="s">
        <v>88</v>
      </c>
      <c r="E33" s="121" t="s">
        <v>88</v>
      </c>
      <c r="F33" s="121" t="s">
        <v>88</v>
      </c>
      <c r="G33" s="121" t="s">
        <v>88</v>
      </c>
      <c r="H33" s="121" t="s">
        <v>88</v>
      </c>
      <c r="I33" s="121" t="s">
        <v>88</v>
      </c>
      <c r="J33" s="122">
        <f t="shared" si="0"/>
        <v>0</v>
      </c>
      <c r="L33" s="21"/>
      <c r="M33" s="21"/>
    </row>
    <row r="34" spans="2:13" ht="15.75" thickBot="1" x14ac:dyDescent="0.3">
      <c r="B34" s="74" t="s">
        <v>69</v>
      </c>
      <c r="C34" s="75">
        <f>+SUM(C5:C33)</f>
        <v>216</v>
      </c>
      <c r="D34" s="75">
        <f>+SUM(D5:D33)</f>
        <v>5</v>
      </c>
      <c r="E34" s="75">
        <f t="shared" ref="E34:I34" si="1">+SUM(E5:E33)</f>
        <v>27</v>
      </c>
      <c r="F34" s="75">
        <f t="shared" si="1"/>
        <v>20</v>
      </c>
      <c r="G34" s="75">
        <f t="shared" si="1"/>
        <v>32</v>
      </c>
      <c r="H34" s="75">
        <f t="shared" si="1"/>
        <v>84</v>
      </c>
      <c r="I34" s="75">
        <f t="shared" si="1"/>
        <v>32</v>
      </c>
      <c r="J34" s="91">
        <f>I34/C34</f>
        <v>0.14814814814814814</v>
      </c>
      <c r="L34" s="21"/>
      <c r="M34" s="21"/>
    </row>
    <row r="35" spans="2:13" x14ac:dyDescent="0.25">
      <c r="L35" s="21"/>
      <c r="M35" s="21"/>
    </row>
    <row r="36" spans="2:13" ht="17.25" customHeight="1" x14ac:dyDescent="0.25">
      <c r="B36" s="192" t="s">
        <v>89</v>
      </c>
      <c r="C36" s="192"/>
      <c r="D36" s="192"/>
      <c r="E36" s="192"/>
      <c r="F36" s="192"/>
      <c r="G36" s="192"/>
      <c r="H36" s="192"/>
      <c r="I36" s="192"/>
      <c r="J36" s="192"/>
      <c r="L36" s="21"/>
    </row>
    <row r="37" spans="2:13" x14ac:dyDescent="0.25">
      <c r="C37" s="13"/>
      <c r="H37" s="12"/>
      <c r="I37" s="12"/>
    </row>
    <row r="39" spans="2:13" x14ac:dyDescent="0.25">
      <c r="C39" s="13"/>
      <c r="H39" s="12"/>
      <c r="I39" s="12"/>
    </row>
    <row r="40" spans="2:13" x14ac:dyDescent="0.25">
      <c r="C40" s="13"/>
      <c r="H40" s="12"/>
      <c r="I40" s="12"/>
    </row>
    <row r="41" spans="2:13" x14ac:dyDescent="0.25">
      <c r="C41" s="13"/>
      <c r="H41" s="12"/>
      <c r="I41" s="12"/>
    </row>
    <row r="42" spans="2:13" x14ac:dyDescent="0.25">
      <c r="C42" s="13"/>
      <c r="H42" s="12"/>
      <c r="I42" s="12"/>
    </row>
    <row r="43" spans="2:13" x14ac:dyDescent="0.25">
      <c r="C43" s="13"/>
      <c r="H43" s="12"/>
      <c r="I43" s="12"/>
    </row>
    <row r="44" spans="2:13" x14ac:dyDescent="0.25">
      <c r="C44" s="14"/>
    </row>
  </sheetData>
  <mergeCells count="2">
    <mergeCell ref="B36:J36"/>
    <mergeCell ref="B2:J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B1:K47"/>
  <sheetViews>
    <sheetView zoomScale="55" zoomScaleNormal="55" workbookViewId="0">
      <selection activeCell="H11" sqref="H11"/>
    </sheetView>
  </sheetViews>
  <sheetFormatPr baseColWidth="10" defaultColWidth="11.42578125" defaultRowHeight="15" x14ac:dyDescent="0.25"/>
  <cols>
    <col min="1" max="1" width="8.28515625" style="1" customWidth="1"/>
    <col min="2" max="2" width="47.85546875" style="1" customWidth="1"/>
    <col min="3" max="3" width="22.28515625" style="1" customWidth="1"/>
    <col min="4" max="4" width="17.42578125" style="1" customWidth="1"/>
    <col min="5" max="5" width="17.28515625" style="1" customWidth="1"/>
    <col min="6" max="6" width="18" style="1" customWidth="1"/>
    <col min="7" max="7" width="15" style="1" customWidth="1"/>
    <col min="8" max="8" width="16.140625" style="1" customWidth="1"/>
    <col min="9" max="16384" width="11.42578125" style="1"/>
  </cols>
  <sheetData>
    <row r="1" spans="2:11" ht="26.25" customHeight="1" x14ac:dyDescent="0.25"/>
    <row r="2" spans="2:11" ht="32.25" customHeight="1" x14ac:dyDescent="0.25">
      <c r="B2" s="193" t="str">
        <f>+"Tasa de Deserción intersemestral de estudiantes tipo Reingreso por programa académico "&amp;Planeación!A1</f>
        <v>Tasa de Deserción intersemestral de estudiantes tipo Reingreso por programa académico 2024-1</v>
      </c>
      <c r="C2" s="193"/>
      <c r="D2" s="193"/>
      <c r="E2" s="193"/>
      <c r="F2" s="193"/>
      <c r="G2" s="193"/>
      <c r="H2" s="193"/>
    </row>
    <row r="3" spans="2:11" ht="11.25" customHeight="1" thickBot="1" x14ac:dyDescent="0.3">
      <c r="B3" s="139"/>
      <c r="C3" s="139"/>
      <c r="D3" s="139"/>
      <c r="E3" s="139"/>
      <c r="F3" s="139"/>
      <c r="G3" s="139"/>
      <c r="H3" s="139"/>
    </row>
    <row r="4" spans="2:11" ht="15" customHeight="1" thickTop="1" thickBot="1" x14ac:dyDescent="0.3">
      <c r="B4" s="168" t="s">
        <v>14</v>
      </c>
      <c r="C4" s="169" t="s">
        <v>15</v>
      </c>
      <c r="D4" s="169" t="s">
        <v>16</v>
      </c>
      <c r="E4" s="169" t="s">
        <v>17</v>
      </c>
      <c r="F4" s="169" t="s">
        <v>16</v>
      </c>
      <c r="G4" s="169" t="s">
        <v>17</v>
      </c>
      <c r="H4" s="169" t="s">
        <v>18</v>
      </c>
    </row>
    <row r="5" spans="2:11" ht="25.5" customHeight="1" thickTop="1" thickBot="1" x14ac:dyDescent="0.3">
      <c r="B5" s="168"/>
      <c r="C5" s="169"/>
      <c r="D5" s="169"/>
      <c r="E5" s="169"/>
      <c r="F5" s="169"/>
      <c r="G5" s="169"/>
      <c r="H5" s="169"/>
    </row>
    <row r="6" spans="2:11" ht="24.75" customHeight="1" thickTop="1" thickBot="1" x14ac:dyDescent="0.3">
      <c r="B6" s="168"/>
      <c r="C6" s="169"/>
      <c r="D6" s="169"/>
      <c r="E6" s="169"/>
      <c r="F6" s="54" t="s">
        <v>19</v>
      </c>
      <c r="G6" s="54" t="s">
        <v>19</v>
      </c>
      <c r="H6" s="54" t="s">
        <v>19</v>
      </c>
    </row>
    <row r="7" spans="2:11" ht="20.25" thickTop="1" thickBot="1" x14ac:dyDescent="0.35">
      <c r="B7" s="92" t="s">
        <v>20</v>
      </c>
      <c r="C7" s="93">
        <v>40</v>
      </c>
      <c r="D7" s="94">
        <v>7</v>
      </c>
      <c r="E7" s="94">
        <v>2</v>
      </c>
      <c r="F7" s="95">
        <v>0.17499999999999999</v>
      </c>
      <c r="G7" s="95">
        <v>0.05</v>
      </c>
      <c r="H7" s="95">
        <v>0.22500000000000001</v>
      </c>
    </row>
    <row r="8" spans="2:11" ht="20.25" thickTop="1" thickBot="1" x14ac:dyDescent="0.35">
      <c r="B8" s="96" t="s">
        <v>21</v>
      </c>
      <c r="C8" s="97">
        <v>20</v>
      </c>
      <c r="D8" s="98">
        <v>2</v>
      </c>
      <c r="E8" s="98">
        <v>0</v>
      </c>
      <c r="F8" s="99">
        <v>0.1</v>
      </c>
      <c r="G8" s="99">
        <v>0</v>
      </c>
      <c r="H8" s="99">
        <v>0.1</v>
      </c>
    </row>
    <row r="9" spans="2:11" ht="20.25" thickTop="1" thickBot="1" x14ac:dyDescent="0.35">
      <c r="B9" s="96" t="s">
        <v>22</v>
      </c>
      <c r="C9" s="97">
        <v>11</v>
      </c>
      <c r="D9" s="98">
        <v>1</v>
      </c>
      <c r="E9" s="98">
        <v>2</v>
      </c>
      <c r="F9" s="99">
        <v>9.0909090909090912E-2</v>
      </c>
      <c r="G9" s="99">
        <v>0.18181818181818182</v>
      </c>
      <c r="H9" s="99">
        <v>0.27272727272727271</v>
      </c>
    </row>
    <row r="10" spans="2:11" ht="20.25" thickTop="1" thickBot="1" x14ac:dyDescent="0.35">
      <c r="B10" s="96" t="s">
        <v>23</v>
      </c>
      <c r="C10" s="97">
        <v>9</v>
      </c>
      <c r="D10" s="98">
        <v>4</v>
      </c>
      <c r="E10" s="98">
        <v>0</v>
      </c>
      <c r="F10" s="99">
        <v>0.44444444444444442</v>
      </c>
      <c r="G10" s="99">
        <v>0</v>
      </c>
      <c r="H10" s="99">
        <v>0.44444444444444442</v>
      </c>
    </row>
    <row r="11" spans="2:11" ht="20.25" thickTop="1" thickBot="1" x14ac:dyDescent="0.35">
      <c r="B11" s="92" t="s">
        <v>24</v>
      </c>
      <c r="C11" s="93">
        <v>12</v>
      </c>
      <c r="D11" s="94">
        <v>1</v>
      </c>
      <c r="E11" s="94">
        <v>0</v>
      </c>
      <c r="F11" s="95">
        <v>8.3333333333333329E-2</v>
      </c>
      <c r="G11" s="95">
        <v>0</v>
      </c>
      <c r="H11" s="95">
        <v>8.3333333333333329E-2</v>
      </c>
      <c r="I11" s="5"/>
      <c r="J11" s="5"/>
      <c r="K11" s="5"/>
    </row>
    <row r="12" spans="2:11" ht="20.25" thickTop="1" thickBot="1" x14ac:dyDescent="0.35">
      <c r="B12" s="96" t="s">
        <v>25</v>
      </c>
      <c r="C12" s="97">
        <v>7</v>
      </c>
      <c r="D12" s="98">
        <v>1</v>
      </c>
      <c r="E12" s="98">
        <v>0</v>
      </c>
      <c r="F12" s="99">
        <v>0.14285714285714285</v>
      </c>
      <c r="G12" s="99">
        <v>0</v>
      </c>
      <c r="H12" s="99">
        <v>0.14285714285714285</v>
      </c>
    </row>
    <row r="13" spans="2:11" ht="20.25" thickTop="1" thickBot="1" x14ac:dyDescent="0.35">
      <c r="B13" s="96" t="s">
        <v>26</v>
      </c>
      <c r="C13" s="97">
        <v>3</v>
      </c>
      <c r="D13" s="98">
        <v>0</v>
      </c>
      <c r="E13" s="98">
        <v>0</v>
      </c>
      <c r="F13" s="99">
        <v>0</v>
      </c>
      <c r="G13" s="99">
        <v>0</v>
      </c>
      <c r="H13" s="99">
        <v>0</v>
      </c>
    </row>
    <row r="14" spans="2:11" ht="20.25" thickTop="1" thickBot="1" x14ac:dyDescent="0.35">
      <c r="B14" s="96" t="s">
        <v>27</v>
      </c>
      <c r="C14" s="97">
        <v>2</v>
      </c>
      <c r="D14" s="98">
        <v>0</v>
      </c>
      <c r="E14" s="98">
        <v>0</v>
      </c>
      <c r="F14" s="99">
        <v>0</v>
      </c>
      <c r="G14" s="99">
        <v>0</v>
      </c>
      <c r="H14" s="99">
        <v>0</v>
      </c>
    </row>
    <row r="15" spans="2:11" ht="20.25" thickTop="1" thickBot="1" x14ac:dyDescent="0.35">
      <c r="B15" s="92" t="s">
        <v>28</v>
      </c>
      <c r="C15" s="93">
        <v>16</v>
      </c>
      <c r="D15" s="94">
        <v>0</v>
      </c>
      <c r="E15" s="94">
        <v>0</v>
      </c>
      <c r="F15" s="95">
        <v>0</v>
      </c>
      <c r="G15" s="95">
        <v>0</v>
      </c>
      <c r="H15" s="95">
        <v>0</v>
      </c>
      <c r="I15" s="5"/>
      <c r="J15" s="5"/>
      <c r="K15" s="5"/>
    </row>
    <row r="16" spans="2:11" ht="20.25" thickTop="1" thickBot="1" x14ac:dyDescent="0.35">
      <c r="B16" s="96" t="s">
        <v>29</v>
      </c>
      <c r="C16" s="97">
        <v>2</v>
      </c>
      <c r="D16" s="98">
        <v>0</v>
      </c>
      <c r="E16" s="98">
        <v>0</v>
      </c>
      <c r="F16" s="99">
        <v>0</v>
      </c>
      <c r="G16" s="99">
        <v>0</v>
      </c>
      <c r="H16" s="99">
        <v>0</v>
      </c>
    </row>
    <row r="17" spans="2:11" ht="20.25" thickTop="1" thickBot="1" x14ac:dyDescent="0.35">
      <c r="B17" s="96" t="s">
        <v>30</v>
      </c>
      <c r="C17" s="97">
        <v>14</v>
      </c>
      <c r="D17" s="98">
        <v>0</v>
      </c>
      <c r="E17" s="98">
        <v>0</v>
      </c>
      <c r="F17" s="99">
        <v>0</v>
      </c>
      <c r="G17" s="99">
        <v>0</v>
      </c>
      <c r="H17" s="99">
        <v>0</v>
      </c>
    </row>
    <row r="18" spans="2:11" ht="20.25" thickTop="1" thickBot="1" x14ac:dyDescent="0.35">
      <c r="B18" s="96" t="s">
        <v>31</v>
      </c>
      <c r="C18" s="97">
        <v>0</v>
      </c>
      <c r="D18" s="98">
        <v>0</v>
      </c>
      <c r="E18" s="98">
        <v>0</v>
      </c>
      <c r="F18" s="99">
        <v>0</v>
      </c>
      <c r="G18" s="99">
        <v>0</v>
      </c>
      <c r="H18" s="99">
        <v>0</v>
      </c>
    </row>
    <row r="19" spans="2:11" ht="20.25" thickTop="1" thickBot="1" x14ac:dyDescent="0.35">
      <c r="B19" s="92" t="s">
        <v>32</v>
      </c>
      <c r="C19" s="93">
        <v>71</v>
      </c>
      <c r="D19" s="94">
        <v>10</v>
      </c>
      <c r="E19" s="94">
        <v>3</v>
      </c>
      <c r="F19" s="95">
        <v>0.14084507042253522</v>
      </c>
      <c r="G19" s="95">
        <v>4.2253521126760563E-2</v>
      </c>
      <c r="H19" s="95">
        <v>0.18309859154929578</v>
      </c>
      <c r="I19" s="5"/>
      <c r="J19" s="5"/>
      <c r="K19" s="5"/>
    </row>
    <row r="20" spans="2:11" ht="20.25" thickTop="1" thickBot="1" x14ac:dyDescent="0.35">
      <c r="B20" s="96" t="s">
        <v>33</v>
      </c>
      <c r="C20" s="97">
        <v>18</v>
      </c>
      <c r="D20" s="98">
        <v>1</v>
      </c>
      <c r="E20" s="98">
        <v>0</v>
      </c>
      <c r="F20" s="99">
        <v>5.5555555555555552E-2</v>
      </c>
      <c r="G20" s="99">
        <v>0</v>
      </c>
      <c r="H20" s="99">
        <v>5.5555555555555552E-2</v>
      </c>
    </row>
    <row r="21" spans="2:11" ht="20.25" thickTop="1" thickBot="1" x14ac:dyDescent="0.35">
      <c r="B21" s="96" t="s">
        <v>34</v>
      </c>
      <c r="C21" s="97">
        <v>13</v>
      </c>
      <c r="D21" s="98">
        <v>1</v>
      </c>
      <c r="E21" s="98">
        <v>2</v>
      </c>
      <c r="F21" s="99">
        <v>7.6923076923076927E-2</v>
      </c>
      <c r="G21" s="99">
        <v>0.15384615384615385</v>
      </c>
      <c r="H21" s="99">
        <v>0.23076923076923078</v>
      </c>
    </row>
    <row r="22" spans="2:11" ht="20.25" thickTop="1" thickBot="1" x14ac:dyDescent="0.35">
      <c r="B22" s="96" t="s">
        <v>35</v>
      </c>
      <c r="C22" s="97">
        <v>4</v>
      </c>
      <c r="D22" s="98">
        <v>1</v>
      </c>
      <c r="E22" s="98">
        <v>0</v>
      </c>
      <c r="F22" s="99">
        <v>0.25</v>
      </c>
      <c r="G22" s="99">
        <v>0</v>
      </c>
      <c r="H22" s="99">
        <v>0.25</v>
      </c>
    </row>
    <row r="23" spans="2:11" ht="20.25" thickTop="1" thickBot="1" x14ac:dyDescent="0.35">
      <c r="B23" s="96" t="s">
        <v>36</v>
      </c>
      <c r="C23" s="97">
        <v>16</v>
      </c>
      <c r="D23" s="98">
        <v>3</v>
      </c>
      <c r="E23" s="98">
        <v>0</v>
      </c>
      <c r="F23" s="99">
        <v>0.1875</v>
      </c>
      <c r="G23" s="99">
        <v>0</v>
      </c>
      <c r="H23" s="99">
        <v>0.1875</v>
      </c>
    </row>
    <row r="24" spans="2:11" ht="20.25" thickTop="1" thickBot="1" x14ac:dyDescent="0.35">
      <c r="B24" s="96" t="s">
        <v>37</v>
      </c>
      <c r="C24" s="97">
        <v>12</v>
      </c>
      <c r="D24" s="98">
        <v>3</v>
      </c>
      <c r="E24" s="98">
        <v>1</v>
      </c>
      <c r="F24" s="99">
        <v>0.25</v>
      </c>
      <c r="G24" s="99">
        <v>8.3333333333333329E-2</v>
      </c>
      <c r="H24" s="99">
        <v>0.33333333333333331</v>
      </c>
    </row>
    <row r="25" spans="2:11" ht="20.25" thickTop="1" thickBot="1" x14ac:dyDescent="0.35">
      <c r="B25" s="96" t="s">
        <v>38</v>
      </c>
      <c r="C25" s="97">
        <v>8</v>
      </c>
      <c r="D25" s="98">
        <v>1</v>
      </c>
      <c r="E25" s="98">
        <v>0</v>
      </c>
      <c r="F25" s="99">
        <v>0.125</v>
      </c>
      <c r="G25" s="99">
        <v>0</v>
      </c>
      <c r="H25" s="99">
        <v>0.125</v>
      </c>
    </row>
    <row r="26" spans="2:11" ht="20.25" customHeight="1" thickTop="1" thickBot="1" x14ac:dyDescent="0.35">
      <c r="B26" s="92" t="s">
        <v>39</v>
      </c>
      <c r="C26" s="93">
        <v>17</v>
      </c>
      <c r="D26" s="94">
        <v>2</v>
      </c>
      <c r="E26" s="94">
        <v>0</v>
      </c>
      <c r="F26" s="95">
        <v>0.11764705882352941</v>
      </c>
      <c r="G26" s="95">
        <v>0</v>
      </c>
      <c r="H26" s="95">
        <v>0.11764705882352941</v>
      </c>
      <c r="I26" s="5"/>
      <c r="J26" s="5"/>
      <c r="K26" s="5"/>
    </row>
    <row r="27" spans="2:11" ht="20.25" thickTop="1" thickBot="1" x14ac:dyDescent="0.35">
      <c r="B27" s="96" t="s">
        <v>40</v>
      </c>
      <c r="C27" s="97">
        <v>8</v>
      </c>
      <c r="D27" s="98">
        <v>2</v>
      </c>
      <c r="E27" s="98">
        <v>0</v>
      </c>
      <c r="F27" s="99">
        <v>0.25</v>
      </c>
      <c r="G27" s="99">
        <v>0</v>
      </c>
      <c r="H27" s="99">
        <v>0.25</v>
      </c>
    </row>
    <row r="28" spans="2:11" ht="20.25" thickTop="1" thickBot="1" x14ac:dyDescent="0.35">
      <c r="B28" s="96" t="s">
        <v>41</v>
      </c>
      <c r="C28" s="97">
        <v>2</v>
      </c>
      <c r="D28" s="98">
        <v>0</v>
      </c>
      <c r="E28" s="98">
        <v>0</v>
      </c>
      <c r="F28" s="99">
        <v>0</v>
      </c>
      <c r="G28" s="99">
        <v>0</v>
      </c>
      <c r="H28" s="99">
        <v>0</v>
      </c>
    </row>
    <row r="29" spans="2:11" ht="20.25" thickTop="1" thickBot="1" x14ac:dyDescent="0.35">
      <c r="B29" s="96" t="s">
        <v>42</v>
      </c>
      <c r="C29" s="97">
        <v>7</v>
      </c>
      <c r="D29" s="98">
        <v>0</v>
      </c>
      <c r="E29" s="98">
        <v>0</v>
      </c>
      <c r="F29" s="99">
        <v>0</v>
      </c>
      <c r="G29" s="99">
        <v>0</v>
      </c>
      <c r="H29" s="99">
        <v>0</v>
      </c>
    </row>
    <row r="30" spans="2:11" ht="20.25" thickTop="1" thickBot="1" x14ac:dyDescent="0.35">
      <c r="B30" s="92" t="s">
        <v>43</v>
      </c>
      <c r="C30" s="93">
        <v>30</v>
      </c>
      <c r="D30" s="94">
        <v>5</v>
      </c>
      <c r="E30" s="94">
        <v>0</v>
      </c>
      <c r="F30" s="95">
        <v>0.16666666666666666</v>
      </c>
      <c r="G30" s="95">
        <v>0</v>
      </c>
      <c r="H30" s="95">
        <v>0.16666666666666666</v>
      </c>
      <c r="I30" s="5"/>
      <c r="J30" s="5"/>
      <c r="K30" s="5"/>
    </row>
    <row r="31" spans="2:11" ht="20.25" thickTop="1" thickBot="1" x14ac:dyDescent="0.35">
      <c r="B31" s="96" t="s">
        <v>44</v>
      </c>
      <c r="C31" s="97">
        <v>9</v>
      </c>
      <c r="D31" s="98">
        <v>0</v>
      </c>
      <c r="E31" s="98">
        <v>0</v>
      </c>
      <c r="F31" s="99">
        <v>0</v>
      </c>
      <c r="G31" s="99">
        <v>0</v>
      </c>
      <c r="H31" s="99">
        <v>0</v>
      </c>
    </row>
    <row r="32" spans="2:11" ht="20.25" thickTop="1" thickBot="1" x14ac:dyDescent="0.35">
      <c r="B32" s="96" t="s">
        <v>46</v>
      </c>
      <c r="C32" s="97">
        <v>1</v>
      </c>
      <c r="D32" s="98">
        <v>0</v>
      </c>
      <c r="E32" s="98">
        <v>0</v>
      </c>
      <c r="F32" s="99">
        <v>0</v>
      </c>
      <c r="G32" s="99">
        <v>0</v>
      </c>
      <c r="H32" s="99">
        <v>0</v>
      </c>
    </row>
    <row r="33" spans="2:11" ht="20.25" thickTop="1" thickBot="1" x14ac:dyDescent="0.35">
      <c r="B33" s="96" t="s">
        <v>45</v>
      </c>
      <c r="C33" s="97">
        <v>17</v>
      </c>
      <c r="D33" s="98">
        <v>4</v>
      </c>
      <c r="E33" s="98">
        <v>0</v>
      </c>
      <c r="F33" s="99">
        <v>0.23529411764705882</v>
      </c>
      <c r="G33" s="99">
        <v>0</v>
      </c>
      <c r="H33" s="99">
        <v>0.23529411764705882</v>
      </c>
    </row>
    <row r="34" spans="2:11" ht="20.25" thickTop="1" thickBot="1" x14ac:dyDescent="0.35">
      <c r="B34" s="96" t="s">
        <v>47</v>
      </c>
      <c r="C34" s="97">
        <v>3</v>
      </c>
      <c r="D34" s="98">
        <v>1</v>
      </c>
      <c r="E34" s="98">
        <v>0</v>
      </c>
      <c r="F34" s="99">
        <v>0.33333333333333331</v>
      </c>
      <c r="G34" s="99">
        <v>0</v>
      </c>
      <c r="H34" s="99">
        <v>0.33333333333333331</v>
      </c>
      <c r="I34" s="5"/>
      <c r="J34" s="5"/>
      <c r="K34" s="5"/>
    </row>
    <row r="35" spans="2:11" ht="20.25" thickTop="1" thickBot="1" x14ac:dyDescent="0.35">
      <c r="B35" s="92" t="s">
        <v>60</v>
      </c>
      <c r="C35" s="93">
        <v>4</v>
      </c>
      <c r="D35" s="94">
        <v>1</v>
      </c>
      <c r="E35" s="94">
        <v>0</v>
      </c>
      <c r="F35" s="95">
        <v>0.25</v>
      </c>
      <c r="G35" s="95">
        <v>0</v>
      </c>
      <c r="H35" s="95">
        <v>0.25</v>
      </c>
    </row>
    <row r="36" spans="2:11" ht="20.25" thickTop="1" thickBot="1" x14ac:dyDescent="0.35">
      <c r="B36" s="96" t="s">
        <v>49</v>
      </c>
      <c r="C36" s="97">
        <v>4</v>
      </c>
      <c r="D36" s="98">
        <v>1</v>
      </c>
      <c r="E36" s="98">
        <v>0</v>
      </c>
      <c r="F36" s="99">
        <v>0.25</v>
      </c>
      <c r="G36" s="99">
        <v>0</v>
      </c>
      <c r="H36" s="99">
        <v>0.25</v>
      </c>
      <c r="I36" s="5"/>
      <c r="J36" s="5"/>
      <c r="K36" s="5"/>
    </row>
    <row r="37" spans="2:11" ht="20.25" thickTop="1" thickBot="1" x14ac:dyDescent="0.35">
      <c r="B37" s="96" t="s">
        <v>50</v>
      </c>
      <c r="C37" s="97">
        <v>0</v>
      </c>
      <c r="D37" s="98">
        <v>0</v>
      </c>
      <c r="E37" s="98">
        <v>0</v>
      </c>
      <c r="F37" s="99">
        <v>0</v>
      </c>
      <c r="G37" s="99">
        <v>0</v>
      </c>
      <c r="H37" s="99">
        <v>0</v>
      </c>
    </row>
    <row r="38" spans="2:11" ht="20.25" thickTop="1" thickBot="1" x14ac:dyDescent="0.35">
      <c r="B38" s="92" t="s">
        <v>51</v>
      </c>
      <c r="C38" s="93">
        <v>19</v>
      </c>
      <c r="D38" s="94">
        <v>0</v>
      </c>
      <c r="E38" s="94">
        <v>0</v>
      </c>
      <c r="F38" s="95">
        <v>0</v>
      </c>
      <c r="G38" s="95">
        <v>0</v>
      </c>
      <c r="H38" s="95">
        <v>0</v>
      </c>
      <c r="I38" s="5"/>
      <c r="J38" s="5"/>
      <c r="K38" s="5"/>
    </row>
    <row r="39" spans="2:11" ht="20.25" thickTop="1" thickBot="1" x14ac:dyDescent="0.35">
      <c r="B39" s="96" t="s">
        <v>52</v>
      </c>
      <c r="C39" s="97">
        <v>4</v>
      </c>
      <c r="D39" s="98">
        <v>0</v>
      </c>
      <c r="E39" s="98">
        <v>0</v>
      </c>
      <c r="F39" s="99">
        <v>0</v>
      </c>
      <c r="G39" s="99">
        <v>0</v>
      </c>
      <c r="H39" s="99">
        <v>0</v>
      </c>
    </row>
    <row r="40" spans="2:11" ht="20.25" thickTop="1" thickBot="1" x14ac:dyDescent="0.35">
      <c r="B40" s="96" t="s">
        <v>53</v>
      </c>
      <c r="C40" s="97">
        <v>15</v>
      </c>
      <c r="D40" s="98">
        <v>0</v>
      </c>
      <c r="E40" s="98">
        <v>0</v>
      </c>
      <c r="F40" s="99">
        <v>0</v>
      </c>
      <c r="G40" s="99">
        <v>0</v>
      </c>
      <c r="H40" s="99">
        <v>0</v>
      </c>
      <c r="I40" s="5"/>
      <c r="J40" s="5"/>
      <c r="K40" s="5"/>
    </row>
    <row r="41" spans="2:11" ht="20.25" thickTop="1" thickBot="1" x14ac:dyDescent="0.35">
      <c r="B41" s="96" t="s">
        <v>54</v>
      </c>
      <c r="C41" s="97">
        <v>0</v>
      </c>
      <c r="D41" s="98">
        <v>0</v>
      </c>
      <c r="E41" s="98">
        <v>0</v>
      </c>
      <c r="F41" s="99">
        <v>0</v>
      </c>
      <c r="G41" s="99">
        <v>0</v>
      </c>
      <c r="H41" s="99">
        <v>0</v>
      </c>
    </row>
    <row r="42" spans="2:11" ht="20.25" thickTop="1" thickBot="1" x14ac:dyDescent="0.35">
      <c r="B42" s="92" t="s">
        <v>57</v>
      </c>
      <c r="C42" s="93">
        <v>2</v>
      </c>
      <c r="D42" s="94">
        <v>0</v>
      </c>
      <c r="E42" s="94">
        <v>0</v>
      </c>
      <c r="F42" s="95">
        <v>0</v>
      </c>
      <c r="G42" s="95">
        <v>0</v>
      </c>
      <c r="H42" s="95">
        <v>0</v>
      </c>
    </row>
    <row r="43" spans="2:11" ht="20.25" thickTop="1" thickBot="1" x14ac:dyDescent="0.35">
      <c r="B43" s="96" t="s">
        <v>57</v>
      </c>
      <c r="C43" s="97">
        <v>2</v>
      </c>
      <c r="D43" s="98">
        <v>0</v>
      </c>
      <c r="E43" s="98">
        <v>0</v>
      </c>
      <c r="F43" s="99">
        <v>0</v>
      </c>
      <c r="G43" s="99">
        <v>0</v>
      </c>
      <c r="H43" s="99">
        <v>0</v>
      </c>
      <c r="I43" s="5"/>
      <c r="J43" s="5"/>
      <c r="K43" s="5"/>
    </row>
    <row r="44" spans="2:11" ht="20.25" thickTop="1" thickBot="1" x14ac:dyDescent="0.35">
      <c r="B44" s="92" t="s">
        <v>55</v>
      </c>
      <c r="C44" s="93">
        <v>5</v>
      </c>
      <c r="D44" s="94">
        <v>1</v>
      </c>
      <c r="E44" s="94">
        <v>0</v>
      </c>
      <c r="F44" s="95">
        <v>0.2</v>
      </c>
      <c r="G44" s="95">
        <v>0</v>
      </c>
      <c r="H44" s="95">
        <v>0.2</v>
      </c>
    </row>
    <row r="45" spans="2:11" ht="20.25" thickTop="1" thickBot="1" x14ac:dyDescent="0.35">
      <c r="B45" s="96" t="s">
        <v>56</v>
      </c>
      <c r="C45" s="97">
        <v>5</v>
      </c>
      <c r="D45" s="98">
        <v>1</v>
      </c>
      <c r="E45" s="98">
        <v>0</v>
      </c>
      <c r="F45" s="99">
        <v>0.2</v>
      </c>
      <c r="G45" s="99">
        <v>0</v>
      </c>
      <c r="H45" s="99">
        <v>0.2</v>
      </c>
    </row>
    <row r="46" spans="2:11" ht="20.25" thickTop="1" thickBot="1" x14ac:dyDescent="0.35">
      <c r="B46" s="55" t="s">
        <v>58</v>
      </c>
      <c r="C46" s="56">
        <f>+SUM(C42,C38,C35,C30,C26,C19,C15,C11,C7,C44)</f>
        <v>216</v>
      </c>
      <c r="D46" s="56">
        <f>+SUM(D42,D38,D35,D30,D26,D19,D15,D11,D7,D44)</f>
        <v>27</v>
      </c>
      <c r="E46" s="56">
        <f>+SUM(E42,E38,E35,E30,E26,E19,E15,E11,E7,E44)</f>
        <v>5</v>
      </c>
      <c r="F46" s="57">
        <f>IF($C46&lt;&gt;0,(D46/$C46),0)</f>
        <v>0.125</v>
      </c>
      <c r="G46" s="57">
        <f>IF($C46&lt;&gt;0,(E46/$C46),0)</f>
        <v>2.3148148148148147E-2</v>
      </c>
      <c r="H46" s="57">
        <f>IF($C46&lt;&gt;0,((D46+E46)/$C46),0)</f>
        <v>0.14814814814814814</v>
      </c>
    </row>
    <row r="47" spans="2:11" ht="15.75" thickTop="1" x14ac:dyDescent="0.25"/>
  </sheetData>
  <mergeCells count="8">
    <mergeCell ref="B2:H2"/>
    <mergeCell ref="G4:G5"/>
    <mergeCell ref="H4:H5"/>
    <mergeCell ref="B4:B6"/>
    <mergeCell ref="C4:C6"/>
    <mergeCell ref="D4:D6"/>
    <mergeCell ref="E4:E6"/>
    <mergeCell ref="F4:F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B1:J41"/>
  <sheetViews>
    <sheetView zoomScale="75" zoomScaleNormal="75" workbookViewId="0">
      <selection activeCell="J20" sqref="J20"/>
    </sheetView>
  </sheetViews>
  <sheetFormatPr baseColWidth="10" defaultColWidth="11.42578125" defaultRowHeight="15" x14ac:dyDescent="0.25"/>
  <cols>
    <col min="1" max="1" width="7.7109375" style="1" customWidth="1"/>
    <col min="2" max="2" width="30.42578125" style="1" customWidth="1"/>
    <col min="3" max="9" width="16.42578125" style="1" customWidth="1"/>
    <col min="10" max="10" width="18.140625" style="1" customWidth="1"/>
    <col min="11" max="16384" width="11.42578125" style="1"/>
  </cols>
  <sheetData>
    <row r="1" spans="2:10" ht="18.75" customHeight="1" x14ac:dyDescent="0.25"/>
    <row r="2" spans="2:10" ht="34.5" customHeight="1" x14ac:dyDescent="0.25">
      <c r="B2" s="185" t="s">
        <v>90</v>
      </c>
      <c r="C2" s="185"/>
      <c r="D2" s="185"/>
      <c r="E2" s="185"/>
      <c r="F2" s="185"/>
      <c r="G2" s="185"/>
      <c r="H2" s="185"/>
      <c r="I2" s="185"/>
      <c r="J2" s="185"/>
    </row>
    <row r="3" spans="2:10" ht="17.25" customHeight="1" thickBot="1" x14ac:dyDescent="0.3"/>
    <row r="4" spans="2:10" ht="70.5" customHeight="1" thickBot="1" x14ac:dyDescent="0.3">
      <c r="B4" s="75" t="s">
        <v>62</v>
      </c>
      <c r="C4" s="75" t="s">
        <v>129</v>
      </c>
      <c r="D4" s="75" t="s">
        <v>63</v>
      </c>
      <c r="E4" s="75" t="s">
        <v>64</v>
      </c>
      <c r="F4" s="75" t="s">
        <v>65</v>
      </c>
      <c r="G4" s="75" t="s">
        <v>66</v>
      </c>
      <c r="H4" s="75" t="s">
        <v>91</v>
      </c>
      <c r="I4" s="75" t="s">
        <v>92</v>
      </c>
      <c r="J4" s="75" t="s">
        <v>93</v>
      </c>
    </row>
    <row r="5" spans="2:10" ht="15.75" customHeight="1" thickBot="1" x14ac:dyDescent="0.3">
      <c r="B5" s="120" t="s">
        <v>21</v>
      </c>
      <c r="C5" s="121">
        <v>2</v>
      </c>
      <c r="D5" s="121">
        <v>1</v>
      </c>
      <c r="E5" s="121" t="s">
        <v>88</v>
      </c>
      <c r="F5" s="121"/>
      <c r="G5" s="121" t="s">
        <v>88</v>
      </c>
      <c r="H5" s="121">
        <v>1</v>
      </c>
      <c r="I5" s="121">
        <v>1</v>
      </c>
      <c r="J5" s="122">
        <f>IFERROR(I5/C5,0)</f>
        <v>0.5</v>
      </c>
    </row>
    <row r="6" spans="2:10" ht="16.5" thickBot="1" x14ac:dyDescent="0.3">
      <c r="B6" s="123" t="s">
        <v>40</v>
      </c>
      <c r="C6" s="124">
        <v>7</v>
      </c>
      <c r="D6" s="124">
        <v>3</v>
      </c>
      <c r="E6" s="124">
        <v>1</v>
      </c>
      <c r="F6" s="124"/>
      <c r="G6" s="124" t="s">
        <v>88</v>
      </c>
      <c r="H6" s="124">
        <v>4</v>
      </c>
      <c r="I6" s="124">
        <v>4</v>
      </c>
      <c r="J6" s="125">
        <f t="shared" ref="J6:J33" si="0">IFERROR(I6/C6,0)</f>
        <v>0.5714285714285714</v>
      </c>
    </row>
    <row r="7" spans="2:10" ht="16.5" thickBot="1" x14ac:dyDescent="0.3">
      <c r="B7" s="120" t="s">
        <v>54</v>
      </c>
      <c r="C7" s="121">
        <v>1</v>
      </c>
      <c r="D7" s="121">
        <v>1</v>
      </c>
      <c r="E7" s="121" t="s">
        <v>88</v>
      </c>
      <c r="F7" s="121"/>
      <c r="G7" s="121" t="s">
        <v>88</v>
      </c>
      <c r="H7" s="121">
        <v>1</v>
      </c>
      <c r="I7" s="121">
        <v>1</v>
      </c>
      <c r="J7" s="122">
        <f t="shared" si="0"/>
        <v>1</v>
      </c>
    </row>
    <row r="8" spans="2:10" ht="16.5" thickBot="1" x14ac:dyDescent="0.3">
      <c r="B8" s="123" t="s">
        <v>26</v>
      </c>
      <c r="C8" s="124">
        <v>1</v>
      </c>
      <c r="D8" s="124" t="s">
        <v>88</v>
      </c>
      <c r="E8" s="124" t="s">
        <v>88</v>
      </c>
      <c r="F8" s="124"/>
      <c r="G8" s="124" t="s">
        <v>88</v>
      </c>
      <c r="H8" s="124" t="s">
        <v>88</v>
      </c>
      <c r="I8" s="124" t="s">
        <v>88</v>
      </c>
      <c r="J8" s="125">
        <f t="shared" si="0"/>
        <v>0</v>
      </c>
    </row>
    <row r="9" spans="2:10" ht="16.5" thickBot="1" x14ac:dyDescent="0.3">
      <c r="B9" s="120" t="s">
        <v>44</v>
      </c>
      <c r="C9" s="121">
        <v>0</v>
      </c>
      <c r="D9" s="121" t="s">
        <v>88</v>
      </c>
      <c r="E9" s="121" t="s">
        <v>88</v>
      </c>
      <c r="F9" s="121"/>
      <c r="G9" s="121" t="s">
        <v>88</v>
      </c>
      <c r="H9" s="121" t="s">
        <v>88</v>
      </c>
      <c r="I9" s="121" t="s">
        <v>88</v>
      </c>
      <c r="J9" s="122">
        <f t="shared" si="0"/>
        <v>0</v>
      </c>
    </row>
    <row r="10" spans="2:10" ht="16.5" thickBot="1" x14ac:dyDescent="0.3">
      <c r="B10" s="123" t="s">
        <v>22</v>
      </c>
      <c r="C10" s="124">
        <v>0</v>
      </c>
      <c r="D10" s="124" t="s">
        <v>88</v>
      </c>
      <c r="E10" s="124" t="s">
        <v>88</v>
      </c>
      <c r="F10" s="124"/>
      <c r="G10" s="124" t="s">
        <v>88</v>
      </c>
      <c r="H10" s="124" t="s">
        <v>88</v>
      </c>
      <c r="I10" s="124" t="s">
        <v>88</v>
      </c>
      <c r="J10" s="125">
        <f t="shared" si="0"/>
        <v>0</v>
      </c>
    </row>
    <row r="11" spans="2:10" ht="16.5" thickBot="1" x14ac:dyDescent="0.3">
      <c r="B11" s="120" t="s">
        <v>25</v>
      </c>
      <c r="C11" s="121">
        <v>12</v>
      </c>
      <c r="D11" s="121">
        <v>6</v>
      </c>
      <c r="E11" s="121" t="s">
        <v>88</v>
      </c>
      <c r="F11" s="121"/>
      <c r="G11" s="121" t="s">
        <v>88</v>
      </c>
      <c r="H11" s="121">
        <v>6</v>
      </c>
      <c r="I11" s="121">
        <v>6</v>
      </c>
      <c r="J11" s="122">
        <f t="shared" si="0"/>
        <v>0.5</v>
      </c>
    </row>
    <row r="12" spans="2:10" ht="16.5" thickBot="1" x14ac:dyDescent="0.3">
      <c r="B12" s="123" t="s">
        <v>42</v>
      </c>
      <c r="C12" s="124">
        <v>2</v>
      </c>
      <c r="D12" s="124">
        <v>1</v>
      </c>
      <c r="E12" s="124" t="s">
        <v>88</v>
      </c>
      <c r="F12" s="124"/>
      <c r="G12" s="124" t="s">
        <v>88</v>
      </c>
      <c r="H12" s="124">
        <v>1</v>
      </c>
      <c r="I12" s="124">
        <v>1</v>
      </c>
      <c r="J12" s="125">
        <f t="shared" si="0"/>
        <v>0.5</v>
      </c>
    </row>
    <row r="13" spans="2:10" ht="16.5" thickBot="1" x14ac:dyDescent="0.3">
      <c r="B13" s="120" t="s">
        <v>41</v>
      </c>
      <c r="C13" s="121">
        <v>1</v>
      </c>
      <c r="D13" s="121" t="s">
        <v>88</v>
      </c>
      <c r="E13" s="121" t="s">
        <v>88</v>
      </c>
      <c r="F13" s="121"/>
      <c r="G13" s="121">
        <v>1</v>
      </c>
      <c r="H13" s="121">
        <v>1</v>
      </c>
      <c r="I13" s="121" t="s">
        <v>88</v>
      </c>
      <c r="J13" s="122">
        <f t="shared" si="0"/>
        <v>0</v>
      </c>
    </row>
    <row r="14" spans="2:10" ht="16.5" thickBot="1" x14ac:dyDescent="0.3">
      <c r="B14" s="123" t="s">
        <v>47</v>
      </c>
      <c r="C14" s="124">
        <v>0</v>
      </c>
      <c r="D14" s="124" t="s">
        <v>88</v>
      </c>
      <c r="E14" s="124" t="s">
        <v>88</v>
      </c>
      <c r="F14" s="124"/>
      <c r="G14" s="124" t="s">
        <v>88</v>
      </c>
      <c r="H14" s="124" t="s">
        <v>88</v>
      </c>
      <c r="I14" s="124" t="s">
        <v>88</v>
      </c>
      <c r="J14" s="125">
        <f t="shared" si="0"/>
        <v>0</v>
      </c>
    </row>
    <row r="15" spans="2:10" ht="16.5" thickBot="1" x14ac:dyDescent="0.3">
      <c r="B15" s="120" t="s">
        <v>29</v>
      </c>
      <c r="C15" s="121">
        <v>1</v>
      </c>
      <c r="D15" s="121" t="s">
        <v>88</v>
      </c>
      <c r="E15" s="121" t="s">
        <v>88</v>
      </c>
      <c r="F15" s="121"/>
      <c r="G15" s="121" t="s">
        <v>88</v>
      </c>
      <c r="H15" s="121" t="s">
        <v>88</v>
      </c>
      <c r="I15" s="121" t="s">
        <v>88</v>
      </c>
      <c r="J15" s="122">
        <f t="shared" si="0"/>
        <v>0</v>
      </c>
    </row>
    <row r="16" spans="2:10" ht="16.5" thickBot="1" x14ac:dyDescent="0.3">
      <c r="B16" s="123" t="s">
        <v>46</v>
      </c>
      <c r="C16" s="124">
        <v>0</v>
      </c>
      <c r="D16" s="124" t="s">
        <v>88</v>
      </c>
      <c r="E16" s="124" t="s">
        <v>88</v>
      </c>
      <c r="F16" s="124"/>
      <c r="G16" s="124" t="s">
        <v>88</v>
      </c>
      <c r="H16" s="124" t="s">
        <v>88</v>
      </c>
      <c r="I16" s="124" t="s">
        <v>88</v>
      </c>
      <c r="J16" s="125">
        <f t="shared" si="0"/>
        <v>0</v>
      </c>
    </row>
    <row r="17" spans="2:10" ht="16.5" thickBot="1" x14ac:dyDescent="0.3">
      <c r="B17" s="120" t="s">
        <v>53</v>
      </c>
      <c r="C17" s="121">
        <v>2</v>
      </c>
      <c r="D17" s="121">
        <v>1</v>
      </c>
      <c r="E17" s="121" t="s">
        <v>88</v>
      </c>
      <c r="F17" s="121"/>
      <c r="G17" s="121" t="s">
        <v>88</v>
      </c>
      <c r="H17" s="121">
        <v>1</v>
      </c>
      <c r="I17" s="121">
        <v>1</v>
      </c>
      <c r="J17" s="122">
        <f t="shared" si="0"/>
        <v>0.5</v>
      </c>
    </row>
    <row r="18" spans="2:10" ht="16.5" thickBot="1" x14ac:dyDescent="0.3">
      <c r="B18" s="123" t="s">
        <v>33</v>
      </c>
      <c r="C18" s="124">
        <v>13</v>
      </c>
      <c r="D18" s="124">
        <v>6</v>
      </c>
      <c r="E18" s="124" t="s">
        <v>88</v>
      </c>
      <c r="F18" s="124"/>
      <c r="G18" s="124" t="s">
        <v>88</v>
      </c>
      <c r="H18" s="124">
        <v>6</v>
      </c>
      <c r="I18" s="124">
        <v>6</v>
      </c>
      <c r="J18" s="125">
        <f t="shared" si="0"/>
        <v>0.46153846153846156</v>
      </c>
    </row>
    <row r="19" spans="2:10" ht="16.5" thickBot="1" x14ac:dyDescent="0.3">
      <c r="B19" s="120" t="s">
        <v>34</v>
      </c>
      <c r="C19" s="121">
        <v>19</v>
      </c>
      <c r="D19" s="121">
        <v>9</v>
      </c>
      <c r="E19" s="121">
        <v>1</v>
      </c>
      <c r="F19" s="121"/>
      <c r="G19" s="121" t="s">
        <v>88</v>
      </c>
      <c r="H19" s="121">
        <v>10</v>
      </c>
      <c r="I19" s="121">
        <v>10</v>
      </c>
      <c r="J19" s="122">
        <f t="shared" si="0"/>
        <v>0.52631578947368418</v>
      </c>
    </row>
    <row r="20" spans="2:10" ht="16.5" thickBot="1" x14ac:dyDescent="0.3">
      <c r="B20" s="123" t="s">
        <v>35</v>
      </c>
      <c r="C20" s="124">
        <v>0</v>
      </c>
      <c r="D20" s="124" t="s">
        <v>88</v>
      </c>
      <c r="E20" s="124" t="s">
        <v>88</v>
      </c>
      <c r="F20" s="124"/>
      <c r="G20" s="124" t="s">
        <v>88</v>
      </c>
      <c r="H20" s="124" t="s">
        <v>88</v>
      </c>
      <c r="I20" s="124" t="s">
        <v>88</v>
      </c>
      <c r="J20" s="125">
        <f t="shared" si="0"/>
        <v>0</v>
      </c>
    </row>
    <row r="21" spans="2:10" ht="16.5" thickBot="1" x14ac:dyDescent="0.3">
      <c r="B21" s="120" t="s">
        <v>36</v>
      </c>
      <c r="C21" s="121">
        <v>1</v>
      </c>
      <c r="D21" s="121" t="s">
        <v>88</v>
      </c>
      <c r="E21" s="121" t="s">
        <v>88</v>
      </c>
      <c r="F21" s="121"/>
      <c r="G21" s="121" t="s">
        <v>88</v>
      </c>
      <c r="H21" s="121" t="s">
        <v>88</v>
      </c>
      <c r="I21" s="121" t="s">
        <v>88</v>
      </c>
      <c r="J21" s="122">
        <f t="shared" si="0"/>
        <v>0</v>
      </c>
    </row>
    <row r="22" spans="2:10" ht="16.5" thickBot="1" x14ac:dyDescent="0.3">
      <c r="B22" s="123" t="s">
        <v>37</v>
      </c>
      <c r="C22" s="124">
        <v>8</v>
      </c>
      <c r="D22" s="124">
        <v>2</v>
      </c>
      <c r="E22" s="124">
        <v>1</v>
      </c>
      <c r="F22" s="124"/>
      <c r="G22" s="124" t="s">
        <v>88</v>
      </c>
      <c r="H22" s="124">
        <v>3</v>
      </c>
      <c r="I22" s="124">
        <v>3</v>
      </c>
      <c r="J22" s="125">
        <f t="shared" si="0"/>
        <v>0.375</v>
      </c>
    </row>
    <row r="23" spans="2:10" ht="16.5" thickBot="1" x14ac:dyDescent="0.3">
      <c r="B23" s="120" t="s">
        <v>38</v>
      </c>
      <c r="C23" s="121">
        <v>14</v>
      </c>
      <c r="D23" s="121">
        <v>9</v>
      </c>
      <c r="E23" s="121" t="s">
        <v>88</v>
      </c>
      <c r="F23" s="121"/>
      <c r="G23" s="121" t="s">
        <v>88</v>
      </c>
      <c r="H23" s="121">
        <v>9</v>
      </c>
      <c r="I23" s="121">
        <v>9</v>
      </c>
      <c r="J23" s="122">
        <f t="shared" si="0"/>
        <v>0.6428571428571429</v>
      </c>
    </row>
    <row r="24" spans="2:10" ht="16.5" thickBot="1" x14ac:dyDescent="0.3">
      <c r="B24" s="123" t="s">
        <v>56</v>
      </c>
      <c r="C24" s="124">
        <v>0</v>
      </c>
      <c r="D24" s="124" t="s">
        <v>88</v>
      </c>
      <c r="E24" s="124" t="s">
        <v>88</v>
      </c>
      <c r="F24" s="124"/>
      <c r="G24" s="124" t="s">
        <v>88</v>
      </c>
      <c r="H24" s="124" t="s">
        <v>88</v>
      </c>
      <c r="I24" s="124" t="s">
        <v>88</v>
      </c>
      <c r="J24" s="125">
        <f>IFERROR(I24/C24,0)</f>
        <v>0</v>
      </c>
    </row>
    <row r="25" spans="2:10" ht="16.5" thickBot="1" x14ac:dyDescent="0.3">
      <c r="B25" s="120" t="s">
        <v>49</v>
      </c>
      <c r="C25" s="121">
        <v>0</v>
      </c>
      <c r="D25" s="121" t="s">
        <v>88</v>
      </c>
      <c r="E25" s="121" t="s">
        <v>88</v>
      </c>
      <c r="F25" s="121"/>
      <c r="G25" s="121" t="s">
        <v>88</v>
      </c>
      <c r="H25" s="121" t="s">
        <v>88</v>
      </c>
      <c r="I25" s="121" t="s">
        <v>88</v>
      </c>
      <c r="J25" s="122">
        <f t="shared" si="0"/>
        <v>0</v>
      </c>
    </row>
    <row r="26" spans="2:10" ht="16.5" thickBot="1" x14ac:dyDescent="0.3">
      <c r="B26" s="123" t="s">
        <v>50</v>
      </c>
      <c r="C26" s="124">
        <v>0</v>
      </c>
      <c r="D26" s="124" t="s">
        <v>88</v>
      </c>
      <c r="E26" s="124" t="s">
        <v>88</v>
      </c>
      <c r="F26" s="124"/>
      <c r="G26" s="124" t="s">
        <v>88</v>
      </c>
      <c r="H26" s="124" t="s">
        <v>88</v>
      </c>
      <c r="I26" s="124" t="s">
        <v>88</v>
      </c>
      <c r="J26" s="125">
        <f t="shared" si="0"/>
        <v>0</v>
      </c>
    </row>
    <row r="27" spans="2:10" ht="16.5" thickBot="1" x14ac:dyDescent="0.3">
      <c r="B27" s="120" t="s">
        <v>52</v>
      </c>
      <c r="C27" s="121">
        <v>0</v>
      </c>
      <c r="D27" s="121" t="s">
        <v>88</v>
      </c>
      <c r="E27" s="121" t="s">
        <v>88</v>
      </c>
      <c r="F27" s="121"/>
      <c r="G27" s="121" t="s">
        <v>88</v>
      </c>
      <c r="H27" s="121" t="s">
        <v>88</v>
      </c>
      <c r="I27" s="121" t="s">
        <v>88</v>
      </c>
      <c r="J27" s="122">
        <f t="shared" si="0"/>
        <v>0</v>
      </c>
    </row>
    <row r="28" spans="2:10" ht="16.5" thickBot="1" x14ac:dyDescent="0.3">
      <c r="B28" s="123" t="s">
        <v>30</v>
      </c>
      <c r="C28" s="124">
        <v>6</v>
      </c>
      <c r="D28" s="124">
        <v>2</v>
      </c>
      <c r="E28" s="124" t="s">
        <v>88</v>
      </c>
      <c r="F28" s="124"/>
      <c r="G28" s="124" t="s">
        <v>88</v>
      </c>
      <c r="H28" s="124">
        <v>2</v>
      </c>
      <c r="I28" s="124">
        <v>2</v>
      </c>
      <c r="J28" s="125">
        <f t="shared" si="0"/>
        <v>0.33333333333333331</v>
      </c>
    </row>
    <row r="29" spans="2:10" ht="16.5" thickBot="1" x14ac:dyDescent="0.3">
      <c r="B29" s="120" t="s">
        <v>57</v>
      </c>
      <c r="C29" s="121">
        <v>0</v>
      </c>
      <c r="D29" s="121" t="s">
        <v>88</v>
      </c>
      <c r="E29" s="121" t="s">
        <v>88</v>
      </c>
      <c r="F29" s="121"/>
      <c r="G29" s="121" t="s">
        <v>88</v>
      </c>
      <c r="H29" s="121" t="s">
        <v>88</v>
      </c>
      <c r="I29" s="121" t="s">
        <v>88</v>
      </c>
      <c r="J29" s="122">
        <f t="shared" si="0"/>
        <v>0</v>
      </c>
    </row>
    <row r="30" spans="2:10" ht="16.5" thickBot="1" x14ac:dyDescent="0.3">
      <c r="B30" s="123" t="s">
        <v>23</v>
      </c>
      <c r="C30" s="124">
        <v>0</v>
      </c>
      <c r="D30" s="124" t="s">
        <v>88</v>
      </c>
      <c r="E30" s="124" t="s">
        <v>88</v>
      </c>
      <c r="F30" s="124"/>
      <c r="G30" s="124" t="s">
        <v>88</v>
      </c>
      <c r="H30" s="124" t="s">
        <v>88</v>
      </c>
      <c r="I30" s="124" t="s">
        <v>88</v>
      </c>
      <c r="J30" s="125">
        <f t="shared" si="0"/>
        <v>0</v>
      </c>
    </row>
    <row r="31" spans="2:10" ht="16.5" thickBot="1" x14ac:dyDescent="0.3">
      <c r="B31" s="120" t="s">
        <v>31</v>
      </c>
      <c r="C31" s="121">
        <v>7</v>
      </c>
      <c r="D31" s="121">
        <v>2</v>
      </c>
      <c r="E31" s="121" t="s">
        <v>88</v>
      </c>
      <c r="F31" s="121"/>
      <c r="G31" s="121" t="s">
        <v>88</v>
      </c>
      <c r="H31" s="121">
        <v>2</v>
      </c>
      <c r="I31" s="121">
        <v>2</v>
      </c>
      <c r="J31" s="122">
        <f t="shared" si="0"/>
        <v>0.2857142857142857</v>
      </c>
    </row>
    <row r="32" spans="2:10" ht="16.5" thickBot="1" x14ac:dyDescent="0.3">
      <c r="B32" s="123" t="s">
        <v>45</v>
      </c>
      <c r="C32" s="124">
        <v>4</v>
      </c>
      <c r="D32" s="124">
        <v>3</v>
      </c>
      <c r="E32" s="124" t="s">
        <v>88</v>
      </c>
      <c r="F32" s="124"/>
      <c r="G32" s="124" t="s">
        <v>88</v>
      </c>
      <c r="H32" s="124">
        <v>3</v>
      </c>
      <c r="I32" s="124">
        <v>3</v>
      </c>
      <c r="J32" s="125">
        <f t="shared" si="0"/>
        <v>0.75</v>
      </c>
    </row>
    <row r="33" spans="2:10" ht="16.5" thickBot="1" x14ac:dyDescent="0.3">
      <c r="B33" s="120" t="s">
        <v>27</v>
      </c>
      <c r="C33" s="121">
        <v>0</v>
      </c>
      <c r="D33" s="121" t="s">
        <v>88</v>
      </c>
      <c r="E33" s="121" t="s">
        <v>88</v>
      </c>
      <c r="F33" s="121"/>
      <c r="G33" s="121" t="s">
        <v>88</v>
      </c>
      <c r="H33" s="121" t="s">
        <v>88</v>
      </c>
      <c r="I33" s="121" t="s">
        <v>88</v>
      </c>
      <c r="J33" s="122">
        <f t="shared" si="0"/>
        <v>0</v>
      </c>
    </row>
    <row r="34" spans="2:10" ht="15.75" thickBot="1" x14ac:dyDescent="0.3">
      <c r="B34" s="74" t="s">
        <v>69</v>
      </c>
      <c r="C34" s="75">
        <f>+SUM(C5:C33)</f>
        <v>101</v>
      </c>
      <c r="D34" s="75">
        <f t="shared" ref="D34:I34" si="1">+SUM(D5:D33)</f>
        <v>46</v>
      </c>
      <c r="E34" s="75">
        <f t="shared" si="1"/>
        <v>3</v>
      </c>
      <c r="F34" s="75">
        <f t="shared" si="1"/>
        <v>0</v>
      </c>
      <c r="G34" s="75">
        <f t="shared" si="1"/>
        <v>1</v>
      </c>
      <c r="H34" s="75">
        <f t="shared" si="1"/>
        <v>50</v>
      </c>
      <c r="I34" s="75">
        <f t="shared" si="1"/>
        <v>49</v>
      </c>
      <c r="J34" s="91">
        <f>I34/C34</f>
        <v>0.48514851485148514</v>
      </c>
    </row>
    <row r="36" spans="2:10" ht="18.75" x14ac:dyDescent="0.3">
      <c r="B36" s="194" t="s">
        <v>89</v>
      </c>
      <c r="C36" s="194"/>
      <c r="D36" s="194"/>
      <c r="E36" s="194"/>
      <c r="F36" s="194"/>
      <c r="G36" s="194"/>
      <c r="H36" s="194"/>
      <c r="I36" s="194"/>
      <c r="J36" s="194"/>
    </row>
    <row r="38" spans="2:10" x14ac:dyDescent="0.25">
      <c r="C38" s="13"/>
    </row>
    <row r="39" spans="2:10" x14ac:dyDescent="0.25">
      <c r="C39" s="13"/>
    </row>
    <row r="40" spans="2:10" x14ac:dyDescent="0.25">
      <c r="C40" s="13"/>
    </row>
    <row r="41" spans="2:10" x14ac:dyDescent="0.25">
      <c r="C41" s="13"/>
    </row>
  </sheetData>
  <mergeCells count="2">
    <mergeCell ref="B36:J36"/>
    <mergeCell ref="B2:J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H47"/>
  <sheetViews>
    <sheetView zoomScale="55" zoomScaleNormal="55" workbookViewId="0">
      <selection activeCell="F25" sqref="F25"/>
    </sheetView>
  </sheetViews>
  <sheetFormatPr baseColWidth="10" defaultColWidth="11.42578125" defaultRowHeight="15" x14ac:dyDescent="0.25"/>
  <cols>
    <col min="1" max="1" width="38" style="1" customWidth="1"/>
    <col min="2" max="2" width="21.5703125" style="1" customWidth="1"/>
    <col min="3" max="4" width="15.42578125" style="1" customWidth="1"/>
    <col min="5" max="7" width="14.85546875" style="1" customWidth="1"/>
    <col min="8" max="16384" width="11.42578125" style="1"/>
  </cols>
  <sheetData>
    <row r="1" spans="1:8" ht="16.5" customHeight="1" x14ac:dyDescent="0.25">
      <c r="H1" s="41"/>
    </row>
    <row r="2" spans="1:8" ht="32.25" customHeight="1" x14ac:dyDescent="0.25">
      <c r="A2" s="195" t="s">
        <v>12</v>
      </c>
      <c r="B2" s="195"/>
      <c r="C2" s="195"/>
      <c r="D2" s="195"/>
      <c r="E2" s="195"/>
      <c r="F2" s="195"/>
      <c r="G2" s="195"/>
    </row>
    <row r="3" spans="1:8" ht="20.25" customHeight="1" thickBot="1" x14ac:dyDescent="0.3">
      <c r="A3" s="140"/>
      <c r="B3" s="140"/>
      <c r="C3" s="140"/>
      <c r="D3" s="140"/>
      <c r="E3" s="140"/>
      <c r="F3" s="140"/>
      <c r="G3" s="140"/>
      <c r="H3" s="41"/>
    </row>
    <row r="4" spans="1:8" ht="29.25" customHeight="1" thickTop="1" thickBot="1" x14ac:dyDescent="0.3">
      <c r="A4" s="168" t="s">
        <v>14</v>
      </c>
      <c r="B4" s="169" t="s">
        <v>15</v>
      </c>
      <c r="C4" s="169" t="s">
        <v>16</v>
      </c>
      <c r="D4" s="169" t="s">
        <v>17</v>
      </c>
      <c r="E4" s="169" t="s">
        <v>16</v>
      </c>
      <c r="F4" s="169" t="s">
        <v>17</v>
      </c>
      <c r="G4" s="169" t="s">
        <v>18</v>
      </c>
    </row>
    <row r="5" spans="1:8" ht="27" customHeight="1" thickTop="1" thickBot="1" x14ac:dyDescent="0.3">
      <c r="A5" s="168"/>
      <c r="B5" s="169"/>
      <c r="C5" s="169"/>
      <c r="D5" s="169"/>
      <c r="E5" s="169"/>
      <c r="F5" s="169"/>
      <c r="G5" s="169"/>
    </row>
    <row r="6" spans="1:8" ht="20.25" thickTop="1" thickBot="1" x14ac:dyDescent="0.3">
      <c r="A6" s="168"/>
      <c r="B6" s="169"/>
      <c r="C6" s="169"/>
      <c r="D6" s="169"/>
      <c r="E6" s="54" t="s">
        <v>19</v>
      </c>
      <c r="F6" s="54" t="s">
        <v>19</v>
      </c>
      <c r="G6" s="54" t="s">
        <v>19</v>
      </c>
    </row>
    <row r="7" spans="1:8" ht="20.25" thickTop="1" thickBot="1" x14ac:dyDescent="0.35">
      <c r="A7" s="92" t="s">
        <v>20</v>
      </c>
      <c r="B7" s="93">
        <v>2</v>
      </c>
      <c r="C7" s="94">
        <v>0</v>
      </c>
      <c r="D7" s="94">
        <v>1</v>
      </c>
      <c r="E7" s="95">
        <v>0</v>
      </c>
      <c r="F7" s="95">
        <v>0.5</v>
      </c>
      <c r="G7" s="95">
        <v>0.5</v>
      </c>
    </row>
    <row r="8" spans="1:8" ht="20.25" thickTop="1" thickBot="1" x14ac:dyDescent="0.35">
      <c r="A8" s="96" t="s">
        <v>21</v>
      </c>
      <c r="B8" s="97">
        <v>2</v>
      </c>
      <c r="C8" s="98">
        <v>0</v>
      </c>
      <c r="D8" s="98">
        <v>1</v>
      </c>
      <c r="E8" s="99">
        <v>0</v>
      </c>
      <c r="F8" s="99">
        <v>0.5</v>
      </c>
      <c r="G8" s="99">
        <v>0.5</v>
      </c>
    </row>
    <row r="9" spans="1:8" ht="20.25" thickTop="1" thickBot="1" x14ac:dyDescent="0.35">
      <c r="A9" s="96" t="s">
        <v>22</v>
      </c>
      <c r="B9" s="97">
        <v>0</v>
      </c>
      <c r="C9" s="98">
        <v>0</v>
      </c>
      <c r="D9" s="98">
        <v>0</v>
      </c>
      <c r="E9" s="99">
        <v>0</v>
      </c>
      <c r="F9" s="99">
        <v>0</v>
      </c>
      <c r="G9" s="99">
        <v>0</v>
      </c>
    </row>
    <row r="10" spans="1:8" ht="20.25" thickTop="1" thickBot="1" x14ac:dyDescent="0.35">
      <c r="A10" s="96" t="s">
        <v>23</v>
      </c>
      <c r="B10" s="97">
        <v>0</v>
      </c>
      <c r="C10" s="98">
        <v>0</v>
      </c>
      <c r="D10" s="98">
        <v>0</v>
      </c>
      <c r="E10" s="99">
        <v>0</v>
      </c>
      <c r="F10" s="99">
        <v>0</v>
      </c>
      <c r="G10" s="99">
        <v>0</v>
      </c>
    </row>
    <row r="11" spans="1:8" ht="20.25" thickTop="1" thickBot="1" x14ac:dyDescent="0.35">
      <c r="A11" s="92" t="s">
        <v>24</v>
      </c>
      <c r="B11" s="93">
        <v>13</v>
      </c>
      <c r="C11" s="94">
        <v>0</v>
      </c>
      <c r="D11" s="94">
        <v>6</v>
      </c>
      <c r="E11" s="95">
        <v>0</v>
      </c>
      <c r="F11" s="95">
        <v>0.46153846153846156</v>
      </c>
      <c r="G11" s="95">
        <v>0.46153846153846156</v>
      </c>
    </row>
    <row r="12" spans="1:8" ht="20.25" thickTop="1" thickBot="1" x14ac:dyDescent="0.35">
      <c r="A12" s="96" t="s">
        <v>25</v>
      </c>
      <c r="B12" s="97">
        <v>12</v>
      </c>
      <c r="C12" s="98">
        <v>0</v>
      </c>
      <c r="D12" s="98">
        <v>6</v>
      </c>
      <c r="E12" s="99">
        <v>0</v>
      </c>
      <c r="F12" s="99">
        <v>0.5</v>
      </c>
      <c r="G12" s="99">
        <v>0.5</v>
      </c>
    </row>
    <row r="13" spans="1:8" ht="20.25" thickTop="1" thickBot="1" x14ac:dyDescent="0.35">
      <c r="A13" s="96" t="s">
        <v>26</v>
      </c>
      <c r="B13" s="97">
        <v>1</v>
      </c>
      <c r="C13" s="98">
        <v>0</v>
      </c>
      <c r="D13" s="98">
        <v>0</v>
      </c>
      <c r="E13" s="99">
        <v>0</v>
      </c>
      <c r="F13" s="99">
        <v>0</v>
      </c>
      <c r="G13" s="99">
        <v>0</v>
      </c>
    </row>
    <row r="14" spans="1:8" ht="20.25" thickTop="1" thickBot="1" x14ac:dyDescent="0.35">
      <c r="A14" s="96" t="s">
        <v>27</v>
      </c>
      <c r="B14" s="97">
        <v>0</v>
      </c>
      <c r="C14" s="98">
        <v>0</v>
      </c>
      <c r="D14" s="98">
        <v>0</v>
      </c>
      <c r="E14" s="99">
        <v>0</v>
      </c>
      <c r="F14" s="99">
        <v>0</v>
      </c>
      <c r="G14" s="99">
        <v>0</v>
      </c>
    </row>
    <row r="15" spans="1:8" ht="20.25" thickTop="1" thickBot="1" x14ac:dyDescent="0.35">
      <c r="A15" s="92" t="s">
        <v>28</v>
      </c>
      <c r="B15" s="93">
        <v>14</v>
      </c>
      <c r="C15" s="94">
        <v>0</v>
      </c>
      <c r="D15" s="94">
        <v>4</v>
      </c>
      <c r="E15" s="95">
        <v>0</v>
      </c>
      <c r="F15" s="95">
        <v>0.2857142857142857</v>
      </c>
      <c r="G15" s="95">
        <v>0.2857142857142857</v>
      </c>
    </row>
    <row r="16" spans="1:8" ht="20.25" thickTop="1" thickBot="1" x14ac:dyDescent="0.35">
      <c r="A16" s="96" t="s">
        <v>29</v>
      </c>
      <c r="B16" s="97">
        <v>1</v>
      </c>
      <c r="C16" s="98">
        <v>0</v>
      </c>
      <c r="D16" s="98">
        <v>0</v>
      </c>
      <c r="E16" s="99">
        <v>0</v>
      </c>
      <c r="F16" s="99">
        <v>0</v>
      </c>
      <c r="G16" s="99">
        <v>0</v>
      </c>
    </row>
    <row r="17" spans="1:7" ht="20.25" thickTop="1" thickBot="1" x14ac:dyDescent="0.35">
      <c r="A17" s="96" t="s">
        <v>30</v>
      </c>
      <c r="B17" s="97">
        <v>6</v>
      </c>
      <c r="C17" s="98">
        <v>0</v>
      </c>
      <c r="D17" s="98">
        <v>2</v>
      </c>
      <c r="E17" s="99">
        <v>0</v>
      </c>
      <c r="F17" s="99">
        <v>0.33333333333333331</v>
      </c>
      <c r="G17" s="99">
        <v>0.33333333333333331</v>
      </c>
    </row>
    <row r="18" spans="1:7" ht="20.25" thickTop="1" thickBot="1" x14ac:dyDescent="0.35">
      <c r="A18" s="96" t="s">
        <v>31</v>
      </c>
      <c r="B18" s="97">
        <v>7</v>
      </c>
      <c r="C18" s="98">
        <v>0</v>
      </c>
      <c r="D18" s="98">
        <v>2</v>
      </c>
      <c r="E18" s="99">
        <v>0</v>
      </c>
      <c r="F18" s="99">
        <v>0.2857142857142857</v>
      </c>
      <c r="G18" s="99">
        <v>0.2857142857142857</v>
      </c>
    </row>
    <row r="19" spans="1:7" ht="20.25" thickTop="1" thickBot="1" x14ac:dyDescent="0.35">
      <c r="A19" s="92" t="s">
        <v>32</v>
      </c>
      <c r="B19" s="93">
        <v>55</v>
      </c>
      <c r="C19" s="94">
        <v>2</v>
      </c>
      <c r="D19" s="94">
        <v>26</v>
      </c>
      <c r="E19" s="95">
        <v>3.6363636363636362E-2</v>
      </c>
      <c r="F19" s="95">
        <v>0.47272727272727272</v>
      </c>
      <c r="G19" s="95">
        <v>0.50909090909090904</v>
      </c>
    </row>
    <row r="20" spans="1:7" ht="20.25" thickTop="1" thickBot="1" x14ac:dyDescent="0.35">
      <c r="A20" s="96" t="s">
        <v>33</v>
      </c>
      <c r="B20" s="97">
        <v>13</v>
      </c>
      <c r="C20" s="98">
        <v>0</v>
      </c>
      <c r="D20" s="98">
        <v>6</v>
      </c>
      <c r="E20" s="99">
        <v>0</v>
      </c>
      <c r="F20" s="99">
        <v>0.46153846153846156</v>
      </c>
      <c r="G20" s="99">
        <v>0.46153846153846156</v>
      </c>
    </row>
    <row r="21" spans="1:7" ht="20.25" thickTop="1" thickBot="1" x14ac:dyDescent="0.35">
      <c r="A21" s="96" t="s">
        <v>34</v>
      </c>
      <c r="B21" s="97">
        <v>19</v>
      </c>
      <c r="C21" s="98">
        <v>1</v>
      </c>
      <c r="D21" s="98">
        <v>9</v>
      </c>
      <c r="E21" s="99">
        <v>5.2631578947368418E-2</v>
      </c>
      <c r="F21" s="99">
        <v>0.47368421052631576</v>
      </c>
      <c r="G21" s="99">
        <v>0.52631578947368418</v>
      </c>
    </row>
    <row r="22" spans="1:7" ht="20.25" thickTop="1" thickBot="1" x14ac:dyDescent="0.35">
      <c r="A22" s="96" t="s">
        <v>35</v>
      </c>
      <c r="B22" s="97">
        <v>0</v>
      </c>
      <c r="C22" s="98">
        <v>0</v>
      </c>
      <c r="D22" s="98">
        <v>0</v>
      </c>
      <c r="E22" s="99">
        <v>0</v>
      </c>
      <c r="F22" s="99">
        <v>0</v>
      </c>
      <c r="G22" s="99">
        <v>0</v>
      </c>
    </row>
    <row r="23" spans="1:7" ht="20.25" thickTop="1" thickBot="1" x14ac:dyDescent="0.35">
      <c r="A23" s="96" t="s">
        <v>36</v>
      </c>
      <c r="B23" s="97">
        <v>1</v>
      </c>
      <c r="C23" s="98">
        <v>0</v>
      </c>
      <c r="D23" s="98">
        <v>0</v>
      </c>
      <c r="E23" s="99">
        <v>0</v>
      </c>
      <c r="F23" s="99">
        <v>0</v>
      </c>
      <c r="G23" s="99">
        <v>0</v>
      </c>
    </row>
    <row r="24" spans="1:7" ht="20.25" thickTop="1" thickBot="1" x14ac:dyDescent="0.35">
      <c r="A24" s="96" t="s">
        <v>37</v>
      </c>
      <c r="B24" s="97">
        <v>8</v>
      </c>
      <c r="C24" s="98">
        <v>1</v>
      </c>
      <c r="D24" s="98">
        <v>2</v>
      </c>
      <c r="E24" s="99">
        <v>0.125</v>
      </c>
      <c r="F24" s="99">
        <v>0.25</v>
      </c>
      <c r="G24" s="99">
        <v>0.375</v>
      </c>
    </row>
    <row r="25" spans="1:7" ht="20.25" thickTop="1" thickBot="1" x14ac:dyDescent="0.35">
      <c r="A25" s="96" t="s">
        <v>38</v>
      </c>
      <c r="B25" s="97">
        <v>14</v>
      </c>
      <c r="C25" s="98">
        <v>0</v>
      </c>
      <c r="D25" s="98">
        <v>9</v>
      </c>
      <c r="E25" s="99">
        <v>0</v>
      </c>
      <c r="F25" s="99">
        <v>0.6428571428571429</v>
      </c>
      <c r="G25" s="99">
        <v>0.6428571428571429</v>
      </c>
    </row>
    <row r="26" spans="1:7" ht="20.25" thickTop="1" thickBot="1" x14ac:dyDescent="0.35">
      <c r="A26" s="92" t="s">
        <v>39</v>
      </c>
      <c r="B26" s="93">
        <v>10</v>
      </c>
      <c r="C26" s="94">
        <v>1</v>
      </c>
      <c r="D26" s="94">
        <v>4</v>
      </c>
      <c r="E26" s="95">
        <v>0.1</v>
      </c>
      <c r="F26" s="95">
        <v>0.4</v>
      </c>
      <c r="G26" s="95">
        <v>0.5</v>
      </c>
    </row>
    <row r="27" spans="1:7" ht="20.25" thickTop="1" thickBot="1" x14ac:dyDescent="0.35">
      <c r="A27" s="96" t="s">
        <v>40</v>
      </c>
      <c r="B27" s="97">
        <v>7</v>
      </c>
      <c r="C27" s="98">
        <v>1</v>
      </c>
      <c r="D27" s="98">
        <v>3</v>
      </c>
      <c r="E27" s="99">
        <v>0.14285714285714285</v>
      </c>
      <c r="F27" s="99">
        <v>0.42857142857142855</v>
      </c>
      <c r="G27" s="99">
        <v>0.5714285714285714</v>
      </c>
    </row>
    <row r="28" spans="1:7" ht="20.25" thickTop="1" thickBot="1" x14ac:dyDescent="0.35">
      <c r="A28" s="96" t="s">
        <v>41</v>
      </c>
      <c r="B28" s="97">
        <v>1</v>
      </c>
      <c r="C28" s="98">
        <v>0</v>
      </c>
      <c r="D28" s="98">
        <v>0</v>
      </c>
      <c r="E28" s="99">
        <v>0</v>
      </c>
      <c r="F28" s="99">
        <v>0</v>
      </c>
      <c r="G28" s="99">
        <v>0</v>
      </c>
    </row>
    <row r="29" spans="1:7" ht="20.25" thickTop="1" thickBot="1" x14ac:dyDescent="0.35">
      <c r="A29" s="96" t="s">
        <v>42</v>
      </c>
      <c r="B29" s="97">
        <v>2</v>
      </c>
      <c r="C29" s="98">
        <v>0</v>
      </c>
      <c r="D29" s="98">
        <v>1</v>
      </c>
      <c r="E29" s="99">
        <v>0</v>
      </c>
      <c r="F29" s="99">
        <v>0.5</v>
      </c>
      <c r="G29" s="99">
        <v>0.5</v>
      </c>
    </row>
    <row r="30" spans="1:7" ht="20.25" thickTop="1" thickBot="1" x14ac:dyDescent="0.35">
      <c r="A30" s="92" t="s">
        <v>43</v>
      </c>
      <c r="B30" s="93">
        <v>4</v>
      </c>
      <c r="C30" s="94">
        <v>0</v>
      </c>
      <c r="D30" s="94">
        <v>3</v>
      </c>
      <c r="E30" s="95">
        <v>0</v>
      </c>
      <c r="F30" s="95">
        <v>0.75</v>
      </c>
      <c r="G30" s="95">
        <v>0.75</v>
      </c>
    </row>
    <row r="31" spans="1:7" ht="20.25" thickTop="1" thickBot="1" x14ac:dyDescent="0.35">
      <c r="A31" s="96" t="s">
        <v>44</v>
      </c>
      <c r="B31" s="97">
        <v>0</v>
      </c>
      <c r="C31" s="98">
        <v>0</v>
      </c>
      <c r="D31" s="98">
        <v>0</v>
      </c>
      <c r="E31" s="99">
        <v>0</v>
      </c>
      <c r="F31" s="99">
        <v>0</v>
      </c>
      <c r="G31" s="99">
        <v>0</v>
      </c>
    </row>
    <row r="32" spans="1:7" ht="20.25" thickTop="1" thickBot="1" x14ac:dyDescent="0.35">
      <c r="A32" s="96" t="s">
        <v>46</v>
      </c>
      <c r="B32" s="97">
        <v>0</v>
      </c>
      <c r="C32" s="98">
        <v>0</v>
      </c>
      <c r="D32" s="98">
        <v>0</v>
      </c>
      <c r="E32" s="99">
        <v>0</v>
      </c>
      <c r="F32" s="99">
        <v>0</v>
      </c>
      <c r="G32" s="99">
        <v>0</v>
      </c>
    </row>
    <row r="33" spans="1:7" ht="20.25" thickTop="1" thickBot="1" x14ac:dyDescent="0.35">
      <c r="A33" s="96" t="s">
        <v>45</v>
      </c>
      <c r="B33" s="97">
        <v>4</v>
      </c>
      <c r="C33" s="98">
        <v>0</v>
      </c>
      <c r="D33" s="98">
        <v>3</v>
      </c>
      <c r="E33" s="99">
        <v>0</v>
      </c>
      <c r="F33" s="99">
        <v>0.75</v>
      </c>
      <c r="G33" s="99">
        <v>0.75</v>
      </c>
    </row>
    <row r="34" spans="1:7" ht="20.25" thickTop="1" thickBot="1" x14ac:dyDescent="0.35">
      <c r="A34" s="96" t="s">
        <v>47</v>
      </c>
      <c r="B34" s="97">
        <v>0</v>
      </c>
      <c r="C34" s="98">
        <v>0</v>
      </c>
      <c r="D34" s="98">
        <v>0</v>
      </c>
      <c r="E34" s="99">
        <v>0</v>
      </c>
      <c r="F34" s="99">
        <v>0</v>
      </c>
      <c r="G34" s="99">
        <v>0</v>
      </c>
    </row>
    <row r="35" spans="1:7" ht="20.25" thickTop="1" thickBot="1" x14ac:dyDescent="0.35">
      <c r="A35" s="92" t="s">
        <v>60</v>
      </c>
      <c r="B35" s="93">
        <v>0</v>
      </c>
      <c r="C35" s="94">
        <v>0</v>
      </c>
      <c r="D35" s="94">
        <v>0</v>
      </c>
      <c r="E35" s="95">
        <v>0</v>
      </c>
      <c r="F35" s="95">
        <v>0</v>
      </c>
      <c r="G35" s="95">
        <v>0</v>
      </c>
    </row>
    <row r="36" spans="1:7" ht="20.25" thickTop="1" thickBot="1" x14ac:dyDescent="0.35">
      <c r="A36" s="96" t="s">
        <v>49</v>
      </c>
      <c r="B36" s="97">
        <v>0</v>
      </c>
      <c r="C36" s="98">
        <v>0</v>
      </c>
      <c r="D36" s="98">
        <v>0</v>
      </c>
      <c r="E36" s="99">
        <v>0</v>
      </c>
      <c r="F36" s="99">
        <v>0</v>
      </c>
      <c r="G36" s="99">
        <v>0</v>
      </c>
    </row>
    <row r="37" spans="1:7" ht="20.25" thickTop="1" thickBot="1" x14ac:dyDescent="0.35">
      <c r="A37" s="96" t="s">
        <v>50</v>
      </c>
      <c r="B37" s="97">
        <v>0</v>
      </c>
      <c r="C37" s="98">
        <v>0</v>
      </c>
      <c r="D37" s="98">
        <v>0</v>
      </c>
      <c r="E37" s="99">
        <v>0</v>
      </c>
      <c r="F37" s="99">
        <v>0</v>
      </c>
      <c r="G37" s="99">
        <v>0</v>
      </c>
    </row>
    <row r="38" spans="1:7" ht="20.25" thickTop="1" thickBot="1" x14ac:dyDescent="0.35">
      <c r="A38" s="92" t="s">
        <v>51</v>
      </c>
      <c r="B38" s="93">
        <v>3</v>
      </c>
      <c r="C38" s="94">
        <v>0</v>
      </c>
      <c r="D38" s="94">
        <v>2</v>
      </c>
      <c r="E38" s="95">
        <v>0</v>
      </c>
      <c r="F38" s="95">
        <v>0.66666666666666663</v>
      </c>
      <c r="G38" s="95">
        <v>0.66666666666666663</v>
      </c>
    </row>
    <row r="39" spans="1:7" ht="20.25" thickTop="1" thickBot="1" x14ac:dyDescent="0.35">
      <c r="A39" s="96" t="s">
        <v>52</v>
      </c>
      <c r="B39" s="97">
        <v>0</v>
      </c>
      <c r="C39" s="98">
        <v>0</v>
      </c>
      <c r="D39" s="98">
        <v>0</v>
      </c>
      <c r="E39" s="99">
        <v>0</v>
      </c>
      <c r="F39" s="99">
        <v>0</v>
      </c>
      <c r="G39" s="99">
        <v>0</v>
      </c>
    </row>
    <row r="40" spans="1:7" ht="20.25" thickTop="1" thickBot="1" x14ac:dyDescent="0.35">
      <c r="A40" s="96" t="s">
        <v>53</v>
      </c>
      <c r="B40" s="97">
        <v>2</v>
      </c>
      <c r="C40" s="98">
        <v>0</v>
      </c>
      <c r="D40" s="98">
        <v>1</v>
      </c>
      <c r="E40" s="99">
        <v>0</v>
      </c>
      <c r="F40" s="99">
        <v>0.5</v>
      </c>
      <c r="G40" s="99">
        <v>0.5</v>
      </c>
    </row>
    <row r="41" spans="1:7" ht="20.25" thickTop="1" thickBot="1" x14ac:dyDescent="0.35">
      <c r="A41" s="96" t="s">
        <v>54</v>
      </c>
      <c r="B41" s="97">
        <v>1</v>
      </c>
      <c r="C41" s="98">
        <v>0</v>
      </c>
      <c r="D41" s="98">
        <v>1</v>
      </c>
      <c r="E41" s="99">
        <v>0</v>
      </c>
      <c r="F41" s="99">
        <v>1</v>
      </c>
      <c r="G41" s="99">
        <v>1</v>
      </c>
    </row>
    <row r="42" spans="1:7" ht="20.25" thickTop="1" thickBot="1" x14ac:dyDescent="0.35">
      <c r="A42" s="92" t="s">
        <v>57</v>
      </c>
      <c r="B42" s="93">
        <v>0</v>
      </c>
      <c r="C42" s="94">
        <v>0</v>
      </c>
      <c r="D42" s="94">
        <v>0</v>
      </c>
      <c r="E42" s="95">
        <v>0</v>
      </c>
      <c r="F42" s="95">
        <v>0</v>
      </c>
      <c r="G42" s="95">
        <v>0</v>
      </c>
    </row>
    <row r="43" spans="1:7" ht="20.25" thickTop="1" thickBot="1" x14ac:dyDescent="0.35">
      <c r="A43" s="96" t="s">
        <v>57</v>
      </c>
      <c r="B43" s="97">
        <v>0</v>
      </c>
      <c r="C43" s="98">
        <v>0</v>
      </c>
      <c r="D43" s="98">
        <v>0</v>
      </c>
      <c r="E43" s="99">
        <v>0</v>
      </c>
      <c r="F43" s="99">
        <v>0</v>
      </c>
      <c r="G43" s="99">
        <v>0</v>
      </c>
    </row>
    <row r="44" spans="1:7" ht="20.25" thickTop="1" thickBot="1" x14ac:dyDescent="0.35">
      <c r="A44" s="92" t="s">
        <v>55</v>
      </c>
      <c r="B44" s="93">
        <v>0</v>
      </c>
      <c r="C44" s="94">
        <v>0</v>
      </c>
      <c r="D44" s="94">
        <v>0</v>
      </c>
      <c r="E44" s="95">
        <v>0</v>
      </c>
      <c r="F44" s="95">
        <v>0</v>
      </c>
      <c r="G44" s="95">
        <v>0</v>
      </c>
    </row>
    <row r="45" spans="1:7" ht="20.25" thickTop="1" thickBot="1" x14ac:dyDescent="0.35">
      <c r="A45" s="96" t="s">
        <v>56</v>
      </c>
      <c r="B45" s="97">
        <v>0</v>
      </c>
      <c r="C45" s="98">
        <v>0</v>
      </c>
      <c r="D45" s="98">
        <v>0</v>
      </c>
      <c r="E45" s="99">
        <v>0</v>
      </c>
      <c r="F45" s="99">
        <v>0</v>
      </c>
      <c r="G45" s="99">
        <v>0</v>
      </c>
    </row>
    <row r="46" spans="1:7" ht="20.25" thickTop="1" thickBot="1" x14ac:dyDescent="0.35">
      <c r="A46" s="55" t="s">
        <v>58</v>
      </c>
      <c r="B46" s="56">
        <f>+SUM(B42,B38,B35,B30,B26,B19,B15,B11,B7,B44)</f>
        <v>101</v>
      </c>
      <c r="C46" s="56">
        <f>+SUM(C42,C38,C35,C30,C26,C19,C15,C11,C7,C44)</f>
        <v>3</v>
      </c>
      <c r="D46" s="56">
        <f>+SUM(D42,D38,D35,D30,D26,D19,D15,D11,D7,D44)</f>
        <v>46</v>
      </c>
      <c r="E46" s="57">
        <f>IF($B46&lt;&gt;0,(C46/$B46),0)</f>
        <v>2.9702970297029702E-2</v>
      </c>
      <c r="F46" s="57">
        <f>IF($B46&lt;&gt;0,(D46/$B46),0)</f>
        <v>0.45544554455445546</v>
      </c>
      <c r="G46" s="57">
        <f>IF($B46&lt;&gt;0,((C46+D46)/$B46),0)</f>
        <v>0.48514851485148514</v>
      </c>
    </row>
    <row r="47" spans="1:7" ht="15.75" thickTop="1" x14ac:dyDescent="0.25"/>
  </sheetData>
  <mergeCells count="8">
    <mergeCell ref="A2:G2"/>
    <mergeCell ref="A4:A6"/>
    <mergeCell ref="E4:E5"/>
    <mergeCell ref="G4:G5"/>
    <mergeCell ref="B4:B6"/>
    <mergeCell ref="C4:C6"/>
    <mergeCell ref="D4:D6"/>
    <mergeCell ref="F4:F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B2:J26"/>
  <sheetViews>
    <sheetView zoomScaleNormal="100" workbookViewId="0">
      <selection activeCell="I6" sqref="I6"/>
    </sheetView>
  </sheetViews>
  <sheetFormatPr baseColWidth="10" defaultColWidth="11.42578125" defaultRowHeight="15" x14ac:dyDescent="0.25"/>
  <cols>
    <col min="1" max="3" width="11.42578125" style="1"/>
    <col min="4" max="4" width="19.140625" style="1" customWidth="1"/>
    <col min="5" max="5" width="24.5703125" style="1" customWidth="1"/>
    <col min="6" max="6" width="16.140625" style="1" customWidth="1"/>
    <col min="7" max="7" width="13.85546875" style="1" customWidth="1"/>
    <col min="8" max="8" width="16.140625" style="1" customWidth="1"/>
    <col min="9" max="9" width="15.7109375" style="1" customWidth="1"/>
    <col min="10" max="16384" width="11.42578125" style="1"/>
  </cols>
  <sheetData>
    <row r="2" spans="2:7" ht="23.25" x14ac:dyDescent="0.35">
      <c r="B2" s="196" t="s">
        <v>94</v>
      </c>
      <c r="C2" s="196"/>
      <c r="D2" s="196"/>
      <c r="E2" s="196"/>
      <c r="F2" s="196"/>
      <c r="G2" s="196"/>
    </row>
    <row r="3" spans="2:7" ht="15.75" thickBot="1" x14ac:dyDescent="0.3"/>
    <row r="4" spans="2:7" ht="71.25" customHeight="1" thickBot="1" x14ac:dyDescent="0.3">
      <c r="B4" s="74" t="s">
        <v>95</v>
      </c>
      <c r="C4" s="75" t="s">
        <v>96</v>
      </c>
      <c r="D4" s="75" t="s">
        <v>97</v>
      </c>
      <c r="E4" s="75" t="s">
        <v>98</v>
      </c>
      <c r="F4" s="75" t="s">
        <v>99</v>
      </c>
      <c r="G4" s="142" t="s">
        <v>100</v>
      </c>
    </row>
    <row r="5" spans="2:7" ht="15.75" thickBot="1" x14ac:dyDescent="0.3">
      <c r="B5" s="126" t="s">
        <v>101</v>
      </c>
      <c r="C5" s="127">
        <v>33</v>
      </c>
      <c r="D5" s="127">
        <v>23</v>
      </c>
      <c r="E5" s="127">
        <v>1</v>
      </c>
      <c r="F5" s="127">
        <f t="shared" ref="F5:F11" si="0">SUM(D5:E5)</f>
        <v>24</v>
      </c>
      <c r="G5" s="128">
        <f>F5/C5</f>
        <v>0.72727272727272729</v>
      </c>
    </row>
    <row r="6" spans="2:7" ht="15.75" thickBot="1" x14ac:dyDescent="0.3">
      <c r="B6" s="129" t="s">
        <v>102</v>
      </c>
      <c r="C6" s="130">
        <v>23</v>
      </c>
      <c r="D6" s="130">
        <v>15</v>
      </c>
      <c r="E6" s="130">
        <v>3</v>
      </c>
      <c r="F6" s="130">
        <f t="shared" si="0"/>
        <v>18</v>
      </c>
      <c r="G6" s="131">
        <f>F6/C6</f>
        <v>0.78260869565217395</v>
      </c>
    </row>
    <row r="7" spans="2:7" ht="15.75" thickBot="1" x14ac:dyDescent="0.3">
      <c r="B7" s="126" t="s">
        <v>103</v>
      </c>
      <c r="C7" s="127">
        <v>0</v>
      </c>
      <c r="D7" s="127">
        <v>0</v>
      </c>
      <c r="E7" s="127">
        <v>0</v>
      </c>
      <c r="F7" s="127">
        <f>SUM(D7:E7)</f>
        <v>0</v>
      </c>
      <c r="G7" s="128">
        <v>0</v>
      </c>
    </row>
    <row r="8" spans="2:7" ht="15.75" thickBot="1" x14ac:dyDescent="0.3">
      <c r="B8" s="129" t="s">
        <v>104</v>
      </c>
      <c r="C8" s="130">
        <v>27</v>
      </c>
      <c r="D8" s="130">
        <v>17</v>
      </c>
      <c r="E8" s="130">
        <v>1</v>
      </c>
      <c r="F8" s="130">
        <f t="shared" si="0"/>
        <v>18</v>
      </c>
      <c r="G8" s="131">
        <f>F8/C8</f>
        <v>0.66666666666666663</v>
      </c>
    </row>
    <row r="9" spans="2:7" ht="15.75" thickBot="1" x14ac:dyDescent="0.3">
      <c r="B9" s="126" t="s">
        <v>105</v>
      </c>
      <c r="C9" s="127">
        <v>5</v>
      </c>
      <c r="D9" s="127">
        <v>2</v>
      </c>
      <c r="E9" s="127">
        <v>0</v>
      </c>
      <c r="F9" s="127">
        <f t="shared" si="0"/>
        <v>2</v>
      </c>
      <c r="G9" s="128">
        <f>F9/C9</f>
        <v>0.4</v>
      </c>
    </row>
    <row r="10" spans="2:7" ht="15.75" thickBot="1" x14ac:dyDescent="0.3">
      <c r="B10" s="129" t="s">
        <v>106</v>
      </c>
      <c r="C10" s="130">
        <v>63</v>
      </c>
      <c r="D10" s="130">
        <v>51</v>
      </c>
      <c r="E10" s="130">
        <v>3</v>
      </c>
      <c r="F10" s="130">
        <f t="shared" si="0"/>
        <v>54</v>
      </c>
      <c r="G10" s="131">
        <f>F10/C10</f>
        <v>0.8571428571428571</v>
      </c>
    </row>
    <row r="11" spans="2:7" ht="15.75" thickBot="1" x14ac:dyDescent="0.3">
      <c r="B11" s="126" t="s">
        <v>107</v>
      </c>
      <c r="C11" s="127">
        <v>52</v>
      </c>
      <c r="D11" s="127">
        <v>26</v>
      </c>
      <c r="E11" s="127">
        <v>5</v>
      </c>
      <c r="F11" s="127">
        <f t="shared" si="0"/>
        <v>31</v>
      </c>
      <c r="G11" s="128">
        <v>0.59615384615384615</v>
      </c>
    </row>
    <row r="12" spans="2:7" ht="15.75" thickBot="1" x14ac:dyDescent="0.3">
      <c r="B12" s="129" t="s">
        <v>108</v>
      </c>
      <c r="C12" s="130">
        <v>35</v>
      </c>
      <c r="D12" s="130">
        <v>27</v>
      </c>
      <c r="E12" s="130">
        <v>4</v>
      </c>
      <c r="F12" s="130">
        <f>SUM(D12:E12)</f>
        <v>31</v>
      </c>
      <c r="G12" s="131">
        <f>F12/C12</f>
        <v>0.88571428571428568</v>
      </c>
    </row>
    <row r="13" spans="2:7" ht="15.75" thickBot="1" x14ac:dyDescent="0.3">
      <c r="B13" s="126" t="s">
        <v>109</v>
      </c>
      <c r="C13" s="127">
        <v>23</v>
      </c>
      <c r="D13" s="127">
        <v>12</v>
      </c>
      <c r="E13" s="127">
        <v>1</v>
      </c>
      <c r="F13" s="127">
        <f>SUM(D13:E13)</f>
        <v>13</v>
      </c>
      <c r="G13" s="128">
        <f>F13/C13</f>
        <v>0.56521739130434778</v>
      </c>
    </row>
    <row r="14" spans="2:7" ht="15.75" thickBot="1" x14ac:dyDescent="0.3">
      <c r="B14" s="129" t="s">
        <v>110</v>
      </c>
      <c r="C14" s="130">
        <v>34</v>
      </c>
      <c r="D14" s="130">
        <v>25</v>
      </c>
      <c r="E14" s="130">
        <v>1</v>
      </c>
      <c r="F14" s="130">
        <f>SUM(D14:E14)</f>
        <v>26</v>
      </c>
      <c r="G14" s="131">
        <f>F14/C14</f>
        <v>0.76470588235294112</v>
      </c>
    </row>
    <row r="15" spans="2:7" ht="15.75" thickBot="1" x14ac:dyDescent="0.3"/>
    <row r="16" spans="2:7" ht="70.5" customHeight="1" thickBot="1" x14ac:dyDescent="0.3">
      <c r="B16" s="74" t="s">
        <v>95</v>
      </c>
      <c r="C16" s="75" t="s">
        <v>96</v>
      </c>
      <c r="D16" s="75" t="s">
        <v>97</v>
      </c>
      <c r="E16" s="75" t="s">
        <v>98</v>
      </c>
      <c r="F16" s="75" t="s">
        <v>99</v>
      </c>
      <c r="G16" s="142" t="s">
        <v>100</v>
      </c>
    </row>
    <row r="17" spans="2:10" ht="15.75" thickBot="1" x14ac:dyDescent="0.3">
      <c r="B17" s="126" t="s">
        <v>112</v>
      </c>
      <c r="C17" s="127">
        <v>30</v>
      </c>
      <c r="D17" s="127">
        <v>25</v>
      </c>
      <c r="E17" s="127">
        <v>1</v>
      </c>
      <c r="F17" s="127">
        <f t="shared" ref="F17:F21" si="1">SUM(D17:E17)</f>
        <v>26</v>
      </c>
      <c r="G17" s="128">
        <f t="shared" ref="G17" si="2">(D17+E17)/C17</f>
        <v>0.8666666666666667</v>
      </c>
    </row>
    <row r="18" spans="2:10" ht="15.75" thickBot="1" x14ac:dyDescent="0.3">
      <c r="B18" s="129" t="s">
        <v>113</v>
      </c>
      <c r="C18" s="130">
        <v>27</v>
      </c>
      <c r="D18" s="130">
        <v>24</v>
      </c>
      <c r="E18" s="130">
        <v>1</v>
      </c>
      <c r="F18" s="130">
        <f t="shared" si="1"/>
        <v>25</v>
      </c>
      <c r="G18" s="131">
        <f t="shared" ref="G18:G23" si="3">F18/C18</f>
        <v>0.92592592592592593</v>
      </c>
    </row>
    <row r="19" spans="2:10" ht="15.75" thickBot="1" x14ac:dyDescent="0.3">
      <c r="B19" s="126" t="s">
        <v>114</v>
      </c>
      <c r="C19" s="127">
        <v>36</v>
      </c>
      <c r="D19" s="127">
        <v>24</v>
      </c>
      <c r="E19" s="127">
        <v>7</v>
      </c>
      <c r="F19" s="127">
        <f t="shared" si="1"/>
        <v>31</v>
      </c>
      <c r="G19" s="128">
        <f t="shared" si="3"/>
        <v>0.86111111111111116</v>
      </c>
      <c r="J19" s="21"/>
    </row>
    <row r="20" spans="2:10" ht="15.75" thickBot="1" x14ac:dyDescent="0.3">
      <c r="B20" s="129" t="s">
        <v>115</v>
      </c>
      <c r="C20" s="130">
        <v>20</v>
      </c>
      <c r="D20" s="130">
        <v>14</v>
      </c>
      <c r="E20" s="130">
        <v>2</v>
      </c>
      <c r="F20" s="130">
        <f t="shared" si="1"/>
        <v>16</v>
      </c>
      <c r="G20" s="131">
        <f t="shared" si="3"/>
        <v>0.8</v>
      </c>
      <c r="J20" s="21"/>
    </row>
    <row r="21" spans="2:10" ht="15.75" thickBot="1" x14ac:dyDescent="0.3">
      <c r="B21" s="126" t="s">
        <v>116</v>
      </c>
      <c r="C21" s="127">
        <v>21</v>
      </c>
      <c r="D21" s="127">
        <v>12</v>
      </c>
      <c r="E21" s="127">
        <v>2</v>
      </c>
      <c r="F21" s="127">
        <f t="shared" si="1"/>
        <v>14</v>
      </c>
      <c r="G21" s="128">
        <f t="shared" si="3"/>
        <v>0.66666666666666663</v>
      </c>
      <c r="J21" s="21"/>
    </row>
    <row r="22" spans="2:10" ht="15.75" thickBot="1" x14ac:dyDescent="0.3">
      <c r="B22" s="129" t="s">
        <v>117</v>
      </c>
      <c r="C22" s="130">
        <v>34</v>
      </c>
      <c r="D22" s="130">
        <v>25</v>
      </c>
      <c r="E22" s="130">
        <v>4</v>
      </c>
      <c r="F22" s="130">
        <f>SUM(D22:E22)</f>
        <v>29</v>
      </c>
      <c r="G22" s="131">
        <f t="shared" si="3"/>
        <v>0.8529411764705882</v>
      </c>
      <c r="J22" s="21"/>
    </row>
    <row r="23" spans="2:10" ht="15.75" thickBot="1" x14ac:dyDescent="0.3">
      <c r="B23" s="126" t="s">
        <v>118</v>
      </c>
      <c r="C23" s="127">
        <v>64</v>
      </c>
      <c r="D23" s="127">
        <v>54</v>
      </c>
      <c r="E23" s="127">
        <v>3</v>
      </c>
      <c r="F23" s="127">
        <f>SUM(D23:E23)</f>
        <v>57</v>
      </c>
      <c r="G23" s="128">
        <f t="shared" si="3"/>
        <v>0.890625</v>
      </c>
      <c r="J23" s="21"/>
    </row>
    <row r="24" spans="2:10" ht="15.75" thickBot="1" x14ac:dyDescent="0.3">
      <c r="B24" s="129" t="s">
        <v>119</v>
      </c>
      <c r="C24" s="130">
        <v>20</v>
      </c>
      <c r="D24" s="130">
        <v>15</v>
      </c>
      <c r="E24" s="130">
        <v>4</v>
      </c>
      <c r="F24" s="130">
        <f>SUM(D24:E24)</f>
        <v>19</v>
      </c>
      <c r="G24" s="131">
        <f>F24/C24</f>
        <v>0.95</v>
      </c>
      <c r="J24" s="21"/>
    </row>
    <row r="25" spans="2:10" ht="15.75" thickBot="1" x14ac:dyDescent="0.3">
      <c r="B25" s="126" t="s">
        <v>120</v>
      </c>
      <c r="C25" s="127">
        <v>15</v>
      </c>
      <c r="D25" s="127">
        <v>11</v>
      </c>
      <c r="E25" s="127">
        <v>2</v>
      </c>
      <c r="F25" s="127">
        <v>13</v>
      </c>
      <c r="G25" s="128">
        <v>0.8666666666666667</v>
      </c>
    </row>
    <row r="26" spans="2:10" ht="15.75" thickBot="1" x14ac:dyDescent="0.3">
      <c r="B26" s="129" t="s">
        <v>0</v>
      </c>
      <c r="C26" s="130">
        <v>22</v>
      </c>
      <c r="D26" s="130">
        <v>16</v>
      </c>
      <c r="E26" s="141" t="s">
        <v>111</v>
      </c>
      <c r="F26" s="130">
        <f>SUM(D26:E26)</f>
        <v>16</v>
      </c>
      <c r="G26" s="131">
        <f>F26/C26</f>
        <v>0.72727272727272729</v>
      </c>
    </row>
  </sheetData>
  <mergeCells count="1">
    <mergeCell ref="B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</sheetPr>
  <dimension ref="B1:K35"/>
  <sheetViews>
    <sheetView zoomScale="69" zoomScaleNormal="69" workbookViewId="0">
      <selection activeCell="H30" sqref="H30"/>
    </sheetView>
  </sheetViews>
  <sheetFormatPr baseColWidth="10" defaultColWidth="11.5703125" defaultRowHeight="15" x14ac:dyDescent="0.25"/>
  <cols>
    <col min="1" max="1" width="3.7109375" style="1" customWidth="1"/>
    <col min="2" max="2" width="3.28515625" style="1" customWidth="1"/>
    <col min="3" max="3" width="5.85546875" style="1" customWidth="1"/>
    <col min="4" max="4" width="45.140625" style="1" customWidth="1"/>
    <col min="5" max="5" width="11.5703125" style="1"/>
    <col min="6" max="6" width="44.7109375" style="1" customWidth="1"/>
    <col min="7" max="7" width="11.5703125" style="1"/>
    <col min="8" max="8" width="45.5703125" style="1" customWidth="1"/>
    <col min="9" max="9" width="6.42578125" style="1" customWidth="1"/>
    <col min="10" max="10" width="11.5703125" style="1" customWidth="1"/>
    <col min="11" max="16384" width="11.5703125" style="1"/>
  </cols>
  <sheetData>
    <row r="1" spans="2:11" x14ac:dyDescent="0.25">
      <c r="C1" s="153" t="str">
        <f>+"INFORME DE DESERCIÓN INTERSEMESTRAL "&amp;Planeación!A1</f>
        <v>INFORME DE DESERCIÓN INTERSEMESTRAL 2024-1</v>
      </c>
      <c r="D1" s="153"/>
      <c r="E1" s="153"/>
      <c r="F1" s="153"/>
      <c r="G1" s="153"/>
      <c r="H1" s="153"/>
      <c r="I1" s="153"/>
    </row>
    <row r="2" spans="2:11" ht="26.25" customHeight="1" x14ac:dyDescent="0.25">
      <c r="C2" s="153"/>
      <c r="D2" s="153"/>
      <c r="E2" s="153"/>
      <c r="F2" s="153"/>
      <c r="G2" s="153"/>
      <c r="H2" s="153"/>
      <c r="I2" s="153"/>
    </row>
    <row r="3" spans="2:11" x14ac:dyDescent="0.25">
      <c r="C3" s="153"/>
      <c r="D3" s="153"/>
      <c r="E3" s="153"/>
      <c r="F3" s="153"/>
      <c r="G3" s="153"/>
      <c r="H3" s="153"/>
      <c r="I3" s="153"/>
    </row>
    <row r="4" spans="2:11" ht="15" customHeight="1" x14ac:dyDescent="0.25">
      <c r="C4" s="154" t="s">
        <v>3</v>
      </c>
      <c r="D4" s="155"/>
      <c r="E4" s="155"/>
      <c r="F4" s="155"/>
      <c r="G4" s="155"/>
      <c r="H4" s="155"/>
      <c r="I4" s="155"/>
      <c r="J4" s="18"/>
    </row>
    <row r="5" spans="2:11" ht="15" customHeight="1" x14ac:dyDescent="0.25">
      <c r="C5" s="155"/>
      <c r="D5" s="155"/>
      <c r="E5" s="155"/>
      <c r="F5" s="155"/>
      <c r="G5" s="155"/>
      <c r="H5" s="155"/>
      <c r="I5" s="155"/>
      <c r="J5" s="18"/>
    </row>
    <row r="6" spans="2:11" ht="15.75" customHeight="1" x14ac:dyDescent="0.25">
      <c r="C6" s="155"/>
      <c r="D6" s="155"/>
      <c r="E6" s="155"/>
      <c r="F6" s="155"/>
      <c r="G6" s="155"/>
      <c r="H6" s="155"/>
      <c r="I6" s="155"/>
      <c r="J6" s="18"/>
    </row>
    <row r="7" spans="2:11" ht="36.75" customHeight="1" x14ac:dyDescent="0.25">
      <c r="B7" s="15"/>
      <c r="C7" s="152"/>
      <c r="D7" s="132"/>
      <c r="E7" s="132"/>
      <c r="F7" s="132"/>
      <c r="G7" s="132"/>
      <c r="H7" s="133"/>
      <c r="I7" s="134"/>
      <c r="J7" s="18"/>
      <c r="K7" s="15"/>
    </row>
    <row r="8" spans="2:11" ht="30.75" customHeight="1" x14ac:dyDescent="0.25">
      <c r="B8" s="15"/>
      <c r="C8" s="152"/>
      <c r="D8" s="151" t="s">
        <v>4</v>
      </c>
      <c r="E8" s="132"/>
      <c r="F8" s="151" t="str">
        <f>+"Gráfica de Deserción Intersemestral Institucional Serie 2010-1 a "&amp;Planeación!A1</f>
        <v>Gráfica de Deserción Intersemestral Institucional Serie 2010-1 a 2024-1</v>
      </c>
      <c r="G8" s="132"/>
      <c r="H8" s="151" t="str">
        <f>+"Tasa de Deserción Intersemestral Comparativo 2023-1 vs "&amp;Planeación!A1</f>
        <v>Tasa de Deserción Intersemestral Comparativo 2023-1 vs 2024-1</v>
      </c>
      <c r="I8" s="134"/>
      <c r="J8" s="18"/>
      <c r="K8" s="15"/>
    </row>
    <row r="9" spans="2:11" ht="18.75" x14ac:dyDescent="0.25">
      <c r="B9" s="15"/>
      <c r="C9" s="152"/>
      <c r="D9" s="151"/>
      <c r="E9" s="132"/>
      <c r="F9" s="151"/>
      <c r="G9" s="132"/>
      <c r="H9" s="151"/>
      <c r="I9" s="134"/>
      <c r="J9" s="18"/>
      <c r="K9" s="15"/>
    </row>
    <row r="10" spans="2:11" ht="26.25" customHeight="1" x14ac:dyDescent="0.25">
      <c r="B10" s="15"/>
      <c r="C10" s="152"/>
      <c r="D10" s="133"/>
      <c r="E10" s="132"/>
      <c r="F10" s="133"/>
      <c r="G10" s="132"/>
      <c r="H10" s="133"/>
      <c r="I10" s="134"/>
      <c r="J10" s="17"/>
      <c r="K10" s="15"/>
    </row>
    <row r="11" spans="2:11" ht="15" customHeight="1" x14ac:dyDescent="0.25">
      <c r="B11" s="15"/>
      <c r="C11" s="152"/>
      <c r="D11" s="151" t="s">
        <v>5</v>
      </c>
      <c r="E11" s="132"/>
      <c r="F11" s="151" t="str">
        <f>+"Desertores, Graduados y Egresados por Programa entre  2023-2 y "&amp;Planeación!A1</f>
        <v>Desertores, Graduados y Egresados por Programa entre  2023-2 y 2024-1</v>
      </c>
      <c r="G11" s="132"/>
      <c r="H11" s="151" t="s">
        <v>6</v>
      </c>
      <c r="I11" s="134"/>
      <c r="J11" s="17"/>
      <c r="K11" s="15"/>
    </row>
    <row r="12" spans="2:11" ht="30.75" customHeight="1" x14ac:dyDescent="0.25">
      <c r="B12" s="15"/>
      <c r="C12" s="152"/>
      <c r="D12" s="151"/>
      <c r="E12" s="132"/>
      <c r="F12" s="151"/>
      <c r="G12" s="132"/>
      <c r="H12" s="151"/>
      <c r="I12" s="134"/>
      <c r="J12" s="17"/>
      <c r="K12" s="15"/>
    </row>
    <row r="13" spans="2:11" ht="27.75" customHeight="1" x14ac:dyDescent="0.25">
      <c r="B13" s="15"/>
      <c r="C13" s="152"/>
      <c r="D13" s="133"/>
      <c r="E13" s="132"/>
      <c r="F13" s="135"/>
      <c r="G13" s="132"/>
      <c r="H13" s="133"/>
      <c r="I13" s="134"/>
      <c r="J13" s="17"/>
      <c r="K13" s="15"/>
    </row>
    <row r="14" spans="2:11" ht="15" customHeight="1" x14ac:dyDescent="0.25">
      <c r="B14" s="15"/>
      <c r="C14" s="152"/>
      <c r="D14" s="151" t="s">
        <v>7</v>
      </c>
      <c r="E14" s="132"/>
      <c r="F14" s="151" t="s">
        <v>8</v>
      </c>
      <c r="G14" s="132"/>
      <c r="H14" s="151" t="s">
        <v>9</v>
      </c>
      <c r="I14" s="134"/>
      <c r="J14" s="17"/>
      <c r="K14" s="15"/>
    </row>
    <row r="15" spans="2:11" ht="30" customHeight="1" x14ac:dyDescent="0.25">
      <c r="B15" s="15"/>
      <c r="C15" s="152"/>
      <c r="D15" s="151"/>
      <c r="E15" s="132"/>
      <c r="F15" s="151"/>
      <c r="G15" s="132"/>
      <c r="H15" s="151"/>
      <c r="I15" s="134"/>
      <c r="J15" s="17"/>
      <c r="K15" s="15"/>
    </row>
    <row r="16" spans="2:11" ht="25.5" customHeight="1" x14ac:dyDescent="0.25">
      <c r="B16" s="15"/>
      <c r="C16" s="152"/>
      <c r="D16" s="133"/>
      <c r="E16" s="132"/>
      <c r="F16" s="133"/>
      <c r="G16" s="132"/>
      <c r="H16" s="133"/>
      <c r="I16" s="134"/>
      <c r="J16" s="17"/>
      <c r="K16" s="15"/>
    </row>
    <row r="17" spans="2:11" ht="15" customHeight="1" x14ac:dyDescent="0.25">
      <c r="B17" s="15"/>
      <c r="C17" s="152"/>
      <c r="D17" s="151" t="s">
        <v>10</v>
      </c>
      <c r="E17" s="132"/>
      <c r="F17" s="151" t="s">
        <v>11</v>
      </c>
      <c r="G17" s="132"/>
      <c r="H17" s="151" t="s">
        <v>12</v>
      </c>
      <c r="I17" s="134"/>
      <c r="J17" s="17"/>
      <c r="K17" s="15"/>
    </row>
    <row r="18" spans="2:11" ht="30.75" customHeight="1" x14ac:dyDescent="0.25">
      <c r="B18" s="15"/>
      <c r="C18" s="152"/>
      <c r="D18" s="151"/>
      <c r="E18" s="132"/>
      <c r="F18" s="151"/>
      <c r="G18" s="132"/>
      <c r="H18" s="151"/>
      <c r="I18" s="134"/>
      <c r="J18" s="17"/>
      <c r="K18" s="15"/>
    </row>
    <row r="19" spans="2:11" ht="18.75" x14ac:dyDescent="0.25">
      <c r="B19" s="15"/>
      <c r="C19" s="152"/>
      <c r="D19" s="133"/>
      <c r="E19" s="132"/>
      <c r="F19" s="133"/>
      <c r="G19" s="132"/>
      <c r="H19" s="133"/>
      <c r="I19" s="134"/>
      <c r="J19" s="17"/>
      <c r="K19" s="15"/>
    </row>
    <row r="20" spans="2:11" ht="18.75" customHeight="1" x14ac:dyDescent="0.25">
      <c r="B20" s="15"/>
      <c r="C20" s="132"/>
      <c r="D20" s="136"/>
      <c r="E20" s="132"/>
      <c r="F20" s="132"/>
      <c r="G20" s="132"/>
      <c r="H20" s="133"/>
      <c r="I20" s="134"/>
      <c r="J20" s="17"/>
      <c r="K20" s="15"/>
    </row>
    <row r="21" spans="2:11" ht="27" customHeight="1" x14ac:dyDescent="0.25">
      <c r="B21" s="15"/>
      <c r="C21" s="132"/>
      <c r="D21" s="136"/>
      <c r="E21" s="132"/>
      <c r="F21" s="132"/>
      <c r="G21" s="132"/>
      <c r="H21" s="133"/>
      <c r="I21" s="134"/>
      <c r="J21" s="17"/>
      <c r="K21" s="15"/>
    </row>
    <row r="22" spans="2:11" ht="18.75" x14ac:dyDescent="0.25">
      <c r="B22" s="15"/>
      <c r="C22" s="132"/>
      <c r="D22" s="133"/>
      <c r="E22" s="132"/>
      <c r="F22" s="133"/>
      <c r="G22" s="132"/>
      <c r="H22" s="133"/>
      <c r="I22" s="134"/>
      <c r="J22" s="17"/>
      <c r="K22" s="15"/>
    </row>
    <row r="23" spans="2:11" x14ac:dyDescent="0.25">
      <c r="B23" s="15"/>
      <c r="C23" s="156"/>
      <c r="D23" s="156"/>
      <c r="E23" s="156"/>
      <c r="F23" s="156"/>
      <c r="G23" s="156"/>
      <c r="H23" s="156"/>
      <c r="I23" s="156"/>
      <c r="J23" s="17"/>
      <c r="K23" s="15"/>
    </row>
    <row r="24" spans="2:11" x14ac:dyDescent="0.25">
      <c r="B24" s="15"/>
      <c r="C24" s="156"/>
      <c r="D24" s="156"/>
      <c r="E24" s="156"/>
      <c r="F24" s="156"/>
      <c r="G24" s="156"/>
      <c r="H24" s="156"/>
      <c r="I24" s="156"/>
      <c r="J24" s="17"/>
      <c r="K24" s="15"/>
    </row>
    <row r="25" spans="2:11" x14ac:dyDescent="0.25">
      <c r="B25" s="15"/>
      <c r="C25" s="157"/>
      <c r="D25" s="157"/>
      <c r="E25" s="157"/>
      <c r="F25" s="157"/>
      <c r="G25" s="16"/>
      <c r="H25" s="16"/>
      <c r="I25" s="16"/>
      <c r="J25" s="16"/>
      <c r="K25" s="15"/>
    </row>
    <row r="26" spans="2:11" x14ac:dyDescent="0.25">
      <c r="B26" s="15"/>
      <c r="C26" s="19"/>
      <c r="D26" s="19"/>
      <c r="E26" s="19"/>
      <c r="F26" s="19"/>
      <c r="G26" s="16"/>
      <c r="H26" s="16"/>
      <c r="I26" s="16"/>
      <c r="J26" s="16"/>
      <c r="K26" s="15"/>
    </row>
    <row r="27" spans="2:11" x14ac:dyDescent="0.25">
      <c r="B27" s="15"/>
      <c r="C27" s="15"/>
      <c r="D27" s="15"/>
      <c r="E27" s="15"/>
      <c r="F27" s="15"/>
      <c r="G27" s="16"/>
      <c r="H27" s="16"/>
      <c r="I27" s="16"/>
      <c r="J27" s="16"/>
      <c r="K27" s="15"/>
    </row>
    <row r="28" spans="2:11" x14ac:dyDescent="0.25">
      <c r="B28" s="15"/>
      <c r="C28" s="15"/>
      <c r="D28" s="15"/>
      <c r="E28" s="15"/>
      <c r="F28" s="15"/>
      <c r="G28" s="16"/>
      <c r="H28" s="16"/>
      <c r="I28" s="16"/>
      <c r="J28" s="16"/>
      <c r="K28" s="15"/>
    </row>
    <row r="29" spans="2:11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x14ac:dyDescent="0.25">
      <c r="B30" s="15"/>
      <c r="G30" s="15"/>
      <c r="H30" s="15"/>
      <c r="I30" s="15"/>
      <c r="J30" s="15"/>
      <c r="K30" s="15"/>
    </row>
    <row r="31" spans="2:11" x14ac:dyDescent="0.25">
      <c r="B31" s="15"/>
      <c r="C31" s="15"/>
      <c r="D31" s="15"/>
      <c r="E31" s="15"/>
      <c r="F31" s="15"/>
    </row>
    <row r="32" spans="2:11" x14ac:dyDescent="0.25">
      <c r="B32" s="15"/>
      <c r="C32" s="15"/>
      <c r="D32" s="15"/>
      <c r="E32" s="15"/>
      <c r="F32" s="15"/>
    </row>
    <row r="33" spans="2:6" x14ac:dyDescent="0.25">
      <c r="B33" s="15"/>
      <c r="C33" s="15"/>
      <c r="D33" s="15"/>
      <c r="E33" s="15"/>
      <c r="F33" s="15"/>
    </row>
    <row r="34" spans="2:6" x14ac:dyDescent="0.25">
      <c r="B34" s="15"/>
      <c r="C34" s="15"/>
      <c r="D34" s="15"/>
      <c r="E34" s="15"/>
      <c r="F34" s="15"/>
    </row>
    <row r="35" spans="2:6" x14ac:dyDescent="0.25">
      <c r="B35" s="15"/>
      <c r="C35" s="15"/>
      <c r="D35" s="15"/>
      <c r="E35" s="15"/>
      <c r="F35" s="15"/>
    </row>
  </sheetData>
  <mergeCells count="20">
    <mergeCell ref="C1:I3"/>
    <mergeCell ref="C4:I6"/>
    <mergeCell ref="C23:I24"/>
    <mergeCell ref="C25:F25"/>
    <mergeCell ref="D17:D18"/>
    <mergeCell ref="C17:C19"/>
    <mergeCell ref="H8:H9"/>
    <mergeCell ref="F8:F9"/>
    <mergeCell ref="H14:H15"/>
    <mergeCell ref="D14:D15"/>
    <mergeCell ref="F17:F18"/>
    <mergeCell ref="H17:H18"/>
    <mergeCell ref="D11:D12"/>
    <mergeCell ref="C10:C13"/>
    <mergeCell ref="C14:C16"/>
    <mergeCell ref="D8:D9"/>
    <mergeCell ref="F11:F12"/>
    <mergeCell ref="H11:H12"/>
    <mergeCell ref="C7:C9"/>
    <mergeCell ref="F14:F15"/>
  </mergeCells>
  <hyperlinks>
    <hyperlink ref="D11:D12" location="'DNA por Promedio'!A1" tooltip="Desertores No Académicos por Promedio Acumulado" display="Desertores No Académicos por Promedio Acumulado" xr:uid="{00000000-0004-0000-0100-000000000000}"/>
    <hyperlink ref="F14:F15" location="'DA por Promedio'!A1" tooltip="Desertores Académicos por Promedio Acumulado" display="Desertores Académicos por Promedio Acumulado" xr:uid="{00000000-0004-0000-0100-000001000000}"/>
    <hyperlink ref="D14:D15" location="'Tasa de Deserción de Reingreso'!A1" tooltip="Tasa de Deserción intersemestral Reingreso por programa académico" display="Tasa de Deserción intersemestral Reingreso por programa académico" xr:uid="{00000000-0004-0000-0100-000002000000}"/>
    <hyperlink ref="H17:H18" location="'Tasa de Deserción de Readmitido'!A1" tooltip="Tasa de Deserción intersemestral Readmisión por programa académico " display="Tasa de Deserción intersemestral Readmisión por programa académico " xr:uid="{00000000-0004-0000-0100-000003000000}"/>
    <hyperlink ref="F11:F12" location="'D, E, G por Programa'!A1" tooltip="Deserción, Graduados y Egresados por Programas" display="Desertores, Graduados y Egresados por Programa entre 2021-1 y 2021-2" xr:uid="{00000000-0004-0000-0100-000004000000}"/>
    <hyperlink ref="F17:F18" location="'No matriculados tipo Readmisión'!A1" tooltip="DESERTORES TIPO READMISION" display="Desertores, Egresados y Graduados tipo Readmisión" xr:uid="{00000000-0004-0000-0100-000005000000}"/>
    <hyperlink ref="D8:D9" location="'Informe General'!A1" tooltip="Tasa de Deserción intersemestral por programa académico" display="Tasa de Deserción intersemestral por programa académico" xr:uid="{00000000-0004-0000-0100-000006000000}"/>
    <hyperlink ref="H11:H12" location="'No Matriculados por Programa'!A1" display="No Matriculados por Programa" xr:uid="{00000000-0004-0000-0100-000007000000}"/>
    <hyperlink ref="D17:D18" location="'Solo Inglés'!A1" display="Tasa de estudiantes de sólo inglés que regresan al programa" xr:uid="{00000000-0004-0000-0100-000008000000}"/>
    <hyperlink ref="H8:H9" location="'Deserción 2023-1 vs 2024-1'!A1" display="'Deserción 2023-1 vs 2024-1'!A1" xr:uid="{00000000-0004-0000-0100-000009000000}"/>
    <hyperlink ref="F8:F9" location="'Gráfico histórico'!A1" display="Gráfica de Deserción Intersemestral Institucional Serie 2009-2 a 2021-2" xr:uid="{00000000-0004-0000-0100-00000A000000}"/>
    <hyperlink ref="H14:H15" location="'No matriculados tipo Reingreso'!A1" tooltip="DESERTORES TIPO REINGRESO" display="Desertores, Egresados y Graduados tipo Reingreso" xr:uid="{00000000-0004-0000-0100-00000B000000}"/>
  </hyperlink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6:I16"/>
  <sheetViews>
    <sheetView workbookViewId="0">
      <selection activeCell="J22" sqref="J22"/>
    </sheetView>
  </sheetViews>
  <sheetFormatPr baseColWidth="10" defaultColWidth="11.42578125" defaultRowHeight="15" x14ac:dyDescent="0.25"/>
  <cols>
    <col min="1" max="2" width="11.42578125" style="1"/>
    <col min="3" max="3" width="4" style="1" customWidth="1"/>
    <col min="4" max="7" width="11.42578125" style="1"/>
    <col min="8" max="8" width="18.140625" style="1" customWidth="1"/>
    <col min="9" max="9" width="3.140625" style="1" customWidth="1"/>
    <col min="10" max="16384" width="11.42578125" style="1"/>
  </cols>
  <sheetData>
    <row r="6" spans="3:9" ht="15.75" thickBot="1" x14ac:dyDescent="0.3"/>
    <row r="7" spans="3:9" ht="36.75" thickBot="1" x14ac:dyDescent="0.3">
      <c r="C7" s="158" t="s">
        <v>13</v>
      </c>
      <c r="D7" s="159"/>
      <c r="E7" s="159"/>
      <c r="F7" s="159"/>
      <c r="G7" s="159"/>
      <c r="H7" s="159"/>
      <c r="I7" s="160"/>
    </row>
    <row r="8" spans="3:9" ht="15.75" customHeight="1" x14ac:dyDescent="0.25">
      <c r="C8" s="161"/>
      <c r="D8" s="162"/>
      <c r="E8" s="162"/>
      <c r="F8" s="162"/>
      <c r="G8" s="162"/>
      <c r="H8" s="162"/>
      <c r="I8" s="163"/>
    </row>
    <row r="9" spans="3:9" ht="15" customHeight="1" x14ac:dyDescent="0.25">
      <c r="C9" s="161"/>
      <c r="D9" s="162"/>
      <c r="E9" s="162"/>
      <c r="F9" s="162"/>
      <c r="G9" s="162"/>
      <c r="H9" s="162"/>
      <c r="I9" s="163"/>
    </row>
    <row r="10" spans="3:9" x14ac:dyDescent="0.25">
      <c r="C10" s="161"/>
      <c r="D10" s="162"/>
      <c r="E10" s="162"/>
      <c r="F10" s="162"/>
      <c r="G10" s="162"/>
      <c r="H10" s="162"/>
      <c r="I10" s="163"/>
    </row>
    <row r="11" spans="3:9" ht="15.75" thickBot="1" x14ac:dyDescent="0.3">
      <c r="C11" s="164"/>
      <c r="D11" s="165"/>
      <c r="E11" s="165"/>
      <c r="F11" s="165"/>
      <c r="G11" s="165"/>
      <c r="H11" s="165"/>
      <c r="I11" s="166"/>
    </row>
    <row r="14" spans="3:9" ht="15" customHeight="1" x14ac:dyDescent="0.25"/>
    <row r="15" spans="3:9" ht="15.75" customHeight="1" x14ac:dyDescent="0.25"/>
    <row r="16" spans="3:9" ht="19.5" customHeight="1" x14ac:dyDescent="0.25"/>
  </sheetData>
  <mergeCells count="2">
    <mergeCell ref="C7:I7"/>
    <mergeCell ref="C8:I1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/>
  <dimension ref="A1:Q388"/>
  <sheetViews>
    <sheetView showGridLines="0" topLeftCell="C1" zoomScale="55" zoomScaleNormal="55" workbookViewId="0">
      <selection activeCell="G26" sqref="G26"/>
    </sheetView>
  </sheetViews>
  <sheetFormatPr baseColWidth="10" defaultColWidth="11.42578125" defaultRowHeight="15" x14ac:dyDescent="0.25"/>
  <cols>
    <col min="1" max="1" width="9.5703125" style="5" customWidth="1"/>
    <col min="2" max="2" width="68.140625" bestFit="1" customWidth="1"/>
    <col min="3" max="3" width="31.42578125" customWidth="1"/>
    <col min="4" max="4" width="20" customWidth="1"/>
    <col min="5" max="5" width="18.85546875" customWidth="1"/>
    <col min="6" max="6" width="19" customWidth="1"/>
    <col min="7" max="7" width="17.28515625" customWidth="1"/>
    <col min="8" max="8" width="17.42578125" customWidth="1"/>
    <col min="9" max="9" width="4" style="1" customWidth="1"/>
    <col min="10" max="10" width="15.85546875" style="1" customWidth="1"/>
    <col min="11" max="11" width="17.7109375" style="1" customWidth="1"/>
    <col min="12" max="12" width="15.28515625" style="1" customWidth="1"/>
    <col min="13" max="13" width="11.85546875" style="1" customWidth="1"/>
    <col min="14" max="16384" width="11.42578125" style="1"/>
  </cols>
  <sheetData>
    <row r="1" spans="1:17" s="5" customFormat="1" ht="16.5" customHeight="1" x14ac:dyDescent="0.25">
      <c r="B1" s="167" t="str">
        <f>+"Tasa de Deserción intersemestral por programa académico "&amp;Planeación!A1</f>
        <v>Tasa de Deserción intersemestral por programa académico 2024-1</v>
      </c>
      <c r="C1" s="167"/>
      <c r="D1" s="167"/>
      <c r="E1" s="167"/>
      <c r="F1" s="167"/>
      <c r="G1" s="167"/>
      <c r="H1" s="167"/>
    </row>
    <row r="2" spans="1:17" ht="14.25" customHeight="1" thickBot="1" x14ac:dyDescent="0.35">
      <c r="B2" s="167"/>
      <c r="C2" s="167"/>
      <c r="D2" s="167"/>
      <c r="E2" s="167"/>
      <c r="F2" s="167"/>
      <c r="G2" s="167"/>
      <c r="H2" s="167"/>
      <c r="I2" s="6"/>
    </row>
    <row r="3" spans="1:17" ht="15" customHeight="1" thickTop="1" thickBot="1" x14ac:dyDescent="0.3">
      <c r="B3" s="168" t="s">
        <v>14</v>
      </c>
      <c r="C3" s="169" t="s">
        <v>15</v>
      </c>
      <c r="D3" s="169" t="s">
        <v>16</v>
      </c>
      <c r="E3" s="169" t="s">
        <v>17</v>
      </c>
      <c r="F3" s="169" t="s">
        <v>16</v>
      </c>
      <c r="G3" s="169" t="s">
        <v>17</v>
      </c>
      <c r="H3" s="169" t="s">
        <v>18</v>
      </c>
      <c r="I3" s="7"/>
    </row>
    <row r="4" spans="1:17" ht="24.75" customHeight="1" thickTop="1" thickBot="1" x14ac:dyDescent="0.3">
      <c r="B4" s="168"/>
      <c r="C4" s="169"/>
      <c r="D4" s="169"/>
      <c r="E4" s="169"/>
      <c r="F4" s="169"/>
      <c r="G4" s="169"/>
      <c r="H4" s="169"/>
      <c r="I4" s="7"/>
    </row>
    <row r="5" spans="1:17" ht="33" customHeight="1" thickTop="1" thickBot="1" x14ac:dyDescent="0.3">
      <c r="B5" s="168"/>
      <c r="C5" s="169"/>
      <c r="D5" s="169"/>
      <c r="E5" s="169"/>
      <c r="F5" s="54" t="s">
        <v>19</v>
      </c>
      <c r="G5" s="54" t="s">
        <v>19</v>
      </c>
      <c r="H5" s="54" t="s">
        <v>19</v>
      </c>
      <c r="I5" s="8"/>
    </row>
    <row r="6" spans="1:17" s="33" customFormat="1" ht="18" customHeight="1" thickTop="1" thickBot="1" x14ac:dyDescent="0.35">
      <c r="A6" s="31"/>
      <c r="B6" s="92" t="s">
        <v>20</v>
      </c>
      <c r="C6" s="93">
        <v>1678</v>
      </c>
      <c r="D6" s="94">
        <v>61</v>
      </c>
      <c r="E6" s="94">
        <v>12</v>
      </c>
      <c r="F6" s="95">
        <v>3.635280095351609E-2</v>
      </c>
      <c r="G6" s="95">
        <v>7.1513706793802142E-3</v>
      </c>
      <c r="H6" s="95">
        <v>4.3504171632896306E-2</v>
      </c>
      <c r="I6" s="32"/>
      <c r="K6" s="34"/>
      <c r="L6" s="34"/>
      <c r="M6" s="34"/>
      <c r="N6" s="34"/>
      <c r="O6" s="34"/>
    </row>
    <row r="7" spans="1:17" s="33" customFormat="1" ht="18" customHeight="1" thickTop="1" thickBot="1" x14ac:dyDescent="0.35">
      <c r="A7" s="31"/>
      <c r="B7" s="96" t="s">
        <v>21</v>
      </c>
      <c r="C7" s="97">
        <v>747</v>
      </c>
      <c r="D7" s="98">
        <v>29</v>
      </c>
      <c r="E7" s="98">
        <v>5</v>
      </c>
      <c r="F7" s="99">
        <v>3.8821954484605084E-2</v>
      </c>
      <c r="G7" s="99">
        <v>6.6934404283801874E-3</v>
      </c>
      <c r="H7" s="99">
        <v>4.5515394912985271E-2</v>
      </c>
      <c r="I7" s="35"/>
      <c r="J7" s="36"/>
      <c r="K7" s="37"/>
      <c r="L7" s="34"/>
      <c r="M7" s="34"/>
      <c r="N7" s="34"/>
      <c r="O7" s="34"/>
    </row>
    <row r="8" spans="1:17" s="33" customFormat="1" ht="18" customHeight="1" thickTop="1" thickBot="1" x14ac:dyDescent="0.35">
      <c r="A8" s="31"/>
      <c r="B8" s="96" t="s">
        <v>22</v>
      </c>
      <c r="C8" s="97">
        <v>230</v>
      </c>
      <c r="D8" s="98">
        <v>8</v>
      </c>
      <c r="E8" s="98">
        <v>3</v>
      </c>
      <c r="F8" s="99">
        <v>3.4782608695652174E-2</v>
      </c>
      <c r="G8" s="99">
        <v>1.3043478260869565E-2</v>
      </c>
      <c r="H8" s="99">
        <v>4.7826086956521741E-2</v>
      </c>
      <c r="I8" s="35"/>
      <c r="J8" s="36"/>
      <c r="K8" s="37"/>
      <c r="L8" s="34"/>
      <c r="M8" s="34"/>
      <c r="N8" s="34"/>
      <c r="O8" s="34"/>
    </row>
    <row r="9" spans="1:17" s="33" customFormat="1" ht="18" customHeight="1" thickTop="1" thickBot="1" x14ac:dyDescent="0.35">
      <c r="A9" s="31"/>
      <c r="B9" s="96" t="s">
        <v>23</v>
      </c>
      <c r="C9" s="97">
        <v>701</v>
      </c>
      <c r="D9" s="98">
        <v>24</v>
      </c>
      <c r="E9" s="98">
        <v>4</v>
      </c>
      <c r="F9" s="99">
        <v>3.4236804564907276E-2</v>
      </c>
      <c r="G9" s="99">
        <v>5.7061340941512127E-3</v>
      </c>
      <c r="H9" s="99">
        <v>3.9942938659058486E-2</v>
      </c>
      <c r="I9" s="35"/>
      <c r="J9" s="36"/>
      <c r="K9" s="37"/>
      <c r="L9" s="34"/>
      <c r="M9" s="34"/>
      <c r="N9" s="34"/>
      <c r="O9" s="34"/>
    </row>
    <row r="10" spans="1:17" s="33" customFormat="1" ht="18" customHeight="1" thickTop="1" thickBot="1" x14ac:dyDescent="0.35">
      <c r="A10" s="31"/>
      <c r="B10" s="92" t="s">
        <v>24</v>
      </c>
      <c r="C10" s="93">
        <v>1083</v>
      </c>
      <c r="D10" s="94">
        <v>40</v>
      </c>
      <c r="E10" s="94">
        <v>10</v>
      </c>
      <c r="F10" s="95">
        <v>3.6934441366574332E-2</v>
      </c>
      <c r="G10" s="95">
        <v>9.2336103416435829E-3</v>
      </c>
      <c r="H10" s="95">
        <v>4.6168051708217916E-2</v>
      </c>
      <c r="I10" s="32"/>
      <c r="J10" s="36"/>
      <c r="K10" s="37"/>
      <c r="L10" s="34"/>
      <c r="M10" s="34"/>
      <c r="N10" s="34"/>
      <c r="O10" s="34"/>
    </row>
    <row r="11" spans="1:17" s="33" customFormat="1" ht="18" customHeight="1" thickTop="1" thickBot="1" x14ac:dyDescent="0.35">
      <c r="A11" s="31"/>
      <c r="B11" s="96" t="s">
        <v>25</v>
      </c>
      <c r="C11" s="97">
        <v>718</v>
      </c>
      <c r="D11" s="98">
        <v>26</v>
      </c>
      <c r="E11" s="98">
        <v>9</v>
      </c>
      <c r="F11" s="99">
        <v>3.6211699164345405E-2</v>
      </c>
      <c r="G11" s="99">
        <v>1.2534818941504178E-2</v>
      </c>
      <c r="H11" s="99">
        <v>4.8746518105849582E-2</v>
      </c>
      <c r="I11" s="35"/>
      <c r="J11" s="36"/>
      <c r="K11" s="37"/>
      <c r="L11" s="34"/>
      <c r="M11" s="34"/>
      <c r="N11" s="34"/>
      <c r="O11" s="34"/>
    </row>
    <row r="12" spans="1:17" s="33" customFormat="1" ht="18" customHeight="1" thickTop="1" thickBot="1" x14ac:dyDescent="0.35">
      <c r="A12" s="31"/>
      <c r="B12" s="96" t="s">
        <v>26</v>
      </c>
      <c r="C12" s="97">
        <v>126</v>
      </c>
      <c r="D12" s="98">
        <v>7</v>
      </c>
      <c r="E12" s="98">
        <v>1</v>
      </c>
      <c r="F12" s="99">
        <v>5.5555555555555552E-2</v>
      </c>
      <c r="G12" s="99">
        <v>7.9365079365079361E-3</v>
      </c>
      <c r="H12" s="99">
        <v>6.3492063492063489E-2</v>
      </c>
      <c r="I12" s="35"/>
      <c r="J12" s="36"/>
      <c r="K12" s="37"/>
      <c r="L12" s="34"/>
      <c r="M12" s="34"/>
      <c r="N12" s="34"/>
      <c r="O12" s="34"/>
    </row>
    <row r="13" spans="1:17" s="33" customFormat="1" ht="18" customHeight="1" thickTop="1" thickBot="1" x14ac:dyDescent="0.35">
      <c r="A13" s="31"/>
      <c r="B13" s="96" t="s">
        <v>27</v>
      </c>
      <c r="C13" s="97">
        <v>239</v>
      </c>
      <c r="D13" s="98">
        <v>7</v>
      </c>
      <c r="E13" s="98">
        <v>0</v>
      </c>
      <c r="F13" s="99">
        <v>2.9288702928870293E-2</v>
      </c>
      <c r="G13" s="99">
        <v>0</v>
      </c>
      <c r="H13" s="99">
        <v>2.9288702928870293E-2</v>
      </c>
      <c r="I13" s="35"/>
      <c r="J13" s="36"/>
      <c r="K13" s="37"/>
      <c r="L13" s="34"/>
      <c r="M13" s="34"/>
      <c r="N13" s="34"/>
      <c r="O13" s="34"/>
    </row>
    <row r="14" spans="1:17" s="33" customFormat="1" ht="18" customHeight="1" thickTop="1" thickBot="1" x14ac:dyDescent="0.35">
      <c r="A14" s="31"/>
      <c r="B14" s="92" t="s">
        <v>28</v>
      </c>
      <c r="C14" s="93">
        <v>1902</v>
      </c>
      <c r="D14" s="94">
        <v>24</v>
      </c>
      <c r="E14" s="94">
        <v>18</v>
      </c>
      <c r="F14" s="95">
        <v>1.2618296529968454E-2</v>
      </c>
      <c r="G14" s="95">
        <v>9.4637223974763408E-3</v>
      </c>
      <c r="H14" s="95">
        <v>2.2082018927444796E-2</v>
      </c>
      <c r="I14" s="32"/>
      <c r="J14" s="36"/>
      <c r="K14" s="37"/>
      <c r="L14" s="34"/>
      <c r="M14" s="34"/>
      <c r="N14" s="34"/>
      <c r="O14" s="34"/>
    </row>
    <row r="15" spans="1:17" s="33" customFormat="1" ht="18" customHeight="1" thickTop="1" thickBot="1" x14ac:dyDescent="0.35">
      <c r="A15" s="31"/>
      <c r="B15" s="96" t="s">
        <v>29</v>
      </c>
      <c r="C15" s="97">
        <v>185</v>
      </c>
      <c r="D15" s="98">
        <v>3</v>
      </c>
      <c r="E15" s="98">
        <v>4</v>
      </c>
      <c r="F15" s="99">
        <v>1.6216216216216217E-2</v>
      </c>
      <c r="G15" s="99">
        <v>2.1621621621621623E-2</v>
      </c>
      <c r="H15" s="99">
        <v>3.783783783783784E-2</v>
      </c>
      <c r="I15" s="35"/>
      <c r="J15" s="36"/>
      <c r="K15" s="37"/>
      <c r="L15" s="34"/>
      <c r="M15" s="34"/>
      <c r="N15" s="34"/>
      <c r="O15" s="34"/>
      <c r="P15" s="38"/>
      <c r="Q15" s="38"/>
    </row>
    <row r="16" spans="1:17" s="33" customFormat="1" ht="18" customHeight="1" thickTop="1" thickBot="1" x14ac:dyDescent="0.35">
      <c r="A16" s="31"/>
      <c r="B16" s="96" t="s">
        <v>30</v>
      </c>
      <c r="C16" s="97">
        <v>1489</v>
      </c>
      <c r="D16" s="98">
        <v>17</v>
      </c>
      <c r="E16" s="98">
        <v>9</v>
      </c>
      <c r="F16" s="99">
        <v>1.1417058428475487E-2</v>
      </c>
      <c r="G16" s="99">
        <v>6.044325050369375E-3</v>
      </c>
      <c r="H16" s="99">
        <v>1.7461383478844864E-2</v>
      </c>
      <c r="I16" s="35"/>
      <c r="J16" s="36"/>
      <c r="K16" s="37"/>
      <c r="L16" s="34"/>
      <c r="M16" s="34"/>
      <c r="N16" s="34"/>
      <c r="O16" s="34"/>
      <c r="P16" s="38"/>
      <c r="Q16" s="38"/>
    </row>
    <row r="17" spans="1:17" s="33" customFormat="1" ht="18" customHeight="1" thickTop="1" thickBot="1" x14ac:dyDescent="0.35">
      <c r="A17" s="31"/>
      <c r="B17" s="96" t="s">
        <v>31</v>
      </c>
      <c r="C17" s="97">
        <v>228</v>
      </c>
      <c r="D17" s="98">
        <v>4</v>
      </c>
      <c r="E17" s="98">
        <v>5</v>
      </c>
      <c r="F17" s="99">
        <v>1.7543859649122806E-2</v>
      </c>
      <c r="G17" s="99">
        <v>2.1929824561403508E-2</v>
      </c>
      <c r="H17" s="99">
        <v>3.9473684210526314E-2</v>
      </c>
      <c r="I17" s="35"/>
      <c r="J17" s="36"/>
      <c r="K17" s="37"/>
      <c r="L17" s="34"/>
      <c r="M17" s="34"/>
      <c r="N17" s="34"/>
      <c r="O17" s="34"/>
      <c r="P17" s="38"/>
      <c r="Q17" s="38"/>
    </row>
    <row r="18" spans="1:17" s="33" customFormat="1" ht="18" customHeight="1" thickTop="1" thickBot="1" x14ac:dyDescent="0.35">
      <c r="A18" s="31"/>
      <c r="B18" s="92" t="s">
        <v>32</v>
      </c>
      <c r="C18" s="93">
        <v>3015</v>
      </c>
      <c r="D18" s="94">
        <v>95</v>
      </c>
      <c r="E18" s="94">
        <v>42</v>
      </c>
      <c r="F18" s="95">
        <v>3.150912106135987E-2</v>
      </c>
      <c r="G18" s="95">
        <v>1.3930348258706468E-2</v>
      </c>
      <c r="H18" s="95">
        <v>4.5439469320066338E-2</v>
      </c>
      <c r="I18" s="32"/>
      <c r="J18" s="36"/>
      <c r="K18" s="37"/>
      <c r="L18" s="34"/>
      <c r="M18" s="34"/>
      <c r="N18" s="34"/>
      <c r="O18" s="34"/>
      <c r="P18" s="38"/>
      <c r="Q18" s="38"/>
    </row>
    <row r="19" spans="1:17" s="33" customFormat="1" ht="18" customHeight="1" thickTop="1" thickBot="1" x14ac:dyDescent="0.35">
      <c r="A19" s="31"/>
      <c r="B19" s="96" t="s">
        <v>33</v>
      </c>
      <c r="C19" s="97">
        <v>651</v>
      </c>
      <c r="D19" s="98">
        <v>17</v>
      </c>
      <c r="E19" s="98">
        <v>9</v>
      </c>
      <c r="F19" s="99">
        <v>2.6113671274961597E-2</v>
      </c>
      <c r="G19" s="99">
        <v>1.3824884792626729E-2</v>
      </c>
      <c r="H19" s="99">
        <v>3.9938556067588324E-2</v>
      </c>
      <c r="I19" s="35"/>
      <c r="J19" s="36"/>
      <c r="K19" s="37"/>
      <c r="L19" s="34"/>
      <c r="M19" s="34"/>
      <c r="N19" s="34"/>
      <c r="O19" s="34"/>
    </row>
    <row r="20" spans="1:17" s="33" customFormat="1" ht="18" customHeight="1" thickTop="1" thickBot="1" x14ac:dyDescent="0.35">
      <c r="A20" s="31"/>
      <c r="B20" s="96" t="s">
        <v>34</v>
      </c>
      <c r="C20" s="97">
        <v>703</v>
      </c>
      <c r="D20" s="98">
        <v>35</v>
      </c>
      <c r="E20" s="98">
        <v>12</v>
      </c>
      <c r="F20" s="99">
        <v>4.9786628733997154E-2</v>
      </c>
      <c r="G20" s="99">
        <v>1.7069701280227598E-2</v>
      </c>
      <c r="H20" s="99">
        <v>6.6856330014224752E-2</v>
      </c>
      <c r="I20" s="35"/>
      <c r="J20" s="36"/>
      <c r="K20" s="37"/>
      <c r="L20" s="34"/>
      <c r="M20" s="34"/>
      <c r="N20" s="34"/>
      <c r="O20" s="34"/>
    </row>
    <row r="21" spans="1:17" s="33" customFormat="1" ht="18" customHeight="1" thickTop="1" thickBot="1" x14ac:dyDescent="0.35">
      <c r="A21" s="31"/>
      <c r="B21" s="96" t="s">
        <v>35</v>
      </c>
      <c r="C21" s="97">
        <v>166</v>
      </c>
      <c r="D21" s="98">
        <v>4</v>
      </c>
      <c r="E21" s="98">
        <v>2</v>
      </c>
      <c r="F21" s="99">
        <v>2.4096385542168676E-2</v>
      </c>
      <c r="G21" s="99">
        <v>1.2048192771084338E-2</v>
      </c>
      <c r="H21" s="99">
        <v>3.614457831325301E-2</v>
      </c>
      <c r="I21" s="35"/>
      <c r="J21" s="36"/>
      <c r="K21" s="37"/>
      <c r="L21" s="34"/>
      <c r="M21" s="34"/>
      <c r="N21" s="34"/>
      <c r="O21" s="34"/>
    </row>
    <row r="22" spans="1:17" s="33" customFormat="1" ht="18" customHeight="1" thickTop="1" thickBot="1" x14ac:dyDescent="0.35">
      <c r="A22" s="31"/>
      <c r="B22" s="96" t="s">
        <v>36</v>
      </c>
      <c r="C22" s="97">
        <v>287</v>
      </c>
      <c r="D22" s="98">
        <v>7</v>
      </c>
      <c r="E22" s="98">
        <v>1</v>
      </c>
      <c r="F22" s="99">
        <v>2.4390243902439025E-2</v>
      </c>
      <c r="G22" s="99">
        <v>3.4843205574912892E-3</v>
      </c>
      <c r="H22" s="99">
        <v>2.7874564459930314E-2</v>
      </c>
      <c r="I22" s="35"/>
      <c r="J22" s="36"/>
      <c r="K22" s="37"/>
      <c r="L22" s="34"/>
      <c r="M22" s="34"/>
      <c r="N22" s="34"/>
      <c r="O22" s="34"/>
    </row>
    <row r="23" spans="1:17" s="33" customFormat="1" ht="18" customHeight="1" thickTop="1" thickBot="1" x14ac:dyDescent="0.35">
      <c r="A23" s="31"/>
      <c r="B23" s="96" t="s">
        <v>37</v>
      </c>
      <c r="C23" s="97">
        <v>753</v>
      </c>
      <c r="D23" s="98">
        <v>20</v>
      </c>
      <c r="E23" s="98">
        <v>7</v>
      </c>
      <c r="F23" s="99">
        <v>2.6560424966799469E-2</v>
      </c>
      <c r="G23" s="99">
        <v>9.2961487383798145E-3</v>
      </c>
      <c r="H23" s="99">
        <v>3.5856573705179286E-2</v>
      </c>
      <c r="I23" s="35"/>
      <c r="J23" s="36"/>
      <c r="K23" s="37"/>
      <c r="L23" s="34"/>
      <c r="M23" s="34"/>
      <c r="N23" s="34"/>
      <c r="O23" s="34"/>
    </row>
    <row r="24" spans="1:17" s="33" customFormat="1" ht="18" customHeight="1" thickTop="1" thickBot="1" x14ac:dyDescent="0.35">
      <c r="A24" s="31"/>
      <c r="B24" s="96" t="s">
        <v>38</v>
      </c>
      <c r="C24" s="97">
        <v>455</v>
      </c>
      <c r="D24" s="98">
        <v>12</v>
      </c>
      <c r="E24" s="98">
        <v>11</v>
      </c>
      <c r="F24" s="99">
        <v>2.6373626373626374E-2</v>
      </c>
      <c r="G24" s="99">
        <v>2.4175824175824177E-2</v>
      </c>
      <c r="H24" s="99">
        <v>5.054945054945055E-2</v>
      </c>
      <c r="I24" s="35"/>
      <c r="J24" s="36"/>
      <c r="K24" s="37"/>
      <c r="L24" s="34"/>
      <c r="M24" s="34"/>
      <c r="N24" s="34"/>
      <c r="O24" s="34"/>
    </row>
    <row r="25" spans="1:17" s="33" customFormat="1" ht="18" customHeight="1" thickTop="1" thickBot="1" x14ac:dyDescent="0.35">
      <c r="A25" s="31"/>
      <c r="B25" s="92" t="s">
        <v>39</v>
      </c>
      <c r="C25" s="93">
        <v>882</v>
      </c>
      <c r="D25" s="94">
        <v>29</v>
      </c>
      <c r="E25" s="94">
        <v>8</v>
      </c>
      <c r="F25" s="95">
        <v>3.2879818594104306E-2</v>
      </c>
      <c r="G25" s="95">
        <v>9.0702947845804991E-3</v>
      </c>
      <c r="H25" s="95">
        <v>4.195011337868481E-2</v>
      </c>
      <c r="I25" s="32"/>
      <c r="J25" s="36"/>
      <c r="K25" s="37"/>
      <c r="L25" s="34"/>
      <c r="M25" s="34"/>
      <c r="N25" s="34"/>
      <c r="O25" s="34"/>
    </row>
    <row r="26" spans="1:17" s="33" customFormat="1" ht="18" customHeight="1" thickTop="1" thickBot="1" x14ac:dyDescent="0.35">
      <c r="A26" s="31"/>
      <c r="B26" s="96" t="s">
        <v>40</v>
      </c>
      <c r="C26" s="97">
        <v>387</v>
      </c>
      <c r="D26" s="98">
        <v>12</v>
      </c>
      <c r="E26" s="98">
        <v>3</v>
      </c>
      <c r="F26" s="99">
        <v>3.1007751937984496E-2</v>
      </c>
      <c r="G26" s="99">
        <v>7.7519379844961239E-3</v>
      </c>
      <c r="H26" s="99">
        <v>3.875968992248062E-2</v>
      </c>
      <c r="I26" s="35"/>
      <c r="J26" s="36"/>
      <c r="K26" s="37"/>
      <c r="L26" s="34"/>
      <c r="M26" s="34"/>
      <c r="N26" s="34"/>
      <c r="O26" s="34"/>
    </row>
    <row r="27" spans="1:17" s="33" customFormat="1" ht="18" customHeight="1" thickTop="1" thickBot="1" x14ac:dyDescent="0.35">
      <c r="A27" s="31"/>
      <c r="B27" s="96" t="s">
        <v>41</v>
      </c>
      <c r="C27" s="97">
        <v>109</v>
      </c>
      <c r="D27" s="98">
        <v>6</v>
      </c>
      <c r="E27" s="98">
        <v>0</v>
      </c>
      <c r="F27" s="99">
        <v>5.5045871559633031E-2</v>
      </c>
      <c r="G27" s="99">
        <v>0</v>
      </c>
      <c r="H27" s="99">
        <v>5.5045871559633031E-2</v>
      </c>
      <c r="I27" s="35"/>
      <c r="J27" s="36"/>
      <c r="K27" s="37"/>
      <c r="L27" s="34"/>
      <c r="M27" s="34"/>
      <c r="N27" s="34"/>
      <c r="O27" s="34"/>
    </row>
    <row r="28" spans="1:17" s="33" customFormat="1" ht="18" customHeight="1" thickTop="1" thickBot="1" x14ac:dyDescent="0.35">
      <c r="A28" s="31"/>
      <c r="B28" s="96" t="s">
        <v>42</v>
      </c>
      <c r="C28" s="97">
        <v>386</v>
      </c>
      <c r="D28" s="98">
        <v>11</v>
      </c>
      <c r="E28" s="98">
        <v>5</v>
      </c>
      <c r="F28" s="99">
        <v>2.8497409326424871E-2</v>
      </c>
      <c r="G28" s="99">
        <v>1.2953367875647668E-2</v>
      </c>
      <c r="H28" s="99">
        <v>4.145077720207254E-2</v>
      </c>
      <c r="I28" s="35"/>
      <c r="J28" s="36"/>
      <c r="K28" s="37"/>
      <c r="L28" s="34"/>
      <c r="M28" s="34"/>
      <c r="N28" s="34"/>
      <c r="O28" s="34"/>
    </row>
    <row r="29" spans="1:17" s="33" customFormat="1" ht="18" customHeight="1" thickTop="1" thickBot="1" x14ac:dyDescent="0.35">
      <c r="A29" s="31"/>
      <c r="B29" s="92" t="s">
        <v>43</v>
      </c>
      <c r="C29" s="93">
        <v>1484</v>
      </c>
      <c r="D29" s="94">
        <v>49</v>
      </c>
      <c r="E29" s="94">
        <v>7</v>
      </c>
      <c r="F29" s="95">
        <v>3.3018867924528301E-2</v>
      </c>
      <c r="G29" s="95">
        <v>4.7169811320754715E-3</v>
      </c>
      <c r="H29" s="95">
        <v>3.7735849056603772E-2</v>
      </c>
      <c r="I29" s="32"/>
      <c r="J29" s="36"/>
      <c r="K29" s="37"/>
      <c r="L29" s="34"/>
      <c r="M29" s="34"/>
      <c r="N29" s="34"/>
      <c r="O29" s="34"/>
    </row>
    <row r="30" spans="1:17" s="33" customFormat="1" ht="18" customHeight="1" thickTop="1" thickBot="1" x14ac:dyDescent="0.35">
      <c r="A30" s="31"/>
      <c r="B30" s="96" t="s">
        <v>44</v>
      </c>
      <c r="C30" s="97">
        <v>484</v>
      </c>
      <c r="D30" s="98">
        <v>13</v>
      </c>
      <c r="E30" s="98">
        <v>0</v>
      </c>
      <c r="F30" s="99">
        <v>2.6859504132231406E-2</v>
      </c>
      <c r="G30" s="99">
        <v>0</v>
      </c>
      <c r="H30" s="99">
        <v>2.6859504132231406E-2</v>
      </c>
      <c r="I30" s="35"/>
      <c r="J30" s="36"/>
      <c r="K30" s="37"/>
      <c r="L30" s="34"/>
      <c r="M30" s="34"/>
      <c r="N30" s="34"/>
      <c r="O30" s="34"/>
    </row>
    <row r="31" spans="1:17" s="33" customFormat="1" ht="18" customHeight="1" thickTop="1" thickBot="1" x14ac:dyDescent="0.35">
      <c r="A31" s="31"/>
      <c r="B31" s="96" t="s">
        <v>45</v>
      </c>
      <c r="C31" s="97">
        <v>805</v>
      </c>
      <c r="D31" s="98">
        <v>26</v>
      </c>
      <c r="E31" s="98">
        <v>5</v>
      </c>
      <c r="F31" s="99">
        <v>3.2298136645962733E-2</v>
      </c>
      <c r="G31" s="99">
        <v>6.2111801242236021E-3</v>
      </c>
      <c r="H31" s="99">
        <v>3.8509316770186333E-2</v>
      </c>
      <c r="I31" s="35"/>
      <c r="J31" s="36"/>
      <c r="K31" s="37"/>
      <c r="L31" s="34"/>
      <c r="M31" s="34"/>
      <c r="N31" s="34"/>
      <c r="O31" s="34"/>
    </row>
    <row r="32" spans="1:17" s="33" customFormat="1" ht="18" customHeight="1" thickTop="1" thickBot="1" x14ac:dyDescent="0.35">
      <c r="A32" s="31"/>
      <c r="B32" s="96" t="s">
        <v>46</v>
      </c>
      <c r="C32" s="97">
        <v>31</v>
      </c>
      <c r="D32" s="98">
        <v>3</v>
      </c>
      <c r="E32" s="98">
        <v>0</v>
      </c>
      <c r="F32" s="99">
        <v>9.6774193548387094E-2</v>
      </c>
      <c r="G32" s="99">
        <v>0</v>
      </c>
      <c r="H32" s="99">
        <v>9.6774193548387094E-2</v>
      </c>
      <c r="I32" s="35"/>
      <c r="J32" s="36"/>
      <c r="K32" s="37"/>
      <c r="L32" s="34"/>
      <c r="M32" s="34"/>
      <c r="N32" s="34"/>
      <c r="O32" s="34"/>
    </row>
    <row r="33" spans="1:17" s="33" customFormat="1" ht="18" customHeight="1" thickTop="1" thickBot="1" x14ac:dyDescent="0.35">
      <c r="A33" s="31"/>
      <c r="B33" s="96" t="s">
        <v>47</v>
      </c>
      <c r="C33" s="97">
        <v>164</v>
      </c>
      <c r="D33" s="98">
        <v>7</v>
      </c>
      <c r="E33" s="98">
        <v>2</v>
      </c>
      <c r="F33" s="99">
        <v>4.2682926829268296E-2</v>
      </c>
      <c r="G33" s="99">
        <v>1.2195121951219513E-2</v>
      </c>
      <c r="H33" s="99">
        <v>5.4878048780487805E-2</v>
      </c>
      <c r="I33" s="35"/>
      <c r="J33" s="36"/>
      <c r="K33" s="37"/>
      <c r="L33" s="34"/>
      <c r="M33" s="34"/>
      <c r="N33" s="34"/>
      <c r="O33" s="34"/>
    </row>
    <row r="34" spans="1:17" s="33" customFormat="1" ht="18" customHeight="1" thickTop="1" thickBot="1" x14ac:dyDescent="0.35">
      <c r="A34" s="31"/>
      <c r="B34" s="92" t="s">
        <v>48</v>
      </c>
      <c r="C34" s="93">
        <v>96</v>
      </c>
      <c r="D34" s="94">
        <v>5</v>
      </c>
      <c r="E34" s="94">
        <v>1</v>
      </c>
      <c r="F34" s="95">
        <v>5.2083333333333336E-2</v>
      </c>
      <c r="G34" s="95">
        <v>1.0416666666666666E-2</v>
      </c>
      <c r="H34" s="95">
        <v>6.25E-2</v>
      </c>
      <c r="I34" s="35"/>
      <c r="J34" s="36"/>
      <c r="K34" s="37"/>
      <c r="L34" s="34"/>
      <c r="M34" s="34"/>
      <c r="N34" s="34"/>
      <c r="O34" s="34"/>
    </row>
    <row r="35" spans="1:17" s="33" customFormat="1" ht="18" customHeight="1" thickTop="1" thickBot="1" x14ac:dyDescent="0.35">
      <c r="A35" s="31"/>
      <c r="B35" s="96" t="s">
        <v>49</v>
      </c>
      <c r="C35" s="97">
        <v>95</v>
      </c>
      <c r="D35" s="98">
        <v>5</v>
      </c>
      <c r="E35" s="98">
        <v>1</v>
      </c>
      <c r="F35" s="99">
        <v>5.2631578947368418E-2</v>
      </c>
      <c r="G35" s="99">
        <v>1.0526315789473684E-2</v>
      </c>
      <c r="H35" s="99">
        <v>6.3157894736842107E-2</v>
      </c>
      <c r="I35" s="32"/>
      <c r="J35" s="36"/>
      <c r="K35" s="37"/>
      <c r="L35" s="34"/>
      <c r="M35" s="34"/>
      <c r="N35" s="34"/>
      <c r="O35" s="34"/>
    </row>
    <row r="36" spans="1:17" s="33" customFormat="1" ht="18" customHeight="1" thickTop="1" thickBot="1" x14ac:dyDescent="0.35">
      <c r="A36" s="31"/>
      <c r="B36" s="96" t="s">
        <v>50</v>
      </c>
      <c r="C36" s="97">
        <v>1</v>
      </c>
      <c r="D36" s="98">
        <v>0</v>
      </c>
      <c r="E36" s="98">
        <v>0</v>
      </c>
      <c r="F36" s="99">
        <v>0</v>
      </c>
      <c r="G36" s="99">
        <v>0</v>
      </c>
      <c r="H36" s="99">
        <v>0</v>
      </c>
      <c r="I36" s="32"/>
      <c r="J36" s="36"/>
      <c r="K36" s="37"/>
      <c r="L36" s="34"/>
      <c r="M36" s="34"/>
      <c r="N36" s="34"/>
      <c r="O36" s="34"/>
    </row>
    <row r="37" spans="1:17" s="33" customFormat="1" ht="18" customHeight="1" thickTop="1" thickBot="1" x14ac:dyDescent="0.35">
      <c r="A37" s="31"/>
      <c r="B37" s="92" t="s">
        <v>51</v>
      </c>
      <c r="C37" s="93">
        <v>378</v>
      </c>
      <c r="D37" s="94">
        <v>12</v>
      </c>
      <c r="E37" s="94">
        <v>2</v>
      </c>
      <c r="F37" s="95">
        <v>3.1746031746031744E-2</v>
      </c>
      <c r="G37" s="95">
        <v>5.2910052910052907E-3</v>
      </c>
      <c r="H37" s="95">
        <v>3.7037037037037035E-2</v>
      </c>
      <c r="I37" s="35"/>
      <c r="J37" s="36"/>
      <c r="K37" s="37"/>
      <c r="L37" s="34"/>
      <c r="M37" s="34"/>
      <c r="N37" s="34"/>
      <c r="O37" s="34"/>
    </row>
    <row r="38" spans="1:17" s="33" customFormat="1" ht="18" customHeight="1" thickTop="1" thickBot="1" x14ac:dyDescent="0.35">
      <c r="A38" s="31"/>
      <c r="B38" s="96" t="s">
        <v>52</v>
      </c>
      <c r="C38" s="97">
        <v>51</v>
      </c>
      <c r="D38" s="98">
        <v>3</v>
      </c>
      <c r="E38" s="98">
        <v>0</v>
      </c>
      <c r="F38" s="99">
        <v>5.8823529411764705E-2</v>
      </c>
      <c r="G38" s="99">
        <v>0</v>
      </c>
      <c r="H38" s="99">
        <v>5.8823529411764705E-2</v>
      </c>
      <c r="I38" s="32"/>
      <c r="J38" s="39"/>
      <c r="K38" s="37"/>
      <c r="L38" s="34"/>
      <c r="M38" s="34"/>
      <c r="N38" s="34"/>
      <c r="O38" s="34"/>
    </row>
    <row r="39" spans="1:17" s="33" customFormat="1" ht="18" customHeight="1" thickTop="1" thickBot="1" x14ac:dyDescent="0.35">
      <c r="A39" s="31"/>
      <c r="B39" s="96" t="s">
        <v>53</v>
      </c>
      <c r="C39" s="97">
        <v>229</v>
      </c>
      <c r="D39" s="98">
        <v>6</v>
      </c>
      <c r="E39" s="98">
        <v>1</v>
      </c>
      <c r="F39" s="99">
        <v>2.6200873362445413E-2</v>
      </c>
      <c r="G39" s="99">
        <v>4.3668122270742356E-3</v>
      </c>
      <c r="H39" s="99">
        <v>3.0567685589519649E-2</v>
      </c>
      <c r="I39" s="35"/>
      <c r="J39" s="36"/>
      <c r="K39" s="37"/>
      <c r="L39" s="34"/>
      <c r="M39" s="34"/>
      <c r="N39" s="34"/>
      <c r="O39" s="34"/>
    </row>
    <row r="40" spans="1:17" s="33" customFormat="1" ht="18" customHeight="1" thickTop="1" thickBot="1" x14ac:dyDescent="0.35">
      <c r="A40" s="31"/>
      <c r="B40" s="96" t="s">
        <v>54</v>
      </c>
      <c r="C40" s="97">
        <v>98</v>
      </c>
      <c r="D40" s="98">
        <v>3</v>
      </c>
      <c r="E40" s="98">
        <v>1</v>
      </c>
      <c r="F40" s="99">
        <v>3.0612244897959183E-2</v>
      </c>
      <c r="G40" s="99">
        <v>1.020408163265306E-2</v>
      </c>
      <c r="H40" s="99">
        <v>4.0816326530612242E-2</v>
      </c>
      <c r="I40" s="35"/>
      <c r="J40" s="36"/>
      <c r="K40" s="37"/>
      <c r="L40" s="34"/>
      <c r="M40" s="34"/>
      <c r="N40" s="34"/>
      <c r="O40" s="34"/>
    </row>
    <row r="41" spans="1:17" s="33" customFormat="1" ht="18" customHeight="1" thickTop="1" thickBot="1" x14ac:dyDescent="0.35">
      <c r="A41" s="31"/>
      <c r="B41" s="92" t="s">
        <v>55</v>
      </c>
      <c r="C41" s="93">
        <v>299</v>
      </c>
      <c r="D41" s="94">
        <v>16</v>
      </c>
      <c r="E41" s="94">
        <v>1</v>
      </c>
      <c r="F41" s="95">
        <v>5.3511705685618728E-2</v>
      </c>
      <c r="G41" s="95">
        <v>3.3444816053511705E-3</v>
      </c>
      <c r="H41" s="95">
        <v>5.6856187290969896E-2</v>
      </c>
      <c r="I41" s="32"/>
      <c r="J41" s="36"/>
      <c r="K41" s="37"/>
      <c r="L41" s="34"/>
      <c r="M41" s="34"/>
      <c r="N41" s="34"/>
      <c r="O41" s="34"/>
    </row>
    <row r="42" spans="1:17" s="33" customFormat="1" ht="18" customHeight="1" thickTop="1" thickBot="1" x14ac:dyDescent="0.35">
      <c r="A42" s="31"/>
      <c r="B42" s="96" t="s">
        <v>56</v>
      </c>
      <c r="C42" s="97">
        <v>299</v>
      </c>
      <c r="D42" s="98">
        <v>16</v>
      </c>
      <c r="E42" s="98">
        <v>1</v>
      </c>
      <c r="F42" s="99">
        <v>5.3511705685618728E-2</v>
      </c>
      <c r="G42" s="99">
        <v>3.3444816053511705E-3</v>
      </c>
      <c r="H42" s="99">
        <v>5.6856187290969896E-2</v>
      </c>
      <c r="I42" s="31"/>
      <c r="J42" s="36"/>
      <c r="K42" s="37"/>
      <c r="L42" s="34"/>
      <c r="M42" s="34"/>
      <c r="N42" s="34"/>
      <c r="O42" s="34"/>
      <c r="P42" s="31"/>
      <c r="Q42" s="31"/>
    </row>
    <row r="43" spans="1:17" s="33" customFormat="1" ht="18" customHeight="1" thickTop="1" thickBot="1" x14ac:dyDescent="0.35">
      <c r="A43" s="31"/>
      <c r="B43" s="92" t="s">
        <v>57</v>
      </c>
      <c r="C43" s="93">
        <v>96</v>
      </c>
      <c r="D43" s="94">
        <v>4</v>
      </c>
      <c r="E43" s="94">
        <v>1</v>
      </c>
      <c r="F43" s="95">
        <v>4.1666666666666664E-2</v>
      </c>
      <c r="G43" s="95">
        <v>1.0416666666666666E-2</v>
      </c>
      <c r="H43" s="95">
        <v>5.2083333333333336E-2</v>
      </c>
      <c r="I43" s="31"/>
      <c r="J43" s="36"/>
      <c r="K43" s="37"/>
      <c r="L43" s="34"/>
      <c r="M43" s="34"/>
      <c r="N43" s="34"/>
      <c r="O43" s="34"/>
      <c r="P43" s="31"/>
      <c r="Q43" s="31"/>
    </row>
    <row r="44" spans="1:17" s="33" customFormat="1" ht="18" customHeight="1" thickTop="1" thickBot="1" x14ac:dyDescent="0.35">
      <c r="A44" s="31"/>
      <c r="B44" s="96" t="s">
        <v>57</v>
      </c>
      <c r="C44" s="97">
        <v>96</v>
      </c>
      <c r="D44" s="98">
        <v>4</v>
      </c>
      <c r="E44" s="98">
        <v>1</v>
      </c>
      <c r="F44" s="99">
        <v>4.1666666666666664E-2</v>
      </c>
      <c r="G44" s="99">
        <v>1.0416666666666666E-2</v>
      </c>
      <c r="H44" s="99">
        <v>5.2083333333333336E-2</v>
      </c>
      <c r="I44" s="31"/>
      <c r="J44" s="36"/>
      <c r="K44" s="37"/>
      <c r="L44" s="34"/>
      <c r="M44" s="34"/>
      <c r="N44" s="34"/>
      <c r="O44" s="34"/>
      <c r="P44" s="31"/>
      <c r="Q44" s="31"/>
    </row>
    <row r="45" spans="1:17" s="33" customFormat="1" ht="18" customHeight="1" thickTop="1" thickBot="1" x14ac:dyDescent="0.35">
      <c r="A45" s="31"/>
      <c r="B45" s="55" t="s">
        <v>58</v>
      </c>
      <c r="C45" s="56">
        <v>10913</v>
      </c>
      <c r="D45" s="56">
        <v>335</v>
      </c>
      <c r="E45" s="56">
        <v>102</v>
      </c>
      <c r="F45" s="57">
        <v>3.0697333455511774E-2</v>
      </c>
      <c r="G45" s="57">
        <v>9.3466507834692562E-3</v>
      </c>
      <c r="H45" s="57">
        <v>4.0043984238981034E-2</v>
      </c>
      <c r="I45" s="31"/>
      <c r="J45" s="36"/>
      <c r="K45" s="37"/>
      <c r="L45" s="34"/>
      <c r="M45" s="34"/>
      <c r="N45" s="34"/>
      <c r="O45" s="34"/>
      <c r="P45" s="31"/>
      <c r="Q45" s="31"/>
    </row>
    <row r="46" spans="1:17" ht="15.75" thickTop="1" x14ac:dyDescent="0.25">
      <c r="B46" s="5"/>
      <c r="C46" s="5"/>
      <c r="D46" s="29"/>
      <c r="E46" s="5"/>
      <c r="F46" s="5"/>
      <c r="G46" s="5"/>
      <c r="H46" s="5"/>
      <c r="I46" s="5"/>
      <c r="J46" s="14"/>
      <c r="K46"/>
      <c r="L46"/>
      <c r="M46"/>
      <c r="N46"/>
      <c r="O46"/>
      <c r="P46" s="5"/>
      <c r="Q46" s="5"/>
    </row>
    <row r="47" spans="1:17" x14ac:dyDescent="0.25">
      <c r="B47" s="5"/>
      <c r="C47" s="5"/>
      <c r="D47" s="5"/>
      <c r="E47" s="5"/>
      <c r="F47" s="5"/>
      <c r="G47" s="5"/>
      <c r="H47" s="22"/>
      <c r="I47" s="5"/>
      <c r="J47" s="20"/>
      <c r="K47" s="20"/>
      <c r="L47" s="5"/>
      <c r="M47" s="5"/>
      <c r="N47" s="5"/>
      <c r="O47" s="5"/>
      <c r="P47" s="5"/>
      <c r="Q47" s="5"/>
    </row>
    <row r="48" spans="1:17" x14ac:dyDescent="0.25">
      <c r="B48" s="5"/>
      <c r="C48" s="20"/>
      <c r="D48" s="5"/>
      <c r="E48" s="5"/>
      <c r="F48" s="5"/>
      <c r="G48" s="5"/>
      <c r="H48" s="5"/>
      <c r="I48" s="5"/>
      <c r="J48" s="20"/>
      <c r="K48" s="20"/>
      <c r="L48" s="5"/>
      <c r="M48" s="5"/>
      <c r="N48" s="5"/>
      <c r="O48" s="5"/>
      <c r="P48" s="5"/>
      <c r="Q48" s="5"/>
    </row>
    <row r="49" spans="2:17" x14ac:dyDescent="0.25">
      <c r="B49" s="5"/>
      <c r="C49" s="5"/>
      <c r="D49" s="5"/>
      <c r="E49" s="5"/>
      <c r="F49" s="5"/>
      <c r="G49" s="5"/>
      <c r="H49" s="5"/>
      <c r="I49" s="5"/>
      <c r="J49" s="20"/>
      <c r="K49" s="20"/>
      <c r="L49" s="5"/>
      <c r="M49" s="5"/>
      <c r="N49" s="5"/>
      <c r="O49" s="5"/>
      <c r="P49" s="5"/>
      <c r="Q49" s="5"/>
    </row>
    <row r="50" spans="2:17" x14ac:dyDescent="0.25">
      <c r="B50" s="5"/>
      <c r="C50" s="5"/>
      <c r="D50" s="5"/>
      <c r="E50" s="5"/>
      <c r="F50" s="5"/>
      <c r="G50" s="5"/>
      <c r="H50" s="5"/>
      <c r="I50" s="5"/>
      <c r="J50" s="20"/>
      <c r="K50" s="20"/>
      <c r="L50" s="5"/>
      <c r="M50" s="5"/>
      <c r="N50" s="5"/>
      <c r="O50" s="5"/>
      <c r="P50" s="5"/>
      <c r="Q50" s="5"/>
    </row>
    <row r="51" spans="2:17" x14ac:dyDescent="0.25">
      <c r="B51" s="5"/>
      <c r="C51" s="5"/>
      <c r="D51" s="5"/>
      <c r="E51" s="5"/>
      <c r="F51" s="5"/>
      <c r="G51" s="5"/>
      <c r="H51" s="5"/>
      <c r="I51" s="5"/>
      <c r="J51" s="20"/>
      <c r="K51" s="20"/>
      <c r="L51" s="5"/>
      <c r="M51" s="5"/>
      <c r="N51" s="5"/>
      <c r="O51" s="5"/>
      <c r="P51" s="5"/>
      <c r="Q51" s="5"/>
    </row>
    <row r="52" spans="2:17" x14ac:dyDescent="0.25">
      <c r="B52" s="5"/>
      <c r="C52" s="5"/>
      <c r="D52" s="5"/>
      <c r="E52" s="5"/>
      <c r="F52" s="5"/>
      <c r="G52" s="5"/>
      <c r="H52" s="5"/>
      <c r="I52" s="5"/>
      <c r="J52" s="20"/>
      <c r="K52" s="20"/>
      <c r="L52" s="5"/>
      <c r="M52" s="5"/>
      <c r="N52" s="5"/>
      <c r="O52" s="5"/>
      <c r="P52" s="5"/>
      <c r="Q52" s="5"/>
    </row>
    <row r="53" spans="2:17" x14ac:dyDescent="0.25">
      <c r="B53" s="5"/>
      <c r="C53" s="5"/>
      <c r="D53" s="5"/>
      <c r="E53" s="5"/>
      <c r="F53" s="5"/>
      <c r="G53" s="5"/>
      <c r="H53" s="5"/>
      <c r="I53" s="5"/>
      <c r="J53" s="20"/>
      <c r="K53" s="20"/>
      <c r="L53" s="5"/>
      <c r="M53" s="5"/>
      <c r="N53" s="5"/>
      <c r="O53" s="5"/>
      <c r="P53" s="5"/>
      <c r="Q53" s="5"/>
    </row>
    <row r="54" spans="2:17" x14ac:dyDescent="0.25">
      <c r="B54" s="5"/>
      <c r="C54" s="5"/>
      <c r="D54" s="5"/>
      <c r="E54" s="5"/>
      <c r="F54" s="5"/>
      <c r="G54" s="5"/>
      <c r="H54" s="5"/>
      <c r="I54" s="5"/>
      <c r="J54" s="20"/>
      <c r="K54" s="20"/>
      <c r="L54" s="5"/>
      <c r="M54" s="5"/>
      <c r="N54" s="5"/>
      <c r="O54" s="5"/>
      <c r="P54" s="5"/>
      <c r="Q54" s="5"/>
    </row>
    <row r="55" spans="2:17" x14ac:dyDescent="0.25">
      <c r="B55" s="5"/>
      <c r="C55" s="5"/>
      <c r="D55" s="5"/>
      <c r="E55" s="5"/>
      <c r="F55" s="5"/>
      <c r="G55" s="5"/>
      <c r="H55" s="5"/>
      <c r="I55" s="5"/>
      <c r="J55" s="20"/>
      <c r="K55" s="20"/>
      <c r="L55" s="5"/>
      <c r="M55" s="5"/>
      <c r="N55" s="5"/>
      <c r="O55" s="5"/>
      <c r="P55" s="5"/>
      <c r="Q55" s="5"/>
    </row>
    <row r="56" spans="2:17" x14ac:dyDescent="0.25">
      <c r="B56" s="5"/>
      <c r="C56" s="5"/>
      <c r="D56" s="5"/>
      <c r="E56" s="5"/>
      <c r="F56" s="5"/>
      <c r="G56" s="5"/>
      <c r="H56" s="5"/>
      <c r="I56" s="5"/>
      <c r="J56" s="20"/>
      <c r="K56" s="20"/>
      <c r="L56" s="5"/>
      <c r="M56" s="5"/>
      <c r="N56" s="5"/>
      <c r="O56" s="5"/>
      <c r="P56" s="5"/>
      <c r="Q56" s="5"/>
    </row>
    <row r="57" spans="2:17" x14ac:dyDescent="0.25">
      <c r="B57" s="5"/>
      <c r="C57" s="5"/>
      <c r="D57" s="5"/>
      <c r="E57" s="5"/>
      <c r="F57" s="5"/>
      <c r="G57" s="5"/>
      <c r="H57" s="5"/>
      <c r="I57" s="5"/>
      <c r="J57" s="20"/>
      <c r="K57" s="20"/>
      <c r="L57" s="5"/>
      <c r="M57" s="5"/>
      <c r="N57" s="5"/>
      <c r="O57" s="5"/>
      <c r="P57" s="5"/>
      <c r="Q57" s="5"/>
    </row>
    <row r="58" spans="2:17" x14ac:dyDescent="0.25">
      <c r="B58" s="5"/>
      <c r="C58" s="5"/>
      <c r="D58" s="5"/>
      <c r="E58" s="5"/>
      <c r="F58" s="5"/>
      <c r="G58" s="5"/>
      <c r="H58" s="5"/>
      <c r="I58" s="5"/>
      <c r="J58" s="20"/>
      <c r="K58" s="20"/>
      <c r="L58" s="5"/>
      <c r="M58" s="5"/>
      <c r="N58" s="5"/>
      <c r="O58" s="5"/>
      <c r="P58" s="5"/>
      <c r="Q58" s="5"/>
    </row>
    <row r="59" spans="2:17" x14ac:dyDescent="0.25">
      <c r="B59" s="5"/>
      <c r="C59" s="5"/>
      <c r="D59" s="5"/>
      <c r="E59" s="5"/>
      <c r="F59" s="5"/>
      <c r="G59" s="5"/>
      <c r="H59" s="5"/>
      <c r="I59" s="5"/>
      <c r="J59" s="20"/>
      <c r="K59" s="20"/>
      <c r="L59" s="5"/>
      <c r="M59" s="5"/>
      <c r="N59" s="5"/>
      <c r="O59" s="5"/>
      <c r="P59" s="5"/>
      <c r="Q59" s="5"/>
    </row>
    <row r="60" spans="2:17" x14ac:dyDescent="0.25">
      <c r="B60" s="5"/>
      <c r="C60" s="5"/>
      <c r="D60" s="5"/>
      <c r="E60" s="5"/>
      <c r="F60" s="5"/>
      <c r="G60" s="5"/>
      <c r="H60" s="5"/>
      <c r="I60" s="5"/>
      <c r="J60" s="20"/>
      <c r="K60" s="20"/>
      <c r="L60" s="5"/>
      <c r="M60" s="5"/>
      <c r="N60" s="5"/>
      <c r="O60" s="5"/>
      <c r="P60" s="5"/>
      <c r="Q60" s="5"/>
    </row>
    <row r="61" spans="2:17" x14ac:dyDescent="0.25">
      <c r="B61" s="5"/>
      <c r="C61" s="5"/>
      <c r="D61" s="5"/>
      <c r="E61" s="5"/>
      <c r="F61" s="5"/>
      <c r="G61" s="5"/>
      <c r="H61" s="5"/>
      <c r="I61" s="5"/>
      <c r="J61" s="20"/>
      <c r="K61" s="20"/>
      <c r="L61" s="5"/>
      <c r="M61" s="5"/>
      <c r="N61" s="5"/>
      <c r="O61" s="5"/>
      <c r="P61" s="5"/>
      <c r="Q61" s="5"/>
    </row>
    <row r="62" spans="2:17" x14ac:dyDescent="0.25">
      <c r="B62" s="5"/>
      <c r="C62" s="5"/>
      <c r="D62" s="5"/>
      <c r="E62" s="5"/>
      <c r="F62" s="5"/>
      <c r="G62" s="5"/>
      <c r="H62" s="5"/>
      <c r="I62" s="5"/>
      <c r="J62" s="20"/>
      <c r="K62" s="20"/>
      <c r="L62" s="5"/>
      <c r="M62" s="5"/>
      <c r="N62" s="5"/>
      <c r="O62" s="5"/>
      <c r="P62" s="5"/>
      <c r="Q62" s="5"/>
    </row>
    <row r="63" spans="2:17" x14ac:dyDescent="0.25">
      <c r="B63" s="5"/>
      <c r="C63" s="5"/>
      <c r="D63" s="5"/>
      <c r="E63" s="5"/>
      <c r="F63" s="5"/>
      <c r="G63" s="5"/>
      <c r="H63" s="5"/>
      <c r="I63" s="5"/>
      <c r="J63" s="20"/>
      <c r="K63" s="20"/>
      <c r="L63" s="5"/>
      <c r="M63" s="5"/>
      <c r="N63" s="5"/>
      <c r="O63" s="5"/>
      <c r="P63" s="5"/>
      <c r="Q63" s="5"/>
    </row>
    <row r="64" spans="2:17" x14ac:dyDescent="0.25">
      <c r="B64" s="5"/>
      <c r="C64" s="5"/>
      <c r="D64" s="5"/>
      <c r="E64" s="5"/>
      <c r="F64" s="5"/>
      <c r="G64" s="5"/>
      <c r="H64" s="5"/>
      <c r="I64" s="5"/>
      <c r="J64" s="20"/>
      <c r="K64" s="20"/>
      <c r="L64" s="5"/>
      <c r="M64" s="5"/>
      <c r="N64" s="5"/>
      <c r="O64" s="5"/>
      <c r="P64" s="5"/>
      <c r="Q64" s="5"/>
    </row>
    <row r="65" spans="2:17" x14ac:dyDescent="0.25">
      <c r="B65" s="5"/>
      <c r="C65" s="5"/>
      <c r="D65" s="5"/>
      <c r="E65" s="5"/>
      <c r="F65" s="5"/>
      <c r="G65" s="5"/>
      <c r="H65" s="5"/>
      <c r="I65" s="5"/>
      <c r="J65" s="20"/>
      <c r="K65" s="20"/>
      <c r="L65" s="5"/>
      <c r="M65" s="5"/>
      <c r="N65" s="5"/>
      <c r="O65" s="5"/>
      <c r="P65" s="5"/>
      <c r="Q65" s="5"/>
    </row>
    <row r="66" spans="2:17" x14ac:dyDescent="0.25">
      <c r="B66" s="5"/>
      <c r="C66" s="5"/>
      <c r="D66" s="5"/>
      <c r="E66" s="5"/>
      <c r="F66" s="5"/>
      <c r="G66" s="5"/>
      <c r="H66" s="5"/>
      <c r="I66" s="5"/>
      <c r="J66" s="20"/>
      <c r="K66" s="20"/>
      <c r="L66" s="5"/>
      <c r="M66" s="5"/>
      <c r="N66" s="5"/>
      <c r="O66" s="5"/>
      <c r="P66" s="5"/>
      <c r="Q66" s="5"/>
    </row>
    <row r="67" spans="2:17" x14ac:dyDescent="0.25">
      <c r="B67" s="5"/>
      <c r="C67" s="5"/>
      <c r="D67" s="5"/>
      <c r="E67" s="5"/>
      <c r="F67" s="5"/>
      <c r="G67" s="5"/>
      <c r="H67" s="5"/>
      <c r="I67" s="5"/>
      <c r="J67" s="20"/>
      <c r="K67" s="20"/>
      <c r="L67" s="5"/>
      <c r="M67" s="5"/>
      <c r="N67" s="5"/>
      <c r="O67" s="5"/>
      <c r="P67" s="5"/>
      <c r="Q67" s="5"/>
    </row>
    <row r="68" spans="2:17" x14ac:dyDescent="0.25">
      <c r="B68" s="5"/>
      <c r="C68" s="5"/>
      <c r="D68" s="5"/>
      <c r="E68" s="5"/>
      <c r="F68" s="5"/>
      <c r="G68" s="5"/>
      <c r="H68" s="5"/>
      <c r="I68" s="5"/>
      <c r="J68" s="20"/>
      <c r="K68" s="20"/>
      <c r="L68" s="5"/>
      <c r="M68" s="5"/>
      <c r="N68" s="5"/>
      <c r="O68" s="5"/>
      <c r="P68" s="5"/>
      <c r="Q68" s="5"/>
    </row>
    <row r="69" spans="2:17" x14ac:dyDescent="0.25">
      <c r="B69" s="5"/>
      <c r="C69" s="5"/>
      <c r="D69" s="5"/>
      <c r="E69" s="5"/>
      <c r="F69" s="5"/>
      <c r="G69" s="5"/>
      <c r="H69" s="5"/>
      <c r="I69" s="5"/>
      <c r="J69" s="20"/>
      <c r="K69" s="20"/>
      <c r="L69" s="5"/>
      <c r="M69" s="5"/>
      <c r="N69" s="5"/>
      <c r="O69" s="5"/>
      <c r="P69" s="5"/>
      <c r="Q69" s="5"/>
    </row>
    <row r="70" spans="2:17" x14ac:dyDescent="0.25">
      <c r="B70" s="5"/>
      <c r="C70" s="5"/>
      <c r="D70" s="5"/>
      <c r="E70" s="5"/>
      <c r="F70" s="5"/>
      <c r="G70" s="5"/>
      <c r="H70" s="5"/>
      <c r="I70" s="5"/>
      <c r="J70" s="20"/>
      <c r="K70" s="20"/>
      <c r="L70" s="5"/>
      <c r="M70" s="5"/>
      <c r="N70" s="5"/>
      <c r="O70" s="5"/>
      <c r="P70" s="5"/>
      <c r="Q70" s="5"/>
    </row>
    <row r="71" spans="2:17" x14ac:dyDescent="0.25">
      <c r="B71" s="5"/>
      <c r="C71" s="5"/>
      <c r="D71" s="5"/>
      <c r="E71" s="5"/>
      <c r="F71" s="5"/>
      <c r="G71" s="5"/>
      <c r="H71" s="5"/>
      <c r="I71" s="5"/>
      <c r="J71" s="20"/>
      <c r="K71" s="20"/>
      <c r="L71" s="5"/>
      <c r="M71" s="5"/>
      <c r="N71" s="5"/>
      <c r="O71" s="5"/>
      <c r="P71" s="5"/>
      <c r="Q71" s="5"/>
    </row>
    <row r="72" spans="2:17" x14ac:dyDescent="0.25">
      <c r="B72" s="5"/>
      <c r="C72" s="5"/>
      <c r="D72" s="5"/>
      <c r="E72" s="5"/>
      <c r="F72" s="5"/>
      <c r="G72" s="5"/>
      <c r="H72" s="5"/>
      <c r="I72" s="5"/>
      <c r="J72" s="20"/>
      <c r="K72" s="20"/>
      <c r="L72" s="5"/>
      <c r="M72" s="5"/>
      <c r="N72" s="5"/>
      <c r="O72" s="5"/>
      <c r="P72" s="5"/>
      <c r="Q72" s="5"/>
    </row>
    <row r="73" spans="2:17" x14ac:dyDescent="0.25">
      <c r="B73" s="5"/>
      <c r="C73" s="5"/>
      <c r="D73" s="5"/>
      <c r="E73" s="5"/>
      <c r="F73" s="5"/>
      <c r="G73" s="5"/>
      <c r="H73" s="5"/>
      <c r="I73" s="5"/>
      <c r="J73" s="20"/>
      <c r="K73" s="20"/>
      <c r="L73" s="5"/>
      <c r="M73" s="5"/>
      <c r="N73" s="5"/>
      <c r="O73" s="5"/>
      <c r="P73" s="5"/>
      <c r="Q73" s="5"/>
    </row>
    <row r="74" spans="2:17" x14ac:dyDescent="0.25">
      <c r="B74" s="5"/>
      <c r="C74" s="5"/>
      <c r="D74" s="5"/>
      <c r="E74" s="5"/>
      <c r="F74" s="5"/>
      <c r="G74" s="5"/>
      <c r="H74" s="5"/>
      <c r="I74" s="5"/>
      <c r="J74" s="20"/>
      <c r="K74" s="20"/>
      <c r="L74" s="5"/>
      <c r="M74" s="5"/>
      <c r="N74" s="5"/>
      <c r="O74" s="5"/>
      <c r="P74" s="5"/>
      <c r="Q74" s="5"/>
    </row>
    <row r="75" spans="2:17" x14ac:dyDescent="0.25">
      <c r="B75" s="5"/>
      <c r="C75" s="5"/>
      <c r="D75" s="5"/>
      <c r="E75" s="5"/>
      <c r="F75" s="5"/>
      <c r="G75" s="5"/>
      <c r="H75" s="5"/>
      <c r="I75" s="5"/>
      <c r="J75" s="20"/>
      <c r="K75" s="20"/>
      <c r="L75" s="5"/>
      <c r="M75" s="5"/>
      <c r="N75" s="5"/>
      <c r="O75" s="5"/>
      <c r="P75" s="5"/>
      <c r="Q75" s="5"/>
    </row>
    <row r="76" spans="2:17" x14ac:dyDescent="0.25">
      <c r="B76" s="5"/>
      <c r="C76" s="5"/>
      <c r="D76" s="5"/>
      <c r="E76" s="5"/>
      <c r="F76" s="5"/>
      <c r="G76" s="5"/>
      <c r="H76" s="5"/>
      <c r="I76" s="5"/>
      <c r="J76" s="20"/>
      <c r="K76" s="20"/>
      <c r="L76" s="5"/>
      <c r="M76" s="5"/>
      <c r="N76" s="5"/>
      <c r="O76" s="5"/>
      <c r="P76" s="5"/>
      <c r="Q76" s="5"/>
    </row>
    <row r="77" spans="2:17" x14ac:dyDescent="0.25">
      <c r="B77" s="5"/>
      <c r="C77" s="5"/>
      <c r="D77" s="5"/>
      <c r="E77" s="5"/>
      <c r="F77" s="5"/>
      <c r="G77" s="5"/>
      <c r="H77" s="5"/>
      <c r="I77" s="5"/>
      <c r="J77" s="20"/>
      <c r="K77" s="20"/>
      <c r="L77" s="5"/>
      <c r="M77" s="5"/>
      <c r="N77" s="5"/>
      <c r="O77" s="5"/>
      <c r="P77" s="5"/>
      <c r="Q77" s="5"/>
    </row>
    <row r="78" spans="2:17" x14ac:dyDescent="0.25">
      <c r="B78" s="5"/>
      <c r="C78" s="5"/>
      <c r="D78" s="5"/>
      <c r="E78" s="5"/>
      <c r="F78" s="5"/>
      <c r="G78" s="5"/>
      <c r="H78" s="5"/>
      <c r="I78" s="5"/>
      <c r="J78" s="20"/>
      <c r="K78" s="20"/>
      <c r="L78" s="5"/>
      <c r="M78" s="5"/>
      <c r="N78" s="5"/>
      <c r="O78" s="5"/>
      <c r="P78" s="5"/>
      <c r="Q78" s="5"/>
    </row>
    <row r="79" spans="2:17" x14ac:dyDescent="0.25">
      <c r="B79" s="5"/>
      <c r="C79" s="5"/>
      <c r="D79" s="5"/>
      <c r="E79" s="5"/>
      <c r="F79" s="5"/>
      <c r="G79" s="5"/>
      <c r="H79" s="5"/>
      <c r="I79" s="5"/>
      <c r="J79" s="20"/>
      <c r="K79" s="20"/>
      <c r="L79" s="5"/>
      <c r="M79" s="5"/>
      <c r="N79" s="5"/>
      <c r="O79" s="5"/>
      <c r="P79" s="5"/>
      <c r="Q79" s="5"/>
    </row>
    <row r="80" spans="2:17" x14ac:dyDescent="0.25">
      <c r="B80" s="5"/>
      <c r="C80" s="5"/>
      <c r="D80" s="5"/>
      <c r="E80" s="5"/>
      <c r="F80" s="5"/>
      <c r="G80" s="5"/>
      <c r="H80" s="5"/>
      <c r="I80" s="5"/>
      <c r="J80" s="20"/>
      <c r="K80" s="20"/>
      <c r="L80" s="5"/>
      <c r="M80" s="5"/>
      <c r="N80" s="5"/>
      <c r="O80" s="5"/>
      <c r="P80" s="5"/>
      <c r="Q80" s="5"/>
    </row>
    <row r="81" spans="2:17" x14ac:dyDescent="0.25">
      <c r="B81" s="5"/>
      <c r="C81" s="5"/>
      <c r="D81" s="5"/>
      <c r="E81" s="5"/>
      <c r="F81" s="5"/>
      <c r="G81" s="5"/>
      <c r="H81" s="5"/>
      <c r="I81" s="5"/>
      <c r="J81" s="20"/>
      <c r="K81" s="20"/>
      <c r="L81" s="5"/>
      <c r="M81" s="5"/>
      <c r="N81" s="5"/>
      <c r="O81" s="5"/>
      <c r="P81" s="5"/>
      <c r="Q81" s="5"/>
    </row>
    <row r="82" spans="2:17" x14ac:dyDescent="0.25">
      <c r="B82" s="5"/>
      <c r="C82" s="5"/>
      <c r="D82" s="5"/>
      <c r="E82" s="5"/>
      <c r="F82" s="5"/>
      <c r="G82" s="5"/>
      <c r="H82" s="5"/>
      <c r="I82" s="5"/>
      <c r="J82" s="20"/>
      <c r="K82" s="20"/>
      <c r="L82" s="5"/>
      <c r="M82" s="5"/>
      <c r="N82" s="5"/>
      <c r="O82" s="5"/>
      <c r="P82" s="5"/>
      <c r="Q82" s="5"/>
    </row>
    <row r="83" spans="2:17" x14ac:dyDescent="0.25">
      <c r="B83" s="5"/>
      <c r="C83" s="5"/>
      <c r="D83" s="5"/>
      <c r="E83" s="5"/>
      <c r="F83" s="5"/>
      <c r="G83" s="5"/>
      <c r="H83" s="5"/>
      <c r="I83" s="5"/>
      <c r="J83" s="20"/>
      <c r="K83" s="20"/>
      <c r="L83" s="5"/>
      <c r="M83" s="5"/>
      <c r="N83" s="5"/>
      <c r="O83" s="5"/>
      <c r="P83" s="5"/>
      <c r="Q83" s="5"/>
    </row>
    <row r="84" spans="2:17" x14ac:dyDescent="0.25">
      <c r="B84" s="5"/>
      <c r="C84" s="5"/>
      <c r="D84" s="5"/>
      <c r="E84" s="5"/>
      <c r="F84" s="5"/>
      <c r="G84" s="5"/>
      <c r="H84" s="5"/>
      <c r="I84" s="5"/>
      <c r="J84" s="20"/>
      <c r="K84" s="20"/>
      <c r="L84" s="5"/>
      <c r="M84" s="5"/>
      <c r="N84" s="5"/>
      <c r="O84" s="5"/>
      <c r="P84" s="5"/>
      <c r="Q84" s="5"/>
    </row>
    <row r="85" spans="2:17" x14ac:dyDescent="0.25">
      <c r="B85" s="5"/>
      <c r="C85" s="5"/>
      <c r="D85" s="5"/>
      <c r="E85" s="5"/>
      <c r="F85" s="5"/>
      <c r="G85" s="5"/>
      <c r="H85" s="5"/>
      <c r="I85" s="5"/>
      <c r="J85" s="20"/>
      <c r="K85" s="20"/>
      <c r="L85" s="5"/>
      <c r="M85" s="5"/>
      <c r="N85" s="5"/>
      <c r="O85" s="5"/>
      <c r="P85" s="5"/>
      <c r="Q85" s="5"/>
    </row>
    <row r="86" spans="2:17" x14ac:dyDescent="0.25">
      <c r="B86" s="5"/>
      <c r="C86" s="5"/>
      <c r="D86" s="5"/>
      <c r="E86" s="5"/>
      <c r="F86" s="5"/>
      <c r="G86" s="5"/>
      <c r="H86" s="5"/>
      <c r="I86" s="5"/>
      <c r="J86" s="20"/>
      <c r="K86" s="20"/>
      <c r="L86" s="5"/>
      <c r="M86" s="5"/>
      <c r="N86" s="5"/>
      <c r="O86" s="5"/>
      <c r="P86" s="5"/>
      <c r="Q86" s="5"/>
    </row>
    <row r="87" spans="2:17" x14ac:dyDescent="0.25">
      <c r="B87" s="5"/>
      <c r="C87" s="5"/>
      <c r="D87" s="5"/>
      <c r="E87" s="5"/>
      <c r="F87" s="5"/>
      <c r="G87" s="5"/>
      <c r="H87" s="5"/>
      <c r="I87" s="5"/>
      <c r="J87" s="20"/>
      <c r="K87" s="20"/>
      <c r="L87" s="5"/>
      <c r="M87" s="5"/>
      <c r="N87" s="5"/>
      <c r="O87" s="5"/>
      <c r="P87" s="5"/>
      <c r="Q87" s="5"/>
    </row>
    <row r="88" spans="2:17" x14ac:dyDescent="0.25">
      <c r="B88" s="5"/>
      <c r="C88" s="5"/>
      <c r="D88" s="5"/>
      <c r="E88" s="5"/>
      <c r="F88" s="5"/>
      <c r="G88" s="5"/>
      <c r="H88" s="5"/>
      <c r="I88" s="5"/>
      <c r="J88" s="20"/>
      <c r="K88" s="20"/>
      <c r="L88" s="5"/>
      <c r="M88" s="5"/>
      <c r="N88" s="5"/>
      <c r="O88" s="5"/>
      <c r="P88" s="5"/>
      <c r="Q88" s="5"/>
    </row>
    <row r="89" spans="2:17" x14ac:dyDescent="0.25">
      <c r="B89" s="5"/>
      <c r="C89" s="5"/>
      <c r="D89" s="5"/>
      <c r="E89" s="5"/>
      <c r="F89" s="5"/>
      <c r="G89" s="5"/>
      <c r="H89" s="5"/>
      <c r="I89" s="5"/>
      <c r="J89" s="20"/>
      <c r="K89" s="20"/>
      <c r="L89" s="5"/>
      <c r="M89" s="5"/>
      <c r="N89" s="5"/>
      <c r="O89" s="5"/>
      <c r="P89" s="5"/>
      <c r="Q89" s="5"/>
    </row>
    <row r="90" spans="2:17" x14ac:dyDescent="0.25">
      <c r="B90" s="5"/>
      <c r="C90" s="5"/>
      <c r="D90" s="5"/>
      <c r="E90" s="5"/>
      <c r="F90" s="5"/>
      <c r="G90" s="5"/>
      <c r="H90" s="5"/>
      <c r="I90" s="5"/>
      <c r="J90" s="20"/>
      <c r="K90" s="20"/>
      <c r="L90" s="5"/>
      <c r="M90" s="5"/>
      <c r="N90" s="5"/>
      <c r="O90" s="5"/>
      <c r="P90" s="5"/>
      <c r="Q90" s="5"/>
    </row>
    <row r="91" spans="2:17" x14ac:dyDescent="0.25">
      <c r="B91" s="5"/>
      <c r="C91" s="5"/>
      <c r="D91" s="5"/>
      <c r="E91" s="5"/>
      <c r="F91" s="5"/>
      <c r="G91" s="5"/>
      <c r="H91" s="5"/>
      <c r="I91" s="5"/>
      <c r="J91" s="20"/>
      <c r="K91" s="20"/>
      <c r="L91" s="5"/>
      <c r="M91" s="5"/>
      <c r="N91" s="5"/>
      <c r="O91" s="5"/>
      <c r="P91" s="5"/>
      <c r="Q91" s="5"/>
    </row>
    <row r="92" spans="2:17" x14ac:dyDescent="0.25">
      <c r="B92" s="5"/>
      <c r="C92" s="5"/>
      <c r="D92" s="5"/>
      <c r="E92" s="5"/>
      <c r="F92" s="5"/>
      <c r="G92" s="5"/>
      <c r="H92" s="5"/>
      <c r="I92" s="5"/>
      <c r="J92" s="20"/>
      <c r="K92" s="20"/>
      <c r="L92" s="5"/>
      <c r="M92" s="5"/>
      <c r="N92" s="5"/>
      <c r="O92" s="5"/>
      <c r="P92" s="5"/>
      <c r="Q92" s="5"/>
    </row>
    <row r="93" spans="2:17" x14ac:dyDescent="0.25">
      <c r="B93" s="5"/>
      <c r="C93" s="5"/>
      <c r="D93" s="5"/>
      <c r="E93" s="5"/>
      <c r="F93" s="5"/>
      <c r="G93" s="5"/>
      <c r="H93" s="5"/>
      <c r="I93" s="5"/>
      <c r="J93" s="20"/>
      <c r="K93" s="20"/>
      <c r="L93" s="5"/>
      <c r="M93" s="5"/>
      <c r="N93" s="5"/>
      <c r="O93" s="5"/>
      <c r="P93" s="5"/>
      <c r="Q93" s="5"/>
    </row>
    <row r="94" spans="2:17" x14ac:dyDescent="0.25">
      <c r="B94" s="5"/>
      <c r="C94" s="5"/>
      <c r="D94" s="5"/>
      <c r="E94" s="5"/>
      <c r="F94" s="5"/>
      <c r="G94" s="5"/>
      <c r="H94" s="5"/>
      <c r="I94" s="5"/>
      <c r="J94" s="20"/>
      <c r="K94" s="20"/>
      <c r="L94" s="5"/>
      <c r="M94" s="5"/>
      <c r="N94" s="5"/>
      <c r="O94" s="5"/>
      <c r="P94" s="5"/>
      <c r="Q94" s="5"/>
    </row>
    <row r="95" spans="2:17" x14ac:dyDescent="0.25">
      <c r="B95" s="5"/>
      <c r="C95" s="5"/>
      <c r="D95" s="5"/>
      <c r="E95" s="5"/>
      <c r="F95" s="5"/>
      <c r="G95" s="5"/>
      <c r="H95" s="5"/>
      <c r="I95" s="5"/>
      <c r="J95" s="20"/>
      <c r="K95" s="20"/>
      <c r="L95" s="5"/>
      <c r="M95" s="5"/>
      <c r="N95" s="5"/>
      <c r="O95" s="5"/>
      <c r="P95" s="5"/>
      <c r="Q95" s="5"/>
    </row>
    <row r="96" spans="2:17" x14ac:dyDescent="0.25">
      <c r="B96" s="5"/>
      <c r="C96" s="5"/>
      <c r="D96" s="5"/>
      <c r="E96" s="5"/>
      <c r="F96" s="5"/>
      <c r="G96" s="5"/>
      <c r="H96" s="5"/>
      <c r="I96" s="5"/>
      <c r="J96" s="20"/>
      <c r="K96" s="20"/>
      <c r="L96" s="5"/>
      <c r="M96" s="5"/>
      <c r="N96" s="5"/>
      <c r="O96" s="5"/>
      <c r="P96" s="5"/>
      <c r="Q96" s="5"/>
    </row>
    <row r="97" spans="2:17" x14ac:dyDescent="0.25">
      <c r="B97" s="5"/>
      <c r="C97" s="5"/>
      <c r="D97" s="5"/>
      <c r="E97" s="5"/>
      <c r="F97" s="5"/>
      <c r="G97" s="5"/>
      <c r="H97" s="5"/>
      <c r="I97" s="5"/>
      <c r="J97" s="20"/>
      <c r="K97" s="20"/>
      <c r="L97" s="5"/>
      <c r="M97" s="5"/>
      <c r="N97" s="5"/>
      <c r="O97" s="5"/>
      <c r="P97" s="5"/>
      <c r="Q97" s="5"/>
    </row>
    <row r="98" spans="2:17" x14ac:dyDescent="0.25">
      <c r="B98" s="5"/>
      <c r="C98" s="5"/>
      <c r="D98" s="5"/>
      <c r="E98" s="5"/>
      <c r="F98" s="5"/>
      <c r="G98" s="5"/>
      <c r="H98" s="5"/>
      <c r="I98" s="5"/>
      <c r="J98" s="20"/>
      <c r="K98" s="20"/>
      <c r="L98" s="5"/>
      <c r="M98" s="5"/>
      <c r="N98" s="5"/>
      <c r="O98" s="5"/>
      <c r="P98" s="5"/>
      <c r="Q98" s="5"/>
    </row>
    <row r="99" spans="2:17" ht="15" customHeight="1" x14ac:dyDescent="0.25">
      <c r="B99" s="5"/>
      <c r="C99" s="5"/>
      <c r="D99" s="5"/>
      <c r="E99" s="5"/>
      <c r="F99" s="5"/>
      <c r="G99" s="5"/>
      <c r="H99" s="5"/>
      <c r="I99" s="5"/>
      <c r="J99" s="20"/>
      <c r="K99" s="20"/>
      <c r="L99" s="5"/>
      <c r="M99" s="5"/>
      <c r="N99" s="5"/>
      <c r="O99" s="5"/>
      <c r="P99" s="5"/>
      <c r="Q99" s="5"/>
    </row>
    <row r="100" spans="2:17" ht="60.75" customHeight="1" x14ac:dyDescent="0.25">
      <c r="B100" s="5"/>
      <c r="C100" s="5"/>
      <c r="D100" s="5"/>
      <c r="E100" s="5"/>
      <c r="F100" s="5"/>
      <c r="G100" s="5"/>
      <c r="H100" s="5"/>
      <c r="I100" s="5"/>
      <c r="J100" s="20"/>
      <c r="K100" s="20"/>
      <c r="L100" s="5"/>
      <c r="M100" s="5"/>
      <c r="N100" s="5"/>
      <c r="O100" s="5"/>
      <c r="P100" s="5"/>
      <c r="Q100" s="5"/>
    </row>
    <row r="101" spans="2:17" x14ac:dyDescent="0.25">
      <c r="B101" s="5"/>
      <c r="C101" s="5"/>
      <c r="D101" s="5"/>
      <c r="E101" s="5"/>
      <c r="F101" s="5"/>
      <c r="G101" s="5"/>
      <c r="H101" s="5"/>
      <c r="I101" s="5"/>
      <c r="J101" s="20"/>
      <c r="K101" s="20"/>
      <c r="L101" s="5"/>
      <c r="M101" s="5"/>
      <c r="N101" s="5"/>
      <c r="O101" s="5"/>
      <c r="P101" s="5"/>
      <c r="Q101" s="5"/>
    </row>
    <row r="102" spans="2:17" x14ac:dyDescent="0.25">
      <c r="B102" s="5"/>
      <c r="C102" s="5"/>
      <c r="D102" s="5"/>
      <c r="E102" s="5"/>
      <c r="F102" s="5"/>
      <c r="G102" s="5"/>
      <c r="H102" s="5"/>
      <c r="I102" s="5"/>
      <c r="J102" s="20"/>
      <c r="K102" s="20"/>
      <c r="L102" s="5"/>
      <c r="M102" s="5"/>
      <c r="N102" s="5"/>
      <c r="O102" s="5"/>
      <c r="P102" s="5"/>
      <c r="Q102" s="5"/>
    </row>
    <row r="103" spans="2:17" x14ac:dyDescent="0.25">
      <c r="B103" s="5"/>
      <c r="C103" s="5"/>
      <c r="D103" s="5"/>
      <c r="E103" s="5"/>
      <c r="F103" s="5"/>
      <c r="G103" s="5"/>
      <c r="H103" s="5"/>
      <c r="I103" s="5"/>
      <c r="J103" s="20"/>
      <c r="K103" s="20"/>
      <c r="L103" s="5"/>
      <c r="M103" s="5"/>
      <c r="N103" s="5"/>
      <c r="O103" s="5"/>
      <c r="P103" s="5"/>
      <c r="Q103" s="5"/>
    </row>
    <row r="104" spans="2:17" x14ac:dyDescent="0.25">
      <c r="B104" s="5"/>
      <c r="C104" s="5"/>
      <c r="D104" s="5"/>
      <c r="E104" s="5"/>
      <c r="F104" s="5"/>
      <c r="G104" s="5"/>
      <c r="H104" s="5"/>
      <c r="I104" s="5"/>
      <c r="J104" s="20"/>
      <c r="K104" s="20"/>
      <c r="L104" s="5"/>
      <c r="M104" s="5"/>
      <c r="N104" s="5"/>
      <c r="O104" s="5"/>
      <c r="P104" s="5"/>
      <c r="Q104" s="5"/>
    </row>
    <row r="105" spans="2:17" x14ac:dyDescent="0.25">
      <c r="B105" s="5"/>
      <c r="C105" s="5"/>
      <c r="D105" s="5"/>
      <c r="E105" s="5"/>
      <c r="F105" s="5"/>
      <c r="G105" s="5"/>
      <c r="H105" s="5"/>
      <c r="I105" s="5"/>
      <c r="J105" s="20"/>
      <c r="K105" s="20"/>
      <c r="L105" s="5"/>
      <c r="M105" s="5"/>
      <c r="N105" s="5"/>
      <c r="O105" s="5"/>
      <c r="P105" s="5"/>
      <c r="Q105" s="5"/>
    </row>
    <row r="106" spans="2:17" x14ac:dyDescent="0.25">
      <c r="B106" s="5"/>
      <c r="C106" s="5"/>
      <c r="D106" s="5"/>
      <c r="E106" s="5"/>
      <c r="F106" s="5"/>
      <c r="G106" s="5"/>
      <c r="H106" s="5"/>
      <c r="I106" s="5"/>
      <c r="J106" s="20"/>
      <c r="K106" s="20"/>
      <c r="L106" s="5"/>
      <c r="M106" s="5"/>
      <c r="N106" s="5"/>
      <c r="O106" s="5"/>
      <c r="P106" s="5"/>
      <c r="Q106" s="5"/>
    </row>
    <row r="107" spans="2:17" x14ac:dyDescent="0.25">
      <c r="B107" s="5"/>
      <c r="C107" s="5"/>
      <c r="D107" s="5"/>
      <c r="E107" s="5"/>
      <c r="F107" s="5"/>
      <c r="G107" s="5"/>
      <c r="H107" s="5"/>
      <c r="I107" s="5"/>
      <c r="J107" s="20"/>
      <c r="K107" s="20"/>
      <c r="L107" s="5"/>
      <c r="M107" s="5"/>
      <c r="N107" s="5"/>
      <c r="O107" s="5"/>
      <c r="P107" s="5"/>
      <c r="Q107" s="5"/>
    </row>
    <row r="108" spans="2:17" x14ac:dyDescent="0.25">
      <c r="B108" s="5"/>
      <c r="C108" s="5"/>
      <c r="D108" s="5"/>
      <c r="E108" s="5"/>
      <c r="F108" s="5"/>
      <c r="G108" s="5"/>
      <c r="H108" s="5"/>
      <c r="I108" s="5"/>
      <c r="J108" s="20"/>
      <c r="K108" s="20"/>
      <c r="L108" s="5"/>
      <c r="M108" s="5"/>
      <c r="N108" s="5"/>
      <c r="O108" s="5"/>
      <c r="P108" s="5"/>
      <c r="Q108" s="5"/>
    </row>
    <row r="109" spans="2:17" x14ac:dyDescent="0.25">
      <c r="B109" s="5"/>
      <c r="C109" s="5"/>
      <c r="D109" s="5"/>
      <c r="E109" s="5"/>
      <c r="F109" s="5"/>
      <c r="G109" s="5"/>
      <c r="H109" s="5"/>
      <c r="I109" s="5"/>
      <c r="J109" s="20"/>
      <c r="K109" s="20"/>
      <c r="L109" s="5"/>
      <c r="M109" s="5"/>
      <c r="N109" s="5"/>
      <c r="O109" s="5"/>
      <c r="P109" s="5"/>
      <c r="Q109" s="5"/>
    </row>
    <row r="110" spans="2:17" x14ac:dyDescent="0.25">
      <c r="B110" s="5"/>
      <c r="C110" s="5"/>
      <c r="D110" s="5"/>
      <c r="E110" s="5"/>
      <c r="F110" s="5"/>
      <c r="G110" s="5"/>
      <c r="H110" s="5"/>
      <c r="I110" s="5"/>
      <c r="J110" s="20"/>
      <c r="K110" s="20"/>
      <c r="L110" s="5"/>
      <c r="M110" s="5"/>
      <c r="N110" s="5"/>
      <c r="O110" s="5"/>
      <c r="P110" s="5"/>
      <c r="Q110" s="5"/>
    </row>
    <row r="111" spans="2:17" x14ac:dyDescent="0.25">
      <c r="B111" s="5"/>
      <c r="C111" s="5"/>
      <c r="D111" s="5"/>
      <c r="E111" s="5"/>
      <c r="F111" s="5"/>
      <c r="G111" s="5"/>
      <c r="H111" s="5"/>
      <c r="I111" s="5"/>
      <c r="J111" s="20"/>
      <c r="K111" s="20"/>
      <c r="L111" s="5"/>
      <c r="M111" s="5"/>
      <c r="N111" s="5"/>
      <c r="O111" s="5"/>
      <c r="P111" s="5"/>
      <c r="Q111" s="5"/>
    </row>
    <row r="112" spans="2:17" x14ac:dyDescent="0.25">
      <c r="B112" s="5"/>
      <c r="C112" s="5"/>
      <c r="D112" s="5"/>
      <c r="E112" s="5"/>
      <c r="F112" s="5"/>
      <c r="G112" s="5"/>
      <c r="H112" s="5"/>
      <c r="I112" s="5"/>
      <c r="J112" s="20"/>
      <c r="K112" s="20"/>
      <c r="L112" s="5"/>
      <c r="M112" s="5"/>
      <c r="N112" s="5"/>
      <c r="O112" s="5"/>
      <c r="P112" s="5"/>
      <c r="Q112" s="5"/>
    </row>
    <row r="113" spans="2:17" x14ac:dyDescent="0.25">
      <c r="B113" s="5"/>
      <c r="C113" s="5"/>
      <c r="D113" s="5"/>
      <c r="E113" s="5"/>
      <c r="F113" s="5"/>
      <c r="G113" s="5"/>
      <c r="H113" s="5"/>
      <c r="I113" s="5"/>
      <c r="J113" s="20"/>
      <c r="K113" s="20"/>
      <c r="L113" s="5"/>
      <c r="M113" s="5"/>
      <c r="N113" s="5"/>
      <c r="O113" s="5"/>
      <c r="P113" s="5"/>
      <c r="Q113" s="5"/>
    </row>
    <row r="114" spans="2:17" x14ac:dyDescent="0.25">
      <c r="B114" s="5"/>
      <c r="C114" s="5"/>
      <c r="D114" s="5"/>
      <c r="E114" s="5"/>
      <c r="F114" s="5"/>
      <c r="G114" s="5"/>
      <c r="H114" s="5"/>
      <c r="I114" s="5"/>
      <c r="J114" s="20"/>
      <c r="K114" s="20"/>
      <c r="L114" s="5"/>
      <c r="M114" s="5"/>
      <c r="N114" s="5"/>
      <c r="O114" s="5"/>
      <c r="P114" s="5"/>
      <c r="Q114" s="5"/>
    </row>
    <row r="115" spans="2:17" x14ac:dyDescent="0.25">
      <c r="B115" s="5"/>
      <c r="C115" s="5"/>
      <c r="D115" s="5"/>
      <c r="E115" s="5"/>
      <c r="F115" s="5"/>
      <c r="G115" s="5"/>
      <c r="H115" s="5"/>
      <c r="I115" s="5"/>
      <c r="J115" s="20"/>
      <c r="K115" s="20"/>
      <c r="L115" s="5"/>
      <c r="M115" s="5"/>
      <c r="N115" s="5"/>
      <c r="O115" s="5"/>
      <c r="P115" s="5"/>
      <c r="Q115" s="5"/>
    </row>
    <row r="116" spans="2:17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2:17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2:17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2:17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2:17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2:17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2:17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2:17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2:17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2:17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2:17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2:17" ht="42" customHeight="1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2:17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2:17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2:17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2:17" x14ac:dyDescent="0.2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2:17" x14ac:dyDescent="0.2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2:17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2:17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2:17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2:17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2:17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2:17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2:17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2:17" x14ac:dyDescent="0.2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2:17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2:17" x14ac:dyDescent="0.2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2:17" x14ac:dyDescent="0.2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2:17" x14ac:dyDescent="0.2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2:17" x14ac:dyDescent="0.2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2:17" x14ac:dyDescent="0.2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2:17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2:17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2:17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2:17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2:17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2:17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2:17" x14ac:dyDescent="0.2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2:17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2:17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2:17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2:17" x14ac:dyDescent="0.2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2:17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2:17" x14ac:dyDescent="0.2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2:17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2:17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2:17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2:17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2:17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2:17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2:17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2:17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2:17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2:17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2:17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2:17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2:17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2:17" x14ac:dyDescent="0.2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2:17" x14ac:dyDescent="0.2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2:17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2:17" x14ac:dyDescent="0.2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2:17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2:17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2:17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2:17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2:17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2:17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2:17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2:17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2:17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2:17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2:17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2:17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2:17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2:17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2:17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2:17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2:17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2:17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2:17" x14ac:dyDescent="0.2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2:17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2:17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2:17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2:17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2:17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2:17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2:17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2:17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2:17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2:17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2:17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2:17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2:17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2:17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2:17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2:17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2:17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2:17" x14ac:dyDescent="0.2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2:17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2:17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2:17" x14ac:dyDescent="0.2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2:17" x14ac:dyDescent="0.2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2:17" x14ac:dyDescent="0.2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2:17" x14ac:dyDescent="0.2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2:17" x14ac:dyDescent="0.2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2:17" x14ac:dyDescent="0.2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2:17" x14ac:dyDescent="0.2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2:17" x14ac:dyDescent="0.2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2:17" x14ac:dyDescent="0.2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2:17" x14ac:dyDescent="0.2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2:17" x14ac:dyDescent="0.2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2:17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2:17" x14ac:dyDescent="0.2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2:17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2:17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2:17" x14ac:dyDescent="0.2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2:17" ht="46.5" customHeight="1" x14ac:dyDescent="0.2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2:17" x14ac:dyDescent="0.2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2:17" x14ac:dyDescent="0.2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2:17" x14ac:dyDescent="0.2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2:17" x14ac:dyDescent="0.2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2:17" x14ac:dyDescent="0.2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2:17" x14ac:dyDescent="0.2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2:17" x14ac:dyDescent="0.2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2:17" x14ac:dyDescent="0.2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2:17" x14ac:dyDescent="0.2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2:17" x14ac:dyDescent="0.2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2:17" x14ac:dyDescent="0.2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2:17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2:17" x14ac:dyDescent="0.2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2:17" x14ac:dyDescent="0.2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2:17" x14ac:dyDescent="0.2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2:17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2:17" x14ac:dyDescent="0.2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2:17" x14ac:dyDescent="0.2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2:17" x14ac:dyDescent="0.2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2:17" x14ac:dyDescent="0.2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2:17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2:17" x14ac:dyDescent="0.2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2:17" x14ac:dyDescent="0.2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2:17" x14ac:dyDescent="0.2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2:17" x14ac:dyDescent="0.2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2:17" x14ac:dyDescent="0.2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2:17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2:17" x14ac:dyDescent="0.2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2:17" x14ac:dyDescent="0.2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2:17" x14ac:dyDescent="0.2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2:17" x14ac:dyDescent="0.2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2:17" x14ac:dyDescent="0.2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2:17" x14ac:dyDescent="0.2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2:17" ht="15" customHeight="1" x14ac:dyDescent="0.2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2:17" x14ac:dyDescent="0.2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2:17" x14ac:dyDescent="0.2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2:17" x14ac:dyDescent="0.2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2:17" x14ac:dyDescent="0.2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2:17" x14ac:dyDescent="0.2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2:17" x14ac:dyDescent="0.2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2:17" s="5" customFormat="1" x14ac:dyDescent="0.25"/>
    <row r="274" spans="2:17" x14ac:dyDescent="0.2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2:17" x14ac:dyDescent="0.2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2:17" x14ac:dyDescent="0.2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2:17" s="5" customFormat="1" x14ac:dyDescent="0.25"/>
    <row r="278" spans="2:17" x14ac:dyDescent="0.2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2:17" x14ac:dyDescent="0.2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2:17" s="5" customFormat="1" x14ac:dyDescent="0.25"/>
    <row r="281" spans="2:17" x14ac:dyDescent="0.2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2:17" x14ac:dyDescent="0.2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2:17" x14ac:dyDescent="0.2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2:17" x14ac:dyDescent="0.2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2:17" x14ac:dyDescent="0.2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2:17" x14ac:dyDescent="0.2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2:17" s="5" customFormat="1" x14ac:dyDescent="0.25"/>
    <row r="288" spans="2:17" x14ac:dyDescent="0.2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2:17" x14ac:dyDescent="0.2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2:17" x14ac:dyDescent="0.2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2:17" s="5" customFormat="1" x14ac:dyDescent="0.25"/>
    <row r="292" spans="2:17" x14ac:dyDescent="0.2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2:17" x14ac:dyDescent="0.2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2:17" s="5" customFormat="1" x14ac:dyDescent="0.25"/>
    <row r="295" spans="2:17" x14ac:dyDescent="0.2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2:17" s="5" customFormat="1" x14ac:dyDescent="0.25"/>
    <row r="297" spans="2:17" x14ac:dyDescent="0.2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2:17" s="5" customFormat="1" x14ac:dyDescent="0.25"/>
    <row r="299" spans="2:17" x14ac:dyDescent="0.2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2:17" s="5" customFormat="1" x14ac:dyDescent="0.25"/>
    <row r="301" spans="2:17" x14ac:dyDescent="0.2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2:17" s="5" customFormat="1" x14ac:dyDescent="0.25"/>
    <row r="303" spans="2:17" x14ac:dyDescent="0.2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2:17" x14ac:dyDescent="0.2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2:17" x14ac:dyDescent="0.2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2:17" x14ac:dyDescent="0.2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2:17" x14ac:dyDescent="0.2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2:17" x14ac:dyDescent="0.2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2:17" x14ac:dyDescent="0.2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2:17" x14ac:dyDescent="0.2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2:17" x14ac:dyDescent="0.2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2:17" x14ac:dyDescent="0.2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2:17" x14ac:dyDescent="0.2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2:17" x14ac:dyDescent="0.2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2:17" x14ac:dyDescent="0.2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2:17" x14ac:dyDescent="0.2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2:17" x14ac:dyDescent="0.2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2:17" ht="54.75" customHeight="1" x14ac:dyDescent="0.2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2:17" x14ac:dyDescent="0.2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2:17" x14ac:dyDescent="0.2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2:17" x14ac:dyDescent="0.2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2:17" x14ac:dyDescent="0.2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2:17" x14ac:dyDescent="0.2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2:17" x14ac:dyDescent="0.2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2:17" x14ac:dyDescent="0.2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2:17" x14ac:dyDescent="0.2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2:17" x14ac:dyDescent="0.2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2:17" x14ac:dyDescent="0.2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2:17" x14ac:dyDescent="0.2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2:17" x14ac:dyDescent="0.2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2:17" x14ac:dyDescent="0.2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2:17" x14ac:dyDescent="0.2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2:17" x14ac:dyDescent="0.2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2:17" x14ac:dyDescent="0.2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2:17" x14ac:dyDescent="0.2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2:17" x14ac:dyDescent="0.2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2:17" x14ac:dyDescent="0.2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2:17" x14ac:dyDescent="0.2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2:17" x14ac:dyDescent="0.2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2:17" x14ac:dyDescent="0.2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2:17" x14ac:dyDescent="0.2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2:17" x14ac:dyDescent="0.2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2:17" x14ac:dyDescent="0.2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2:17" ht="83.25" customHeight="1" x14ac:dyDescent="0.2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2:17" x14ac:dyDescent="0.2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2:17" x14ac:dyDescent="0.2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2:17" x14ac:dyDescent="0.2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2:17" x14ac:dyDescent="0.2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2:17" x14ac:dyDescent="0.2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2:17" x14ac:dyDescent="0.2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2:17" x14ac:dyDescent="0.2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2:17" ht="15" customHeight="1" x14ac:dyDescent="0.2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2:17" x14ac:dyDescent="0.2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2:17" ht="11.25" customHeight="1" x14ac:dyDescent="0.2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2:17" x14ac:dyDescent="0.2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2:17" x14ac:dyDescent="0.2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2:17" x14ac:dyDescent="0.2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2:17" x14ac:dyDescent="0.2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2:17" x14ac:dyDescent="0.2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2:17" x14ac:dyDescent="0.2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2:17" x14ac:dyDescent="0.2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2:17" x14ac:dyDescent="0.2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2:17" x14ac:dyDescent="0.2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2:17" x14ac:dyDescent="0.2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2:17" x14ac:dyDescent="0.2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2:17" x14ac:dyDescent="0.2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2:17" x14ac:dyDescent="0.2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2:17" x14ac:dyDescent="0.2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2:17" x14ac:dyDescent="0.2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2:17" x14ac:dyDescent="0.2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2:17" x14ac:dyDescent="0.2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2:17" x14ac:dyDescent="0.2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2:17" ht="15" customHeight="1" x14ac:dyDescent="0.2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2:17" x14ac:dyDescent="0.2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2:17" x14ac:dyDescent="0.2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2:17" x14ac:dyDescent="0.2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2:17" x14ac:dyDescent="0.2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2:17" x14ac:dyDescent="0.2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2:17" x14ac:dyDescent="0.2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2:17" x14ac:dyDescent="0.2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2:17" x14ac:dyDescent="0.2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2:17" x14ac:dyDescent="0.2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2:17" x14ac:dyDescent="0.2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2:17" x14ac:dyDescent="0.2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2:17" x14ac:dyDescent="0.2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2:17" x14ac:dyDescent="0.2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2:17" ht="15" customHeight="1" x14ac:dyDescent="0.2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2:17" ht="15" customHeight="1" x14ac:dyDescent="0.25">
      <c r="I388" s="5"/>
      <c r="J388" s="5"/>
      <c r="K388" s="5"/>
      <c r="L388" s="5"/>
      <c r="M388" s="5"/>
      <c r="N388" s="5"/>
      <c r="O388" s="5"/>
      <c r="P388" s="5"/>
      <c r="Q388" s="5"/>
    </row>
  </sheetData>
  <mergeCells count="8">
    <mergeCell ref="B1:H2"/>
    <mergeCell ref="B3:B5"/>
    <mergeCell ref="H3:H4"/>
    <mergeCell ref="C3:C5"/>
    <mergeCell ref="D3:D5"/>
    <mergeCell ref="E3:E5"/>
    <mergeCell ref="F3:F4"/>
    <mergeCell ref="G3:G4"/>
  </mergeCells>
  <pageMargins left="0.70866141732283472" right="0.64" top="0.17" bottom="0.17" header="0.17" footer="0.17"/>
  <pageSetup paperSize="9" orientation="landscape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C1:H46"/>
  <sheetViews>
    <sheetView showGridLines="0" tabSelected="1" topLeftCell="A13" zoomScale="70" zoomScaleNormal="70" workbookViewId="0">
      <selection activeCell="E45" sqref="E45"/>
    </sheetView>
  </sheetViews>
  <sheetFormatPr baseColWidth="10" defaultColWidth="11.42578125" defaultRowHeight="15" x14ac:dyDescent="0.25"/>
  <cols>
    <col min="3" max="3" width="52.85546875" customWidth="1"/>
    <col min="4" max="6" width="22.42578125" customWidth="1"/>
    <col min="7" max="7" width="12.28515625" customWidth="1"/>
    <col min="8" max="8" width="11.85546875" customWidth="1"/>
    <col min="10" max="10" width="11.85546875" bestFit="1" customWidth="1"/>
  </cols>
  <sheetData>
    <row r="1" spans="3:8" ht="19.5" customHeight="1" x14ac:dyDescent="0.25">
      <c r="C1" s="170" t="str">
        <f>+"Tasa de Deserción intersemestral por programa académico 2023-1 vs "&amp;Planeación!A1</f>
        <v>Tasa de Deserción intersemestral por programa académico 2023-1 vs 2024-1</v>
      </c>
      <c r="D1" s="170"/>
      <c r="E1" s="170"/>
      <c r="F1" s="170"/>
    </row>
    <row r="2" spans="3:8" ht="19.5" customHeight="1" thickBot="1" x14ac:dyDescent="0.3">
      <c r="C2" s="170"/>
      <c r="D2" s="170"/>
      <c r="E2" s="170"/>
      <c r="F2" s="170"/>
    </row>
    <row r="3" spans="3:8" ht="33.75" customHeight="1" thickTop="1" thickBot="1" x14ac:dyDescent="0.3">
      <c r="C3" s="168" t="s">
        <v>14</v>
      </c>
      <c r="D3" s="169" t="s">
        <v>131</v>
      </c>
      <c r="E3" s="169" t="str">
        <f>+"Total Deserción " &amp; Planeación!A1</f>
        <v>Total Deserción 2024-1</v>
      </c>
      <c r="F3" s="171" t="s">
        <v>59</v>
      </c>
    </row>
    <row r="4" spans="3:8" ht="15.75" customHeight="1" thickTop="1" thickBot="1" x14ac:dyDescent="0.3">
      <c r="C4" s="168"/>
      <c r="D4" s="169"/>
      <c r="E4" s="169"/>
      <c r="F4" s="172"/>
    </row>
    <row r="5" spans="3:8" ht="20.25" thickTop="1" thickBot="1" x14ac:dyDescent="0.3">
      <c r="C5" s="168"/>
      <c r="D5" s="54" t="s">
        <v>19</v>
      </c>
      <c r="E5" s="54" t="s">
        <v>19</v>
      </c>
      <c r="F5" s="173"/>
    </row>
    <row r="6" spans="3:8" ht="20.25" thickTop="1" thickBot="1" x14ac:dyDescent="0.35">
      <c r="C6" s="92" t="s">
        <v>20</v>
      </c>
      <c r="D6" s="95">
        <v>4.6536796536796536E-2</v>
      </c>
      <c r="E6" s="95">
        <v>4.3504171632896306E-2</v>
      </c>
      <c r="F6" s="143">
        <f>(E6-D6)*100</f>
        <v>-0.30326249039002301</v>
      </c>
      <c r="G6" s="26"/>
      <c r="H6" s="27"/>
    </row>
    <row r="7" spans="3:8" ht="20.25" thickTop="1" thickBot="1" x14ac:dyDescent="0.35">
      <c r="C7" s="96" t="s">
        <v>21</v>
      </c>
      <c r="D7" s="99">
        <v>5.414746543778802E-2</v>
      </c>
      <c r="E7" s="99">
        <v>4.5515394912985271E-2</v>
      </c>
      <c r="F7" s="144">
        <f t="shared" ref="F7:F43" si="0">(E7-D7)*100</f>
        <v>-0.86320705248027485</v>
      </c>
      <c r="G7" s="26"/>
      <c r="H7" s="27"/>
    </row>
    <row r="8" spans="3:8" ht="20.25" thickTop="1" thickBot="1" x14ac:dyDescent="0.35">
      <c r="C8" s="96" t="s">
        <v>22</v>
      </c>
      <c r="D8" s="99">
        <v>7.1174377224199295E-2</v>
      </c>
      <c r="E8" s="99">
        <v>4.7826086956521741E-2</v>
      </c>
      <c r="F8" s="144">
        <f>(E8-D8)*100</f>
        <v>-2.3348290267677556</v>
      </c>
      <c r="G8" s="26"/>
      <c r="H8" s="27"/>
    </row>
    <row r="9" spans="3:8" ht="20.25" thickTop="1" thickBot="1" x14ac:dyDescent="0.35">
      <c r="C9" s="96" t="s">
        <v>23</v>
      </c>
      <c r="D9" s="99">
        <v>2.7181688125894134E-2</v>
      </c>
      <c r="E9" s="99">
        <v>3.9942938659058486E-2</v>
      </c>
      <c r="F9" s="144">
        <f t="shared" si="0"/>
        <v>1.2761250533164352</v>
      </c>
      <c r="G9" s="26"/>
      <c r="H9" s="27"/>
    </row>
    <row r="10" spans="3:8" ht="20.25" thickTop="1" thickBot="1" x14ac:dyDescent="0.35">
      <c r="C10" s="92" t="s">
        <v>24</v>
      </c>
      <c r="D10" s="95">
        <v>3.8294168842471714E-2</v>
      </c>
      <c r="E10" s="95">
        <v>4.6168051708217916E-2</v>
      </c>
      <c r="F10" s="143">
        <f>(E10-D10)*100</f>
        <v>0.78738828657462023</v>
      </c>
      <c r="G10" s="26"/>
      <c r="H10" s="27"/>
    </row>
    <row r="11" spans="3:8" ht="20.25" thickTop="1" thickBot="1" x14ac:dyDescent="0.35">
      <c r="C11" s="96" t="s">
        <v>25</v>
      </c>
      <c r="D11" s="99">
        <v>0.04</v>
      </c>
      <c r="E11" s="99">
        <v>4.8746518105849582E-2</v>
      </c>
      <c r="F11" s="144">
        <f t="shared" si="0"/>
        <v>0.87465181058495811</v>
      </c>
      <c r="G11" s="26"/>
      <c r="H11" s="27"/>
    </row>
    <row r="12" spans="3:8" ht="20.25" thickTop="1" thickBot="1" x14ac:dyDescent="0.35">
      <c r="C12" s="96" t="s">
        <v>26</v>
      </c>
      <c r="D12" s="99">
        <v>3.0769230769230771E-2</v>
      </c>
      <c r="E12" s="99">
        <v>6.3492063492063489E-2</v>
      </c>
      <c r="F12" s="144">
        <f t="shared" si="0"/>
        <v>3.2722832722832718</v>
      </c>
      <c r="G12" s="26"/>
      <c r="H12" s="27"/>
    </row>
    <row r="13" spans="3:8" ht="20.25" thickTop="1" thickBot="1" x14ac:dyDescent="0.35">
      <c r="C13" s="96" t="s">
        <v>27</v>
      </c>
      <c r="D13" s="99">
        <v>3.6885245901639344E-2</v>
      </c>
      <c r="E13" s="99">
        <v>2.9288702928870293E-2</v>
      </c>
      <c r="F13" s="144">
        <f t="shared" si="0"/>
        <v>-0.75965429727690503</v>
      </c>
      <c r="G13" s="26"/>
      <c r="H13" s="27"/>
    </row>
    <row r="14" spans="3:8" ht="20.25" thickTop="1" thickBot="1" x14ac:dyDescent="0.35">
      <c r="C14" s="92" t="s">
        <v>28</v>
      </c>
      <c r="D14" s="95">
        <v>2.1287919105907396E-2</v>
      </c>
      <c r="E14" s="95">
        <v>2.2082018927444796E-2</v>
      </c>
      <c r="F14" s="143">
        <f t="shared" si="0"/>
        <v>7.9409982153740011E-2</v>
      </c>
      <c r="G14" s="26"/>
      <c r="H14" s="27"/>
    </row>
    <row r="15" spans="3:8" ht="20.25" thickTop="1" thickBot="1" x14ac:dyDescent="0.35">
      <c r="C15" s="96" t="s">
        <v>29</v>
      </c>
      <c r="D15" s="99">
        <v>3.6458333333333336E-2</v>
      </c>
      <c r="E15" s="99">
        <v>3.783783783783784E-2</v>
      </c>
      <c r="F15" s="144">
        <f t="shared" si="0"/>
        <v>0.13795045045045043</v>
      </c>
      <c r="G15" s="26"/>
      <c r="H15" s="27"/>
    </row>
    <row r="16" spans="3:8" ht="20.25" thickTop="1" thickBot="1" x14ac:dyDescent="0.35">
      <c r="C16" s="96" t="s">
        <v>30</v>
      </c>
      <c r="D16" s="99">
        <v>1.555104800540906E-2</v>
      </c>
      <c r="E16" s="99">
        <v>1.7461383478844864E-2</v>
      </c>
      <c r="F16" s="144">
        <f t="shared" si="0"/>
        <v>0.19103354734358036</v>
      </c>
      <c r="G16" s="26"/>
      <c r="H16" s="27"/>
    </row>
    <row r="17" spans="3:8" ht="20.25" thickTop="1" thickBot="1" x14ac:dyDescent="0.35">
      <c r="C17" s="96" t="s">
        <v>31</v>
      </c>
      <c r="D17" s="99">
        <v>4.807692307692308E-2</v>
      </c>
      <c r="E17" s="99">
        <v>3.9473684210526314E-2</v>
      </c>
      <c r="F17" s="144">
        <f t="shared" si="0"/>
        <v>-0.86032388663967663</v>
      </c>
      <c r="G17" s="26"/>
      <c r="H17" s="27"/>
    </row>
    <row r="18" spans="3:8" ht="20.25" thickTop="1" thickBot="1" x14ac:dyDescent="0.35">
      <c r="C18" s="92" t="s">
        <v>32</v>
      </c>
      <c r="D18" s="95">
        <v>4.4135071090047391E-2</v>
      </c>
      <c r="E18" s="95">
        <v>4.5439469320066338E-2</v>
      </c>
      <c r="F18" s="143">
        <f t="shared" si="0"/>
        <v>0.13043982300189466</v>
      </c>
      <c r="G18" s="26"/>
      <c r="H18" s="27"/>
    </row>
    <row r="19" spans="3:8" ht="20.25" thickTop="1" thickBot="1" x14ac:dyDescent="0.35">
      <c r="C19" s="96" t="s">
        <v>33</v>
      </c>
      <c r="D19" s="99">
        <v>5.7571964956195244E-2</v>
      </c>
      <c r="E19" s="99">
        <v>3.9938556067588324E-2</v>
      </c>
      <c r="F19" s="144">
        <f t="shared" si="0"/>
        <v>-1.7633408888606921</v>
      </c>
      <c r="G19" s="26"/>
      <c r="H19" s="27"/>
    </row>
    <row r="20" spans="3:8" ht="20.25" thickTop="1" thickBot="1" x14ac:dyDescent="0.35">
      <c r="C20" s="96" t="s">
        <v>34</v>
      </c>
      <c r="D20" s="99">
        <v>5.7542768273716953E-2</v>
      </c>
      <c r="E20" s="99">
        <v>6.6856330014224752E-2</v>
      </c>
      <c r="F20" s="144">
        <f t="shared" si="0"/>
        <v>0.93135617405077986</v>
      </c>
      <c r="G20" s="26"/>
      <c r="H20" s="27"/>
    </row>
    <row r="21" spans="3:8" ht="20.25" thickTop="1" thickBot="1" x14ac:dyDescent="0.35">
      <c r="C21" s="96" t="s">
        <v>35</v>
      </c>
      <c r="D21" s="99">
        <v>4.7872340425531915E-2</v>
      </c>
      <c r="E21" s="99">
        <v>3.614457831325301E-2</v>
      </c>
      <c r="F21" s="144">
        <f t="shared" si="0"/>
        <v>-1.1727762112278903</v>
      </c>
      <c r="G21" s="26"/>
      <c r="H21" s="27"/>
    </row>
    <row r="22" spans="3:8" ht="20.25" thickTop="1" thickBot="1" x14ac:dyDescent="0.35">
      <c r="C22" s="96" t="s">
        <v>36</v>
      </c>
      <c r="D22" s="99">
        <v>4.40251572327044E-2</v>
      </c>
      <c r="E22" s="99">
        <v>2.7874564459930314E-2</v>
      </c>
      <c r="F22" s="144">
        <f t="shared" si="0"/>
        <v>-1.6150592772774086</v>
      </c>
      <c r="G22" s="26"/>
      <c r="H22" s="27"/>
    </row>
    <row r="23" spans="3:8" ht="20.25" thickTop="1" thickBot="1" x14ac:dyDescent="0.35">
      <c r="C23" s="96" t="s">
        <v>37</v>
      </c>
      <c r="D23" s="99">
        <v>3.3821871476888386E-2</v>
      </c>
      <c r="E23" s="99">
        <v>3.5856573705179286E-2</v>
      </c>
      <c r="F23" s="144">
        <f t="shared" si="0"/>
        <v>0.20347022282908994</v>
      </c>
      <c r="G23" s="26"/>
      <c r="H23" s="27"/>
    </row>
    <row r="24" spans="3:8" ht="20.25" thickTop="1" thickBot="1" x14ac:dyDescent="0.35">
      <c r="C24" s="96" t="s">
        <v>38</v>
      </c>
      <c r="D24" s="99">
        <v>2.4029574861367836E-2</v>
      </c>
      <c r="E24" s="99">
        <v>5.054945054945055E-2</v>
      </c>
      <c r="F24" s="144">
        <f t="shared" si="0"/>
        <v>2.6519875688082712</v>
      </c>
      <c r="G24" s="26"/>
      <c r="H24" s="27"/>
    </row>
    <row r="25" spans="3:8" ht="20.25" thickTop="1" thickBot="1" x14ac:dyDescent="0.35">
      <c r="C25" s="92" t="s">
        <v>39</v>
      </c>
      <c r="D25" s="95">
        <v>4.2479908151549943E-2</v>
      </c>
      <c r="E25" s="95">
        <v>4.195011337868481E-2</v>
      </c>
      <c r="F25" s="143">
        <f t="shared" si="0"/>
        <v>-5.297947728651331E-2</v>
      </c>
      <c r="G25" s="26"/>
      <c r="H25" s="27"/>
    </row>
    <row r="26" spans="3:8" ht="20.25" thickTop="1" thickBot="1" x14ac:dyDescent="0.35">
      <c r="C26" s="96" t="s">
        <v>40</v>
      </c>
      <c r="D26" s="99">
        <v>4.738154613466334E-2</v>
      </c>
      <c r="E26" s="99">
        <v>3.875968992248062E-2</v>
      </c>
      <c r="F26" s="144">
        <f t="shared" si="0"/>
        <v>-0.86218562121827202</v>
      </c>
      <c r="G26" s="26"/>
      <c r="H26" s="27"/>
    </row>
    <row r="27" spans="3:8" ht="20.25" thickTop="1" thickBot="1" x14ac:dyDescent="0.35">
      <c r="C27" s="96" t="s">
        <v>41</v>
      </c>
      <c r="D27" s="99">
        <v>4.1666666666666664E-2</v>
      </c>
      <c r="E27" s="99">
        <v>5.5045871559633031E-2</v>
      </c>
      <c r="F27" s="144">
        <f t="shared" si="0"/>
        <v>1.3379204892966365</v>
      </c>
      <c r="G27" s="26"/>
      <c r="H27" s="27"/>
    </row>
    <row r="28" spans="3:8" ht="20.25" thickTop="1" thickBot="1" x14ac:dyDescent="0.35">
      <c r="C28" s="96" t="s">
        <v>42</v>
      </c>
      <c r="D28" s="99">
        <v>3.7433155080213901E-2</v>
      </c>
      <c r="E28" s="99">
        <v>4.145077720207254E-2</v>
      </c>
      <c r="F28" s="144">
        <f t="shared" si="0"/>
        <v>0.40176221218586394</v>
      </c>
      <c r="G28" s="26"/>
      <c r="H28" s="27"/>
    </row>
    <row r="29" spans="3:8" ht="20.25" thickTop="1" thickBot="1" x14ac:dyDescent="0.35">
      <c r="C29" s="92" t="s">
        <v>43</v>
      </c>
      <c r="D29" s="95">
        <v>3.8817005545286505E-2</v>
      </c>
      <c r="E29" s="95">
        <v>3.7735849056603772E-2</v>
      </c>
      <c r="F29" s="143">
        <f t="shared" si="0"/>
        <v>-0.1081156488682733</v>
      </c>
      <c r="G29" s="26"/>
      <c r="H29" s="27"/>
    </row>
    <row r="30" spans="3:8" ht="20.25" thickTop="1" thickBot="1" x14ac:dyDescent="0.35">
      <c r="C30" s="96" t="s">
        <v>44</v>
      </c>
      <c r="D30" s="99">
        <v>4.5217391304347827E-2</v>
      </c>
      <c r="E30" s="99">
        <v>2.6859504132231406E-2</v>
      </c>
      <c r="F30" s="144">
        <f t="shared" si="0"/>
        <v>-1.8357887172116421</v>
      </c>
      <c r="G30" s="26"/>
      <c r="H30" s="27"/>
    </row>
    <row r="31" spans="3:8" ht="20.25" thickTop="1" thickBot="1" x14ac:dyDescent="0.35">
      <c r="C31" s="96" t="s">
        <v>45</v>
      </c>
      <c r="D31" s="99">
        <v>3.348729792147806E-2</v>
      </c>
      <c r="E31" s="99">
        <v>3.8509316770186333E-2</v>
      </c>
      <c r="F31" s="144">
        <f t="shared" si="0"/>
        <v>0.5022018848708274</v>
      </c>
      <c r="G31" s="26"/>
      <c r="H31" s="27"/>
    </row>
    <row r="32" spans="3:8" ht="20.25" thickTop="1" thickBot="1" x14ac:dyDescent="0.35">
      <c r="C32" s="96" t="s">
        <v>46</v>
      </c>
      <c r="D32" s="99">
        <v>6.0606060606060608E-2</v>
      </c>
      <c r="E32" s="99">
        <v>9.6774193548387094E-2</v>
      </c>
      <c r="F32" s="144">
        <f t="shared" si="0"/>
        <v>3.6168132942326485</v>
      </c>
      <c r="G32" s="26"/>
      <c r="H32" s="27"/>
    </row>
    <row r="33" spans="3:8" ht="20.25" thickTop="1" thickBot="1" x14ac:dyDescent="0.35">
      <c r="C33" s="96" t="s">
        <v>47</v>
      </c>
      <c r="D33" s="99">
        <v>4.0268456375838924E-2</v>
      </c>
      <c r="E33" s="99">
        <v>5.4878048780487805E-2</v>
      </c>
      <c r="F33" s="144">
        <f t="shared" si="0"/>
        <v>1.4609592404648881</v>
      </c>
      <c r="G33" s="26"/>
      <c r="H33" s="27"/>
    </row>
    <row r="34" spans="3:8" ht="20.25" thickTop="1" thickBot="1" x14ac:dyDescent="0.35">
      <c r="C34" s="92" t="s">
        <v>60</v>
      </c>
      <c r="D34" s="95">
        <v>4.2105263157894736E-2</v>
      </c>
      <c r="E34" s="95">
        <v>6.25E-2</v>
      </c>
      <c r="F34" s="143">
        <f t="shared" si="0"/>
        <v>2.0394736842105265</v>
      </c>
      <c r="G34" s="26"/>
      <c r="H34" s="27"/>
    </row>
    <row r="35" spans="3:8" ht="20.25" thickTop="1" thickBot="1" x14ac:dyDescent="0.35">
      <c r="C35" s="96" t="s">
        <v>49</v>
      </c>
      <c r="D35" s="99">
        <v>4.3478260869565216E-2</v>
      </c>
      <c r="E35" s="99">
        <v>6.3157894736842107E-2</v>
      </c>
      <c r="F35" s="144">
        <f t="shared" si="0"/>
        <v>1.9679633867276891</v>
      </c>
      <c r="G35" s="26"/>
      <c r="H35" s="27"/>
    </row>
    <row r="36" spans="3:8" ht="20.25" thickTop="1" thickBot="1" x14ac:dyDescent="0.35">
      <c r="C36" s="96" t="s">
        <v>50</v>
      </c>
      <c r="D36" s="99">
        <f>+'Informe General'!H36</f>
        <v>0</v>
      </c>
      <c r="E36" s="99">
        <v>0</v>
      </c>
      <c r="F36" s="144">
        <f t="shared" si="0"/>
        <v>0</v>
      </c>
      <c r="G36" s="26"/>
      <c r="H36" s="27"/>
    </row>
    <row r="37" spans="3:8" ht="20.25" thickTop="1" thickBot="1" x14ac:dyDescent="0.35">
      <c r="C37" s="92" t="s">
        <v>51</v>
      </c>
      <c r="D37" s="95">
        <v>7.0422535211267609E-2</v>
      </c>
      <c r="E37" s="95">
        <v>3.7037037037037035E-2</v>
      </c>
      <c r="F37" s="143">
        <f t="shared" si="0"/>
        <v>-3.3385498174230572</v>
      </c>
      <c r="G37" s="26"/>
      <c r="H37" s="27"/>
    </row>
    <row r="38" spans="3:8" ht="20.25" thickTop="1" thickBot="1" x14ac:dyDescent="0.35">
      <c r="C38" s="96" t="s">
        <v>52</v>
      </c>
      <c r="D38" s="99">
        <v>4.878048780487805E-2</v>
      </c>
      <c r="E38" s="99">
        <v>5.8823529411764705E-2</v>
      </c>
      <c r="F38" s="144">
        <f t="shared" si="0"/>
        <v>1.0043041606886653</v>
      </c>
      <c r="G38" s="26"/>
      <c r="H38" s="27"/>
    </row>
    <row r="39" spans="3:8" ht="20.25" thickTop="1" thickBot="1" x14ac:dyDescent="0.35">
      <c r="C39" s="96" t="s">
        <v>53</v>
      </c>
      <c r="D39" s="99">
        <v>7.9545454545454544E-2</v>
      </c>
      <c r="E39" s="99">
        <v>3.0567685589519649E-2</v>
      </c>
      <c r="F39" s="144">
        <f t="shared" si="0"/>
        <v>-4.8977768955934895</v>
      </c>
      <c r="G39" s="26"/>
      <c r="H39" s="27"/>
    </row>
    <row r="40" spans="3:8" ht="20.25" thickTop="1" thickBot="1" x14ac:dyDescent="0.35">
      <c r="C40" s="96" t="s">
        <v>54</v>
      </c>
      <c r="D40" s="99">
        <v>0.04</v>
      </c>
      <c r="E40" s="99">
        <v>4.0816326530612242E-2</v>
      </c>
      <c r="F40" s="144">
        <f t="shared" si="0"/>
        <v>8.1632653061224081E-2</v>
      </c>
      <c r="G40" s="26"/>
      <c r="H40" s="27"/>
    </row>
    <row r="41" spans="3:8" ht="20.25" thickTop="1" thickBot="1" x14ac:dyDescent="0.35">
      <c r="C41" s="92" t="s">
        <v>55</v>
      </c>
      <c r="D41" s="95">
        <v>6.3973063973063973E-2</v>
      </c>
      <c r="E41" s="95">
        <v>5.6856187290969896E-2</v>
      </c>
      <c r="F41" s="143">
        <f t="shared" si="0"/>
        <v>-0.71168766820940765</v>
      </c>
      <c r="G41" s="26"/>
      <c r="H41" s="27"/>
    </row>
    <row r="42" spans="3:8" ht="20.25" thickTop="1" thickBot="1" x14ac:dyDescent="0.35">
      <c r="C42" s="96" t="s">
        <v>56</v>
      </c>
      <c r="D42" s="99">
        <v>6.3973063973063973E-2</v>
      </c>
      <c r="E42" s="99">
        <v>5.6856187290969896E-2</v>
      </c>
      <c r="F42" s="144">
        <f t="shared" si="0"/>
        <v>-0.71168766820940765</v>
      </c>
      <c r="G42" s="26"/>
      <c r="H42" s="27"/>
    </row>
    <row r="43" spans="3:8" ht="20.25" thickTop="1" thickBot="1" x14ac:dyDescent="0.35">
      <c r="C43" s="92" t="s">
        <v>57</v>
      </c>
      <c r="D43" s="95">
        <v>8.9108910891089105E-2</v>
      </c>
      <c r="E43" s="95">
        <v>5.2083333333333336E-2</v>
      </c>
      <c r="F43" s="143">
        <f t="shared" si="0"/>
        <v>-3.7025577557755769</v>
      </c>
      <c r="G43" s="26"/>
      <c r="H43" s="27"/>
    </row>
    <row r="44" spans="3:8" ht="20.25" thickTop="1" thickBot="1" x14ac:dyDescent="0.35">
      <c r="C44" s="96" t="s">
        <v>57</v>
      </c>
      <c r="D44" s="99">
        <v>8.9108910891089105E-2</v>
      </c>
      <c r="E44" s="99">
        <v>5.2083333333333336E-2</v>
      </c>
      <c r="F44" s="144">
        <f>(E44-D44)*100</f>
        <v>-3.7025577557755769</v>
      </c>
      <c r="G44" s="26"/>
      <c r="H44" s="27"/>
    </row>
    <row r="45" spans="3:8" ht="20.25" thickTop="1" thickBot="1" x14ac:dyDescent="0.35">
      <c r="C45" s="55" t="s">
        <v>58</v>
      </c>
      <c r="D45" s="57">
        <v>4.1055718475073312E-2</v>
      </c>
      <c r="E45" s="57">
        <v>4.0043984238981034E-2</v>
      </c>
      <c r="F45" s="145">
        <f>(E45-D45)*100</f>
        <v>-0.10117342360922779</v>
      </c>
      <c r="G45" s="26"/>
      <c r="H45" s="27"/>
    </row>
    <row r="46" spans="3:8" ht="15.75" thickTop="1" x14ac:dyDescent="0.25">
      <c r="G46" s="26"/>
      <c r="H46" s="27"/>
    </row>
  </sheetData>
  <mergeCells count="5">
    <mergeCell ref="C1:F2"/>
    <mergeCell ref="D3:D4"/>
    <mergeCell ref="E3:E4"/>
    <mergeCell ref="F3:F5"/>
    <mergeCell ref="C3:C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S21"/>
  <sheetViews>
    <sheetView showGridLines="0" zoomScale="85" zoomScaleNormal="85" workbookViewId="0">
      <selection activeCell="O23" sqref="O23:P23"/>
    </sheetView>
  </sheetViews>
  <sheetFormatPr baseColWidth="10" defaultColWidth="11.42578125" defaultRowHeight="15" x14ac:dyDescent="0.25"/>
  <sheetData>
    <row r="21" spans="19:19" x14ac:dyDescent="0.25">
      <c r="S21" t="s">
        <v>61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B1:J48"/>
  <sheetViews>
    <sheetView topLeftCell="B1" zoomScale="85" zoomScaleNormal="85" workbookViewId="0">
      <selection activeCell="K17" sqref="K17"/>
    </sheetView>
  </sheetViews>
  <sheetFormatPr baseColWidth="10" defaultColWidth="11.28515625" defaultRowHeight="15" x14ac:dyDescent="0.25"/>
  <cols>
    <col min="1" max="1" width="14.7109375" style="1" customWidth="1"/>
    <col min="2" max="2" width="32.85546875" style="1" customWidth="1"/>
    <col min="3" max="8" width="14.28515625" style="1" customWidth="1"/>
    <col min="9" max="16384" width="11.28515625" style="1"/>
  </cols>
  <sheetData>
    <row r="1" spans="2:8" ht="6" customHeight="1" x14ac:dyDescent="0.25"/>
    <row r="2" spans="2:8" ht="15.75" thickBot="1" x14ac:dyDescent="0.3">
      <c r="B2" s="175"/>
      <c r="C2" s="175"/>
      <c r="D2" s="175"/>
      <c r="E2" s="175"/>
      <c r="F2" s="175"/>
      <c r="G2" s="175"/>
      <c r="H2" s="175"/>
    </row>
    <row r="3" spans="2:8" ht="15" customHeight="1" x14ac:dyDescent="0.25">
      <c r="B3" s="176" t="s">
        <v>130</v>
      </c>
      <c r="C3" s="177"/>
      <c r="D3" s="177"/>
      <c r="E3" s="177"/>
      <c r="F3" s="177"/>
      <c r="G3" s="177"/>
      <c r="H3" s="178"/>
    </row>
    <row r="4" spans="2:8" x14ac:dyDescent="0.25">
      <c r="B4" s="179"/>
      <c r="C4" s="180"/>
      <c r="D4" s="180"/>
      <c r="E4" s="180"/>
      <c r="F4" s="180"/>
      <c r="G4" s="180"/>
      <c r="H4" s="181"/>
    </row>
    <row r="5" spans="2:8" x14ac:dyDescent="0.25">
      <c r="B5" s="179"/>
      <c r="C5" s="180"/>
      <c r="D5" s="180"/>
      <c r="E5" s="180"/>
      <c r="F5" s="180"/>
      <c r="G5" s="180"/>
      <c r="H5" s="181"/>
    </row>
    <row r="6" spans="2:8" ht="15.75" thickBot="1" x14ac:dyDescent="0.3">
      <c r="B6" s="182"/>
      <c r="C6" s="183"/>
      <c r="D6" s="183"/>
      <c r="E6" s="183"/>
      <c r="F6" s="183"/>
      <c r="G6" s="183"/>
      <c r="H6" s="184"/>
    </row>
    <row r="7" spans="2:8" ht="15.75" thickBot="1" x14ac:dyDescent="0.3">
      <c r="B7" s="63" t="s">
        <v>62</v>
      </c>
      <c r="C7" s="59" t="s">
        <v>63</v>
      </c>
      <c r="D7" s="60" t="s">
        <v>64</v>
      </c>
      <c r="E7" s="60" t="s">
        <v>65</v>
      </c>
      <c r="F7" s="60" t="s">
        <v>66</v>
      </c>
      <c r="G7" s="60" t="s">
        <v>67</v>
      </c>
      <c r="H7" s="61" t="s">
        <v>68</v>
      </c>
    </row>
    <row r="8" spans="2:8" x14ac:dyDescent="0.25">
      <c r="B8" s="64" t="s">
        <v>21</v>
      </c>
      <c r="C8" s="65">
        <v>5</v>
      </c>
      <c r="D8" s="62">
        <v>29</v>
      </c>
      <c r="E8" s="62">
        <v>11</v>
      </c>
      <c r="F8" s="62">
        <v>77</v>
      </c>
      <c r="G8" s="62">
        <v>122</v>
      </c>
      <c r="H8" s="66">
        <v>7.5965130759651306E-2</v>
      </c>
    </row>
    <row r="9" spans="2:8" x14ac:dyDescent="0.25">
      <c r="B9" s="64" t="s">
        <v>40</v>
      </c>
      <c r="C9" s="65">
        <v>3</v>
      </c>
      <c r="D9" s="62">
        <v>12</v>
      </c>
      <c r="E9" s="62">
        <v>2</v>
      </c>
      <c r="F9" s="62">
        <v>44</v>
      </c>
      <c r="G9" s="62">
        <v>61</v>
      </c>
      <c r="H9" s="66">
        <v>3.7982565379825653E-2</v>
      </c>
    </row>
    <row r="10" spans="2:8" x14ac:dyDescent="0.25">
      <c r="B10" s="64" t="s">
        <v>54</v>
      </c>
      <c r="C10" s="65">
        <v>1</v>
      </c>
      <c r="D10" s="62">
        <v>3</v>
      </c>
      <c r="E10" s="62">
        <v>0</v>
      </c>
      <c r="F10" s="62">
        <v>0</v>
      </c>
      <c r="G10" s="62">
        <v>4</v>
      </c>
      <c r="H10" s="66">
        <v>2.4906600249066002E-3</v>
      </c>
    </row>
    <row r="11" spans="2:8" x14ac:dyDescent="0.25">
      <c r="B11" s="64" t="s">
        <v>26</v>
      </c>
      <c r="C11" s="65">
        <v>1</v>
      </c>
      <c r="D11" s="62">
        <v>7</v>
      </c>
      <c r="E11" s="62">
        <v>2</v>
      </c>
      <c r="F11" s="62">
        <v>18</v>
      </c>
      <c r="G11" s="62">
        <v>28</v>
      </c>
      <c r="H11" s="66">
        <v>1.7434620174346202E-2</v>
      </c>
    </row>
    <row r="12" spans="2:8" x14ac:dyDescent="0.25">
      <c r="B12" s="64" t="s">
        <v>44</v>
      </c>
      <c r="C12" s="65">
        <v>0</v>
      </c>
      <c r="D12" s="62">
        <v>13</v>
      </c>
      <c r="E12" s="62">
        <v>4</v>
      </c>
      <c r="F12" s="62">
        <v>55</v>
      </c>
      <c r="G12" s="62">
        <v>72</v>
      </c>
      <c r="H12" s="66">
        <v>4.4831880448318803E-2</v>
      </c>
    </row>
    <row r="13" spans="2:8" x14ac:dyDescent="0.25">
      <c r="B13" s="64" t="s">
        <v>22</v>
      </c>
      <c r="C13" s="65">
        <v>3</v>
      </c>
      <c r="D13" s="62">
        <v>8</v>
      </c>
      <c r="E13" s="62">
        <v>6</v>
      </c>
      <c r="F13" s="62">
        <v>28</v>
      </c>
      <c r="G13" s="62">
        <v>45</v>
      </c>
      <c r="H13" s="66">
        <v>2.8019925280199254E-2</v>
      </c>
    </row>
    <row r="14" spans="2:8" x14ac:dyDescent="0.25">
      <c r="B14" s="64" t="s">
        <v>25</v>
      </c>
      <c r="C14" s="65">
        <v>9</v>
      </c>
      <c r="D14" s="62">
        <v>26</v>
      </c>
      <c r="E14" s="62">
        <v>58</v>
      </c>
      <c r="F14" s="62">
        <v>1</v>
      </c>
      <c r="G14" s="62">
        <v>94</v>
      </c>
      <c r="H14" s="66">
        <v>5.8530510585305104E-2</v>
      </c>
    </row>
    <row r="15" spans="2:8" x14ac:dyDescent="0.25">
      <c r="B15" s="64" t="s">
        <v>42</v>
      </c>
      <c r="C15" s="65">
        <v>5</v>
      </c>
      <c r="D15" s="62">
        <v>11</v>
      </c>
      <c r="E15" s="62">
        <v>3</v>
      </c>
      <c r="F15" s="62">
        <v>52</v>
      </c>
      <c r="G15" s="62">
        <v>71</v>
      </c>
      <c r="H15" s="66">
        <v>4.4209215442092158E-2</v>
      </c>
    </row>
    <row r="16" spans="2:8" x14ac:dyDescent="0.25">
      <c r="B16" s="64" t="s">
        <v>41</v>
      </c>
      <c r="C16" s="65">
        <v>0</v>
      </c>
      <c r="D16" s="62">
        <v>6</v>
      </c>
      <c r="E16" s="62">
        <v>1</v>
      </c>
      <c r="F16" s="62">
        <v>11</v>
      </c>
      <c r="G16" s="62">
        <v>18</v>
      </c>
      <c r="H16" s="66">
        <v>1.1207970112079701E-2</v>
      </c>
    </row>
    <row r="17" spans="2:8" x14ac:dyDescent="0.25">
      <c r="B17" s="64" t="s">
        <v>47</v>
      </c>
      <c r="C17" s="65">
        <v>2</v>
      </c>
      <c r="D17" s="62">
        <v>7</v>
      </c>
      <c r="E17" s="62">
        <v>0</v>
      </c>
      <c r="F17" s="62">
        <v>17</v>
      </c>
      <c r="G17" s="62">
        <v>26</v>
      </c>
      <c r="H17" s="66">
        <v>1.61892901618929E-2</v>
      </c>
    </row>
    <row r="18" spans="2:8" x14ac:dyDescent="0.25">
      <c r="B18" s="64" t="s">
        <v>29</v>
      </c>
      <c r="C18" s="65">
        <v>4</v>
      </c>
      <c r="D18" s="62">
        <v>3</v>
      </c>
      <c r="E18" s="62">
        <v>1</v>
      </c>
      <c r="F18" s="62">
        <v>16</v>
      </c>
      <c r="G18" s="62">
        <v>24</v>
      </c>
      <c r="H18" s="66">
        <v>1.4943960149439602E-2</v>
      </c>
    </row>
    <row r="19" spans="2:8" x14ac:dyDescent="0.25">
      <c r="B19" s="64" t="s">
        <v>46</v>
      </c>
      <c r="C19" s="65">
        <v>0</v>
      </c>
      <c r="D19" s="62">
        <v>3</v>
      </c>
      <c r="E19" s="62">
        <v>4</v>
      </c>
      <c r="F19" s="62">
        <v>3</v>
      </c>
      <c r="G19" s="62">
        <v>10</v>
      </c>
      <c r="H19" s="66">
        <v>6.2266500622665004E-3</v>
      </c>
    </row>
    <row r="20" spans="2:8" x14ac:dyDescent="0.25">
      <c r="B20" s="64" t="s">
        <v>53</v>
      </c>
      <c r="C20" s="65">
        <v>1</v>
      </c>
      <c r="D20" s="62">
        <v>6</v>
      </c>
      <c r="E20" s="62">
        <v>0</v>
      </c>
      <c r="F20" s="62">
        <v>32</v>
      </c>
      <c r="G20" s="62">
        <v>39</v>
      </c>
      <c r="H20" s="66">
        <v>2.4283935242839352E-2</v>
      </c>
    </row>
    <row r="21" spans="2:8" x14ac:dyDescent="0.25">
      <c r="B21" s="64" t="s">
        <v>33</v>
      </c>
      <c r="C21" s="65">
        <v>9</v>
      </c>
      <c r="D21" s="62">
        <v>17</v>
      </c>
      <c r="E21" s="62">
        <v>0</v>
      </c>
      <c r="F21" s="62">
        <v>81</v>
      </c>
      <c r="G21" s="62">
        <v>107</v>
      </c>
      <c r="H21" s="66">
        <v>6.6625155666251559E-2</v>
      </c>
    </row>
    <row r="22" spans="2:8" x14ac:dyDescent="0.25">
      <c r="B22" s="64" t="s">
        <v>34</v>
      </c>
      <c r="C22" s="65">
        <v>12</v>
      </c>
      <c r="D22" s="62">
        <v>35</v>
      </c>
      <c r="E22" s="62">
        <v>7</v>
      </c>
      <c r="F22" s="62">
        <v>39</v>
      </c>
      <c r="G22" s="62">
        <v>93</v>
      </c>
      <c r="H22" s="66">
        <v>5.7907845579078458E-2</v>
      </c>
    </row>
    <row r="23" spans="2:8" x14ac:dyDescent="0.25">
      <c r="B23" s="64" t="s">
        <v>35</v>
      </c>
      <c r="C23" s="65">
        <v>2</v>
      </c>
      <c r="D23" s="62">
        <v>4</v>
      </c>
      <c r="E23" s="62">
        <v>3</v>
      </c>
      <c r="F23" s="62">
        <v>20</v>
      </c>
      <c r="G23" s="62">
        <v>29</v>
      </c>
      <c r="H23" s="66">
        <v>1.8057285180572851E-2</v>
      </c>
    </row>
    <row r="24" spans="2:8" x14ac:dyDescent="0.25">
      <c r="B24" s="64" t="s">
        <v>36</v>
      </c>
      <c r="C24" s="65">
        <v>1</v>
      </c>
      <c r="D24" s="62">
        <v>7</v>
      </c>
      <c r="E24" s="62">
        <v>1</v>
      </c>
      <c r="F24" s="62">
        <v>33</v>
      </c>
      <c r="G24" s="62">
        <v>42</v>
      </c>
      <c r="H24" s="66">
        <v>2.6151930261519303E-2</v>
      </c>
    </row>
    <row r="25" spans="2:8" x14ac:dyDescent="0.25">
      <c r="B25" s="64" t="s">
        <v>37</v>
      </c>
      <c r="C25" s="65">
        <v>7</v>
      </c>
      <c r="D25" s="62">
        <v>20</v>
      </c>
      <c r="E25" s="62">
        <v>15</v>
      </c>
      <c r="F25" s="62">
        <v>68</v>
      </c>
      <c r="G25" s="62">
        <v>110</v>
      </c>
      <c r="H25" s="66">
        <v>6.8493150684931503E-2</v>
      </c>
    </row>
    <row r="26" spans="2:8" x14ac:dyDescent="0.25">
      <c r="B26" s="64" t="s">
        <v>38</v>
      </c>
      <c r="C26" s="65">
        <v>11</v>
      </c>
      <c r="D26" s="62">
        <v>12</v>
      </c>
      <c r="E26" s="62">
        <v>8</v>
      </c>
      <c r="F26" s="62">
        <v>44</v>
      </c>
      <c r="G26" s="62">
        <v>75</v>
      </c>
      <c r="H26" s="66">
        <v>4.6699875466998754E-2</v>
      </c>
    </row>
    <row r="27" spans="2:8" x14ac:dyDescent="0.25">
      <c r="B27" s="64" t="s">
        <v>56</v>
      </c>
      <c r="C27" s="65">
        <v>1</v>
      </c>
      <c r="D27" s="62">
        <v>16</v>
      </c>
      <c r="E27" s="62">
        <v>0</v>
      </c>
      <c r="F27" s="62">
        <v>43</v>
      </c>
      <c r="G27" s="62">
        <v>60</v>
      </c>
      <c r="H27" s="66">
        <v>3.7359900373599E-2</v>
      </c>
    </row>
    <row r="28" spans="2:8" x14ac:dyDescent="0.25">
      <c r="B28" s="64" t="s">
        <v>49</v>
      </c>
      <c r="C28" s="65">
        <v>1</v>
      </c>
      <c r="D28" s="62">
        <v>5</v>
      </c>
      <c r="E28" s="62">
        <v>2</v>
      </c>
      <c r="F28" s="62">
        <v>8</v>
      </c>
      <c r="G28" s="62">
        <v>16</v>
      </c>
      <c r="H28" s="66">
        <v>9.9626400996264009E-3</v>
      </c>
    </row>
    <row r="29" spans="2:8" x14ac:dyDescent="0.25">
      <c r="B29" s="64" t="s">
        <v>50</v>
      </c>
      <c r="C29" s="65">
        <v>0</v>
      </c>
      <c r="D29" s="62">
        <v>0</v>
      </c>
      <c r="E29" s="62">
        <v>0</v>
      </c>
      <c r="F29" s="62">
        <v>0</v>
      </c>
      <c r="G29" s="62">
        <v>0</v>
      </c>
      <c r="H29" s="66">
        <v>0</v>
      </c>
    </row>
    <row r="30" spans="2:8" x14ac:dyDescent="0.25">
      <c r="B30" s="64" t="s">
        <v>52</v>
      </c>
      <c r="C30" s="65">
        <v>0</v>
      </c>
      <c r="D30" s="62">
        <v>3</v>
      </c>
      <c r="E30" s="62">
        <v>3</v>
      </c>
      <c r="F30" s="62">
        <v>10</v>
      </c>
      <c r="G30" s="62">
        <v>16</v>
      </c>
      <c r="H30" s="66">
        <v>9.9626400996264009E-3</v>
      </c>
    </row>
    <row r="31" spans="2:8" x14ac:dyDescent="0.25">
      <c r="B31" s="64" t="s">
        <v>30</v>
      </c>
      <c r="C31" s="65">
        <v>9</v>
      </c>
      <c r="D31" s="62">
        <v>17</v>
      </c>
      <c r="E31" s="62">
        <v>4</v>
      </c>
      <c r="F31" s="62">
        <v>121</v>
      </c>
      <c r="G31" s="62">
        <v>151</v>
      </c>
      <c r="H31" s="66">
        <v>9.402241594022416E-2</v>
      </c>
    </row>
    <row r="32" spans="2:8" x14ac:dyDescent="0.25">
      <c r="B32" s="64" t="s">
        <v>57</v>
      </c>
      <c r="C32" s="65">
        <v>1</v>
      </c>
      <c r="D32" s="62">
        <v>4</v>
      </c>
      <c r="E32" s="62">
        <v>0</v>
      </c>
      <c r="F32" s="62">
        <v>6</v>
      </c>
      <c r="G32" s="62">
        <v>11</v>
      </c>
      <c r="H32" s="66">
        <v>6.8493150684931503E-3</v>
      </c>
    </row>
    <row r="33" spans="2:10" x14ac:dyDescent="0.25">
      <c r="B33" s="64" t="s">
        <v>23</v>
      </c>
      <c r="C33" s="65">
        <v>4</v>
      </c>
      <c r="D33" s="62">
        <v>24</v>
      </c>
      <c r="E33" s="62">
        <v>4</v>
      </c>
      <c r="F33" s="62">
        <v>77</v>
      </c>
      <c r="G33" s="62">
        <v>109</v>
      </c>
      <c r="H33" s="66">
        <v>6.787048567870485E-2</v>
      </c>
    </row>
    <row r="34" spans="2:10" x14ac:dyDescent="0.25">
      <c r="B34" s="64" t="s">
        <v>31</v>
      </c>
      <c r="C34" s="65">
        <v>5</v>
      </c>
      <c r="D34" s="62">
        <v>4</v>
      </c>
      <c r="E34" s="62">
        <v>0</v>
      </c>
      <c r="F34" s="62">
        <v>27</v>
      </c>
      <c r="G34" s="62">
        <v>36</v>
      </c>
      <c r="H34" s="66">
        <v>2.2415940224159402E-2</v>
      </c>
    </row>
    <row r="35" spans="2:10" x14ac:dyDescent="0.25">
      <c r="B35" s="64" t="s">
        <v>45</v>
      </c>
      <c r="C35" s="65">
        <v>5</v>
      </c>
      <c r="D35" s="62">
        <v>26</v>
      </c>
      <c r="E35" s="62">
        <v>3</v>
      </c>
      <c r="F35" s="62">
        <v>79</v>
      </c>
      <c r="G35" s="62">
        <v>113</v>
      </c>
      <c r="H35" s="66">
        <v>7.0361145703611461E-2</v>
      </c>
    </row>
    <row r="36" spans="2:10" ht="15.75" thickBot="1" x14ac:dyDescent="0.3">
      <c r="B36" s="64" t="s">
        <v>27</v>
      </c>
      <c r="C36" s="65">
        <v>0</v>
      </c>
      <c r="D36" s="62">
        <v>7</v>
      </c>
      <c r="E36" s="62">
        <v>3</v>
      </c>
      <c r="F36" s="62">
        <v>14</v>
      </c>
      <c r="G36" s="62">
        <v>24</v>
      </c>
      <c r="H36" s="66">
        <v>1.4943960149439602E-2</v>
      </c>
    </row>
    <row r="37" spans="2:10" ht="15.75" thickBot="1" x14ac:dyDescent="0.3">
      <c r="B37" s="67" t="s">
        <v>69</v>
      </c>
      <c r="C37" s="68">
        <f>+SUM(C8:C36)</f>
        <v>102</v>
      </c>
      <c r="D37" s="69">
        <f t="shared" ref="D37:G37" si="0">+SUM(D8:D36)</f>
        <v>335</v>
      </c>
      <c r="E37" s="69">
        <f t="shared" si="0"/>
        <v>145</v>
      </c>
      <c r="F37" s="69">
        <f t="shared" si="0"/>
        <v>1024</v>
      </c>
      <c r="G37" s="69">
        <f t="shared" si="0"/>
        <v>1606</v>
      </c>
      <c r="H37" s="70">
        <f>+SUM(H8:H36)</f>
        <v>1.0000000000000002</v>
      </c>
      <c r="J37"/>
    </row>
    <row r="38" spans="2:10" x14ac:dyDescent="0.25">
      <c r="B38" s="2"/>
      <c r="C38" s="3"/>
      <c r="D38" s="3"/>
      <c r="E38" s="3"/>
      <c r="F38" s="3"/>
      <c r="G38" s="3"/>
      <c r="H38" s="2"/>
    </row>
    <row r="39" spans="2:10" ht="15.75" thickBot="1" x14ac:dyDescent="0.3">
      <c r="B39" s="174" t="s">
        <v>70</v>
      </c>
      <c r="C39" s="174"/>
      <c r="D39" s="174"/>
      <c r="E39" s="174"/>
      <c r="F39" s="174"/>
      <c r="G39" s="174"/>
      <c r="H39" s="174"/>
    </row>
    <row r="40" spans="2:10" ht="15.75" thickTop="1" x14ac:dyDescent="0.25">
      <c r="B40" s="4"/>
      <c r="C40" s="4"/>
      <c r="D40" s="4"/>
      <c r="E40" s="4"/>
      <c r="F40" s="4"/>
      <c r="G40" s="4"/>
      <c r="H40" s="4"/>
    </row>
    <row r="41" spans="2:10" x14ac:dyDescent="0.25">
      <c r="B41" s="4"/>
      <c r="C41" s="42">
        <f>C37/10913</f>
        <v>9.3466507834692562E-3</v>
      </c>
      <c r="D41" s="42">
        <f t="shared" ref="D41:E41" si="1">D37/10913</f>
        <v>3.0697333455511774E-2</v>
      </c>
      <c r="E41" s="42">
        <f t="shared" si="1"/>
        <v>1.3286905525520021E-2</v>
      </c>
      <c r="F41" s="42">
        <f>F37/10913</f>
        <v>9.3833043159534502E-2</v>
      </c>
      <c r="G41" s="4"/>
      <c r="H41" s="4"/>
    </row>
    <row r="42" spans="2:10" x14ac:dyDescent="0.25">
      <c r="B42" s="4"/>
      <c r="C42" s="4"/>
      <c r="D42" s="4"/>
      <c r="E42" s="4"/>
      <c r="F42" s="4"/>
      <c r="G42" s="4"/>
      <c r="H42" s="4"/>
    </row>
    <row r="43" spans="2:10" x14ac:dyDescent="0.25">
      <c r="B43" s="4"/>
      <c r="C43" s="4"/>
      <c r="D43" s="4"/>
      <c r="E43" s="4"/>
      <c r="F43" s="4"/>
      <c r="G43" s="4"/>
      <c r="H43" s="4"/>
    </row>
    <row r="44" spans="2:10" x14ac:dyDescent="0.25">
      <c r="B44" s="4"/>
      <c r="C44" s="4"/>
      <c r="D44" s="4"/>
      <c r="E44" s="4"/>
      <c r="F44" s="4"/>
      <c r="G44" s="4"/>
      <c r="H44" s="4"/>
    </row>
    <row r="45" spans="2:10" x14ac:dyDescent="0.25">
      <c r="B45" s="4"/>
      <c r="C45" s="4"/>
      <c r="D45" s="4"/>
      <c r="E45" s="4"/>
      <c r="F45" s="4"/>
      <c r="G45" s="4"/>
      <c r="H45" s="4"/>
    </row>
    <row r="46" spans="2:10" x14ac:dyDescent="0.25">
      <c r="B46" s="4"/>
      <c r="C46" s="4"/>
      <c r="D46" s="4"/>
      <c r="E46" s="4"/>
      <c r="F46" s="4"/>
      <c r="G46" s="4"/>
      <c r="H46" s="4"/>
    </row>
    <row r="47" spans="2:10" x14ac:dyDescent="0.25">
      <c r="B47" s="4"/>
      <c r="C47" s="4"/>
      <c r="D47" s="4"/>
      <c r="E47" s="4"/>
      <c r="F47" s="4"/>
      <c r="G47" s="4"/>
      <c r="H47" s="4"/>
    </row>
    <row r="48" spans="2:10" x14ac:dyDescent="0.25">
      <c r="B48" s="4"/>
      <c r="C48" s="4"/>
      <c r="D48" s="4"/>
      <c r="E48" s="4"/>
      <c r="F48" s="4"/>
      <c r="G48" s="4"/>
      <c r="H48" s="4"/>
    </row>
  </sheetData>
  <mergeCells count="3">
    <mergeCell ref="B39:H39"/>
    <mergeCell ref="B2:H2"/>
    <mergeCell ref="B3:H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B1:K46"/>
  <sheetViews>
    <sheetView zoomScale="70" zoomScaleNormal="70" workbookViewId="0">
      <selection activeCell="G15" sqref="G15"/>
    </sheetView>
  </sheetViews>
  <sheetFormatPr baseColWidth="10" defaultColWidth="11.7109375" defaultRowHeight="15" x14ac:dyDescent="0.25"/>
  <cols>
    <col min="1" max="2" width="27.7109375" style="1" customWidth="1"/>
    <col min="3" max="3" width="11.7109375" style="1"/>
    <col min="4" max="4" width="24.42578125" style="1" customWidth="1"/>
    <col min="5" max="5" width="22.85546875" style="1" customWidth="1"/>
    <col min="6" max="6" width="25.42578125" style="1" customWidth="1"/>
    <col min="7" max="7" width="12.5703125" style="1" customWidth="1"/>
    <col min="8" max="16384" width="11.7109375" style="1"/>
  </cols>
  <sheetData>
    <row r="1" spans="2:11" ht="2.25" customHeight="1" x14ac:dyDescent="0.25">
      <c r="B1"/>
      <c r="C1"/>
      <c r="D1"/>
      <c r="E1"/>
      <c r="F1"/>
      <c r="G1"/>
    </row>
    <row r="3" spans="2:11" ht="24.75" customHeight="1" x14ac:dyDescent="0.25">
      <c r="B3" s="185" t="str">
        <f>+"MATRICULADOS Y NO MATRICULADOS POR PROGRAMA EN EL "&amp;Planeación!A1</f>
        <v>MATRICULADOS Y NO MATRICULADOS POR PROGRAMA EN EL 2024-1</v>
      </c>
      <c r="C3" s="185"/>
      <c r="D3" s="185"/>
      <c r="E3" s="185"/>
      <c r="F3" s="185"/>
      <c r="G3" s="185"/>
    </row>
    <row r="4" spans="2:11" ht="27" customHeight="1" thickBot="1" x14ac:dyDescent="0.3">
      <c r="B4" s="186" t="s">
        <v>62</v>
      </c>
      <c r="C4" s="188" t="s">
        <v>123</v>
      </c>
      <c r="D4" s="188" t="s">
        <v>124</v>
      </c>
      <c r="E4" s="188" t="s">
        <v>125</v>
      </c>
      <c r="F4" s="188" t="s">
        <v>126</v>
      </c>
      <c r="G4" s="188" t="s">
        <v>71</v>
      </c>
    </row>
    <row r="5" spans="2:11" ht="30.75" customHeight="1" thickBot="1" x14ac:dyDescent="0.3">
      <c r="B5" s="187"/>
      <c r="C5" s="189"/>
      <c r="D5" s="189"/>
      <c r="E5" s="189"/>
      <c r="F5" s="189"/>
      <c r="G5" s="189"/>
    </row>
    <row r="6" spans="2:11" ht="15.75" thickBot="1" x14ac:dyDescent="0.3">
      <c r="B6" s="100" t="s">
        <v>21</v>
      </c>
      <c r="C6" s="101">
        <v>747</v>
      </c>
      <c r="D6" s="101">
        <v>625</v>
      </c>
      <c r="E6" s="101">
        <v>0</v>
      </c>
      <c r="F6" s="101">
        <v>625</v>
      </c>
      <c r="G6" s="101">
        <v>122</v>
      </c>
      <c r="J6" s="24"/>
      <c r="K6" s="25"/>
    </row>
    <row r="7" spans="2:11" ht="15.75" thickBot="1" x14ac:dyDescent="0.3">
      <c r="B7" s="102" t="s">
        <v>40</v>
      </c>
      <c r="C7" s="103">
        <v>387</v>
      </c>
      <c r="D7" s="103">
        <v>324</v>
      </c>
      <c r="E7" s="103">
        <v>2</v>
      </c>
      <c r="F7" s="103">
        <v>326</v>
      </c>
      <c r="G7" s="103">
        <v>61</v>
      </c>
      <c r="J7" s="23"/>
    </row>
    <row r="8" spans="2:11" ht="15.75" thickBot="1" x14ac:dyDescent="0.3">
      <c r="B8" s="100" t="s">
        <v>54</v>
      </c>
      <c r="C8" s="101">
        <v>98</v>
      </c>
      <c r="D8" s="101">
        <v>94</v>
      </c>
      <c r="E8" s="101">
        <v>0</v>
      </c>
      <c r="F8" s="101">
        <v>94</v>
      </c>
      <c r="G8" s="101">
        <v>4</v>
      </c>
      <c r="J8" s="23"/>
    </row>
    <row r="9" spans="2:11" ht="15.75" thickBot="1" x14ac:dyDescent="0.3">
      <c r="B9" s="102" t="s">
        <v>26</v>
      </c>
      <c r="C9" s="103">
        <v>126</v>
      </c>
      <c r="D9" s="103">
        <v>98</v>
      </c>
      <c r="E9" s="103">
        <v>0</v>
      </c>
      <c r="F9" s="103">
        <v>98</v>
      </c>
      <c r="G9" s="103">
        <v>28</v>
      </c>
      <c r="J9" s="23"/>
    </row>
    <row r="10" spans="2:11" ht="15.75" thickBot="1" x14ac:dyDescent="0.3">
      <c r="B10" s="100" t="s">
        <v>44</v>
      </c>
      <c r="C10" s="101">
        <v>484</v>
      </c>
      <c r="D10" s="101">
        <v>408</v>
      </c>
      <c r="E10" s="101">
        <v>4</v>
      </c>
      <c r="F10" s="101">
        <v>412</v>
      </c>
      <c r="G10" s="101">
        <v>72</v>
      </c>
      <c r="J10" s="23"/>
    </row>
    <row r="11" spans="2:11" ht="15.75" thickBot="1" x14ac:dyDescent="0.3">
      <c r="B11" s="102" t="s">
        <v>22</v>
      </c>
      <c r="C11" s="103">
        <v>230</v>
      </c>
      <c r="D11" s="103">
        <v>185</v>
      </c>
      <c r="E11" s="103">
        <v>0</v>
      </c>
      <c r="F11" s="103">
        <v>185</v>
      </c>
      <c r="G11" s="103">
        <v>45</v>
      </c>
      <c r="J11" s="23"/>
    </row>
    <row r="12" spans="2:11" ht="15.75" thickBot="1" x14ac:dyDescent="0.3">
      <c r="B12" s="100" t="s">
        <v>25</v>
      </c>
      <c r="C12" s="101">
        <v>718</v>
      </c>
      <c r="D12" s="101">
        <v>624</v>
      </c>
      <c r="E12" s="101">
        <v>0</v>
      </c>
      <c r="F12" s="101">
        <v>624</v>
      </c>
      <c r="G12" s="101">
        <v>94</v>
      </c>
      <c r="J12" s="23"/>
    </row>
    <row r="13" spans="2:11" ht="15.75" thickBot="1" x14ac:dyDescent="0.3">
      <c r="B13" s="102" t="s">
        <v>42</v>
      </c>
      <c r="C13" s="103">
        <v>386</v>
      </c>
      <c r="D13" s="103">
        <v>312</v>
      </c>
      <c r="E13" s="103">
        <v>3</v>
      </c>
      <c r="F13" s="103">
        <v>315</v>
      </c>
      <c r="G13" s="103">
        <v>71</v>
      </c>
      <c r="J13" s="23"/>
    </row>
    <row r="14" spans="2:11" ht="15.75" thickBot="1" x14ac:dyDescent="0.3">
      <c r="B14" s="100" t="s">
        <v>41</v>
      </c>
      <c r="C14" s="101">
        <v>109</v>
      </c>
      <c r="D14" s="101">
        <v>90</v>
      </c>
      <c r="E14" s="101">
        <v>1</v>
      </c>
      <c r="F14" s="101">
        <v>91</v>
      </c>
      <c r="G14" s="101">
        <v>18</v>
      </c>
      <c r="J14" s="23"/>
    </row>
    <row r="15" spans="2:11" ht="15.75" thickBot="1" x14ac:dyDescent="0.3">
      <c r="B15" s="102" t="s">
        <v>47</v>
      </c>
      <c r="C15" s="103">
        <v>164</v>
      </c>
      <c r="D15" s="103">
        <v>137</v>
      </c>
      <c r="E15" s="103">
        <v>1</v>
      </c>
      <c r="F15" s="103">
        <v>138</v>
      </c>
      <c r="G15" s="103">
        <v>26</v>
      </c>
      <c r="J15" s="23"/>
    </row>
    <row r="16" spans="2:11" ht="15.75" thickBot="1" x14ac:dyDescent="0.3">
      <c r="B16" s="100" t="s">
        <v>29</v>
      </c>
      <c r="C16" s="101">
        <v>185</v>
      </c>
      <c r="D16" s="101">
        <v>161</v>
      </c>
      <c r="E16" s="101">
        <v>0</v>
      </c>
      <c r="F16" s="101">
        <v>161</v>
      </c>
      <c r="G16" s="101">
        <v>24</v>
      </c>
      <c r="J16" s="23"/>
    </row>
    <row r="17" spans="2:10" ht="15.75" thickBot="1" x14ac:dyDescent="0.3">
      <c r="B17" s="102" t="s">
        <v>46</v>
      </c>
      <c r="C17" s="103">
        <v>31</v>
      </c>
      <c r="D17" s="103">
        <v>21</v>
      </c>
      <c r="E17" s="103">
        <v>0</v>
      </c>
      <c r="F17" s="103">
        <v>21</v>
      </c>
      <c r="G17" s="103">
        <v>10</v>
      </c>
      <c r="J17" s="23"/>
    </row>
    <row r="18" spans="2:10" ht="15.75" thickBot="1" x14ac:dyDescent="0.3">
      <c r="B18" s="100" t="s">
        <v>53</v>
      </c>
      <c r="C18" s="101">
        <v>229</v>
      </c>
      <c r="D18" s="101">
        <v>187</v>
      </c>
      <c r="E18" s="101">
        <v>3</v>
      </c>
      <c r="F18" s="101">
        <v>190</v>
      </c>
      <c r="G18" s="101">
        <v>39</v>
      </c>
      <c r="J18" s="23"/>
    </row>
    <row r="19" spans="2:10" ht="15.75" thickBot="1" x14ac:dyDescent="0.3">
      <c r="B19" s="102" t="s">
        <v>33</v>
      </c>
      <c r="C19" s="103">
        <v>651</v>
      </c>
      <c r="D19" s="103">
        <v>544</v>
      </c>
      <c r="E19" s="103">
        <v>0</v>
      </c>
      <c r="F19" s="103">
        <v>544</v>
      </c>
      <c r="G19" s="103">
        <v>107</v>
      </c>
      <c r="J19" s="23"/>
    </row>
    <row r="20" spans="2:10" ht="15.75" thickBot="1" x14ac:dyDescent="0.3">
      <c r="B20" s="100" t="s">
        <v>34</v>
      </c>
      <c r="C20" s="101">
        <v>703</v>
      </c>
      <c r="D20" s="101">
        <v>609</v>
      </c>
      <c r="E20" s="101">
        <v>1</v>
      </c>
      <c r="F20" s="101">
        <v>610</v>
      </c>
      <c r="G20" s="101">
        <v>93</v>
      </c>
      <c r="J20" s="23"/>
    </row>
    <row r="21" spans="2:10" ht="15.75" thickBot="1" x14ac:dyDescent="0.3">
      <c r="B21" s="102" t="s">
        <v>35</v>
      </c>
      <c r="C21" s="103">
        <v>166</v>
      </c>
      <c r="D21" s="103">
        <v>137</v>
      </c>
      <c r="E21" s="103">
        <v>0</v>
      </c>
      <c r="F21" s="103">
        <v>137</v>
      </c>
      <c r="G21" s="103">
        <v>29</v>
      </c>
      <c r="J21" s="23"/>
    </row>
    <row r="22" spans="2:10" ht="15.75" thickBot="1" x14ac:dyDescent="0.3">
      <c r="B22" s="100" t="s">
        <v>36</v>
      </c>
      <c r="C22" s="101">
        <v>287</v>
      </c>
      <c r="D22" s="101">
        <v>244</v>
      </c>
      <c r="E22" s="101">
        <v>1</v>
      </c>
      <c r="F22" s="101">
        <v>245</v>
      </c>
      <c r="G22" s="101">
        <v>42</v>
      </c>
      <c r="J22" s="23"/>
    </row>
    <row r="23" spans="2:10" ht="15.75" thickBot="1" x14ac:dyDescent="0.3">
      <c r="B23" s="102" t="s">
        <v>37</v>
      </c>
      <c r="C23" s="103">
        <v>753</v>
      </c>
      <c r="D23" s="103">
        <v>642</v>
      </c>
      <c r="E23" s="103">
        <v>1</v>
      </c>
      <c r="F23" s="103">
        <v>643</v>
      </c>
      <c r="G23" s="103">
        <v>110</v>
      </c>
      <c r="J23" s="23"/>
    </row>
    <row r="24" spans="2:10" ht="15.75" thickBot="1" x14ac:dyDescent="0.3">
      <c r="B24" s="100" t="s">
        <v>38</v>
      </c>
      <c r="C24" s="101">
        <v>455</v>
      </c>
      <c r="D24" s="101">
        <v>378</v>
      </c>
      <c r="E24" s="101">
        <v>2</v>
      </c>
      <c r="F24" s="101">
        <v>380</v>
      </c>
      <c r="G24" s="101">
        <v>75</v>
      </c>
      <c r="J24" s="23"/>
    </row>
    <row r="25" spans="2:10" ht="15.75" thickBot="1" x14ac:dyDescent="0.3">
      <c r="B25" s="102" t="s">
        <v>56</v>
      </c>
      <c r="C25" s="103">
        <v>299</v>
      </c>
      <c r="D25" s="103">
        <v>237</v>
      </c>
      <c r="E25" s="103">
        <v>2</v>
      </c>
      <c r="F25" s="103">
        <v>239</v>
      </c>
      <c r="G25" s="103">
        <v>60</v>
      </c>
      <c r="J25" s="23"/>
    </row>
    <row r="26" spans="2:10" ht="15.75" thickBot="1" x14ac:dyDescent="0.3">
      <c r="B26" s="100" t="s">
        <v>49</v>
      </c>
      <c r="C26" s="101">
        <v>95</v>
      </c>
      <c r="D26" s="101">
        <v>78</v>
      </c>
      <c r="E26" s="101">
        <v>1</v>
      </c>
      <c r="F26" s="101">
        <v>79</v>
      </c>
      <c r="G26" s="101">
        <v>16</v>
      </c>
      <c r="J26" s="23"/>
    </row>
    <row r="27" spans="2:10" ht="15.75" thickBot="1" x14ac:dyDescent="0.3">
      <c r="B27" s="102" t="s">
        <v>50</v>
      </c>
      <c r="C27" s="103">
        <v>1</v>
      </c>
      <c r="D27" s="103">
        <v>1</v>
      </c>
      <c r="E27" s="103">
        <v>0</v>
      </c>
      <c r="F27" s="103">
        <v>1</v>
      </c>
      <c r="G27" s="103">
        <v>0</v>
      </c>
      <c r="J27" s="23"/>
    </row>
    <row r="28" spans="2:10" ht="15.75" thickBot="1" x14ac:dyDescent="0.3">
      <c r="B28" s="100" t="s">
        <v>52</v>
      </c>
      <c r="C28" s="101">
        <v>51</v>
      </c>
      <c r="D28" s="101">
        <v>35</v>
      </c>
      <c r="E28" s="101">
        <v>0</v>
      </c>
      <c r="F28" s="101">
        <v>35</v>
      </c>
      <c r="G28" s="101">
        <v>16</v>
      </c>
      <c r="J28" s="23"/>
    </row>
    <row r="29" spans="2:10" ht="15.75" thickBot="1" x14ac:dyDescent="0.3">
      <c r="B29" s="102" t="s">
        <v>30</v>
      </c>
      <c r="C29" s="103">
        <v>1489</v>
      </c>
      <c r="D29" s="103">
        <v>1338</v>
      </c>
      <c r="E29" s="103">
        <v>0</v>
      </c>
      <c r="F29" s="103">
        <v>1338</v>
      </c>
      <c r="G29" s="103">
        <v>151</v>
      </c>
      <c r="J29" s="23"/>
    </row>
    <row r="30" spans="2:10" ht="15.75" thickBot="1" x14ac:dyDescent="0.3">
      <c r="B30" s="100" t="s">
        <v>57</v>
      </c>
      <c r="C30" s="101">
        <v>96</v>
      </c>
      <c r="D30" s="101">
        <v>85</v>
      </c>
      <c r="E30" s="101">
        <v>0</v>
      </c>
      <c r="F30" s="101">
        <v>85</v>
      </c>
      <c r="G30" s="101">
        <v>11</v>
      </c>
      <c r="J30" s="23"/>
    </row>
    <row r="31" spans="2:10" ht="15.75" thickBot="1" x14ac:dyDescent="0.3">
      <c r="B31" s="102" t="s">
        <v>23</v>
      </c>
      <c r="C31" s="103">
        <v>701</v>
      </c>
      <c r="D31" s="103">
        <v>591</v>
      </c>
      <c r="E31" s="103">
        <v>1</v>
      </c>
      <c r="F31" s="103">
        <v>592</v>
      </c>
      <c r="G31" s="103">
        <v>109</v>
      </c>
      <c r="J31" s="23"/>
    </row>
    <row r="32" spans="2:10" ht="15.75" thickBot="1" x14ac:dyDescent="0.3">
      <c r="B32" s="100" t="s">
        <v>31</v>
      </c>
      <c r="C32" s="101">
        <v>228</v>
      </c>
      <c r="D32" s="101">
        <v>192</v>
      </c>
      <c r="E32" s="101">
        <v>0</v>
      </c>
      <c r="F32" s="101">
        <v>192</v>
      </c>
      <c r="G32" s="101">
        <v>36</v>
      </c>
      <c r="J32" s="23"/>
    </row>
    <row r="33" spans="2:10" ht="15.75" thickBot="1" x14ac:dyDescent="0.3">
      <c r="B33" s="102" t="s">
        <v>45</v>
      </c>
      <c r="C33" s="103">
        <v>805</v>
      </c>
      <c r="D33" s="103">
        <v>688</v>
      </c>
      <c r="E33" s="103">
        <v>4</v>
      </c>
      <c r="F33" s="103">
        <v>692</v>
      </c>
      <c r="G33" s="103">
        <v>113</v>
      </c>
      <c r="J33" s="23"/>
    </row>
    <row r="34" spans="2:10" ht="15.75" thickBot="1" x14ac:dyDescent="0.3">
      <c r="B34" s="100" t="s">
        <v>27</v>
      </c>
      <c r="C34" s="101">
        <v>239</v>
      </c>
      <c r="D34" s="101">
        <v>214</v>
      </c>
      <c r="E34" s="101">
        <v>1</v>
      </c>
      <c r="F34" s="101">
        <v>215</v>
      </c>
      <c r="G34" s="101">
        <v>24</v>
      </c>
      <c r="J34" s="23"/>
    </row>
    <row r="35" spans="2:10" ht="15" customHeight="1" thickBot="1" x14ac:dyDescent="0.3">
      <c r="B35" s="71" t="s">
        <v>67</v>
      </c>
      <c r="C35" s="72">
        <f>SUM(C6:C34)</f>
        <v>10913</v>
      </c>
      <c r="D35" s="72">
        <f>SUM(D6:D34)</f>
        <v>9279</v>
      </c>
      <c r="E35" s="72">
        <f>SUM(E6:E34)</f>
        <v>28</v>
      </c>
      <c r="F35" s="73">
        <f>SUM(F6:F34)</f>
        <v>9307</v>
      </c>
      <c r="G35" s="73">
        <f>SUM(G6:G34)</f>
        <v>1606</v>
      </c>
      <c r="J35" s="23"/>
    </row>
    <row r="36" spans="2:10" x14ac:dyDescent="0.25">
      <c r="B36" s="9"/>
      <c r="C36" s="28"/>
      <c r="D36" s="43">
        <f>-C35+D35</f>
        <v>-1634</v>
      </c>
      <c r="E36" s="10"/>
      <c r="F36" s="10"/>
      <c r="G36" s="10"/>
    </row>
    <row r="37" spans="2:10" x14ac:dyDescent="0.25">
      <c r="B37" s="9"/>
      <c r="C37" s="10"/>
      <c r="D37" s="10"/>
      <c r="E37" s="10"/>
      <c r="F37" s="10"/>
      <c r="G37" s="10"/>
    </row>
    <row r="38" spans="2:10" x14ac:dyDescent="0.25">
      <c r="B38" s="9"/>
      <c r="C38" s="10"/>
      <c r="D38" s="10"/>
      <c r="E38" s="10"/>
      <c r="F38" s="10"/>
      <c r="G38" s="10"/>
    </row>
    <row r="39" spans="2:10" x14ac:dyDescent="0.25">
      <c r="B39" s="9"/>
      <c r="C39" s="10"/>
      <c r="D39" s="10"/>
      <c r="E39" s="10"/>
      <c r="F39" s="10"/>
      <c r="G39" s="10"/>
    </row>
    <row r="40" spans="2:10" x14ac:dyDescent="0.25">
      <c r="B40" s="9"/>
      <c r="C40" s="10"/>
      <c r="D40" s="10"/>
      <c r="E40" s="10"/>
      <c r="F40" s="10"/>
      <c r="G40" s="10"/>
    </row>
    <row r="41" spans="2:10" x14ac:dyDescent="0.25">
      <c r="B41" s="9"/>
      <c r="C41" s="10"/>
      <c r="D41" s="10"/>
      <c r="E41" s="10"/>
      <c r="F41" s="10"/>
      <c r="G41" s="10"/>
    </row>
    <row r="42" spans="2:10" x14ac:dyDescent="0.25">
      <c r="B42" s="9"/>
      <c r="C42" s="10"/>
      <c r="D42" s="10"/>
      <c r="E42" s="10"/>
      <c r="F42" s="10"/>
      <c r="G42" s="10"/>
    </row>
    <row r="43" spans="2:10" x14ac:dyDescent="0.25">
      <c r="B43" s="9"/>
      <c r="C43" s="10"/>
      <c r="D43" s="10"/>
      <c r="E43" s="10"/>
      <c r="F43" s="10"/>
      <c r="G43" s="10"/>
    </row>
    <row r="44" spans="2:10" x14ac:dyDescent="0.25">
      <c r="B44" s="9"/>
      <c r="C44" s="10"/>
      <c r="D44" s="10"/>
      <c r="E44" s="10"/>
      <c r="F44" s="10"/>
      <c r="G44" s="10"/>
    </row>
    <row r="45" spans="2:10" x14ac:dyDescent="0.25">
      <c r="B45" s="9"/>
      <c r="C45" s="10"/>
      <c r="D45" s="10"/>
      <c r="E45" s="10"/>
      <c r="F45" s="10"/>
      <c r="G45" s="10"/>
    </row>
    <row r="46" spans="2:10" x14ac:dyDescent="0.25">
      <c r="B46" s="9"/>
      <c r="C46" s="10"/>
      <c r="D46" s="10"/>
      <c r="E46" s="10"/>
      <c r="F46" s="10"/>
      <c r="G46" s="10"/>
    </row>
  </sheetData>
  <mergeCells count="7">
    <mergeCell ref="B3:G3"/>
    <mergeCell ref="B4:B5"/>
    <mergeCell ref="C4:C5"/>
    <mergeCell ref="D4:D5"/>
    <mergeCell ref="E4:E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1:L49"/>
  <sheetViews>
    <sheetView zoomScale="55" zoomScaleNormal="55" workbookViewId="0">
      <selection activeCell="B16" sqref="B16"/>
    </sheetView>
  </sheetViews>
  <sheetFormatPr baseColWidth="10" defaultColWidth="11.42578125" defaultRowHeight="15" x14ac:dyDescent="0.25"/>
  <cols>
    <col min="1" max="9" width="16.5703125" style="1" customWidth="1"/>
    <col min="10" max="10" width="12.5703125" style="1" customWidth="1"/>
    <col min="11" max="16384" width="11.42578125" style="1"/>
  </cols>
  <sheetData>
    <row r="1" spans="1:11" ht="23.25" x14ac:dyDescent="0.25">
      <c r="A1" s="190" t="str">
        <f>+"Desertores No Académicos por Promedio Acumulado " &amp;Planeación!A1</f>
        <v>Desertores No Académicos por Promedio Acumulado 2024-1</v>
      </c>
      <c r="B1" s="190"/>
      <c r="C1" s="190"/>
      <c r="D1" s="190"/>
      <c r="E1" s="190"/>
      <c r="F1" s="190"/>
      <c r="G1" s="190"/>
      <c r="H1" s="190"/>
      <c r="I1" s="190"/>
      <c r="J1" s="40"/>
    </row>
    <row r="2" spans="1:11" ht="22.5" customHeight="1" x14ac:dyDescent="0.25">
      <c r="A2" s="44"/>
      <c r="B2" s="185" t="s">
        <v>72</v>
      </c>
      <c r="C2" s="185"/>
      <c r="D2" s="185"/>
      <c r="E2" s="185"/>
      <c r="F2" s="185"/>
      <c r="G2" s="185"/>
      <c r="H2" s="44"/>
      <c r="I2" s="44"/>
      <c r="K2"/>
    </row>
    <row r="3" spans="1:11" ht="52.5" customHeight="1" thickBot="1" x14ac:dyDescent="0.3">
      <c r="A3" s="76" t="s">
        <v>127</v>
      </c>
      <c r="B3" s="77" t="s">
        <v>73</v>
      </c>
      <c r="C3" s="78" t="s">
        <v>74</v>
      </c>
      <c r="D3" s="78" t="s">
        <v>75</v>
      </c>
      <c r="E3" s="78" t="s">
        <v>76</v>
      </c>
      <c r="F3" s="78" t="s">
        <v>77</v>
      </c>
      <c r="G3" s="78" t="s">
        <v>78</v>
      </c>
      <c r="H3" s="78" t="s">
        <v>69</v>
      </c>
      <c r="I3" s="79" t="s">
        <v>79</v>
      </c>
    </row>
    <row r="4" spans="1:11" ht="17.25" customHeight="1" thickBot="1" x14ac:dyDescent="0.3">
      <c r="A4" s="104">
        <v>0</v>
      </c>
      <c r="B4" s="105"/>
      <c r="C4" s="105"/>
      <c r="D4" s="105"/>
      <c r="E4" s="105"/>
      <c r="F4" s="105"/>
      <c r="G4" s="105">
        <v>8</v>
      </c>
      <c r="H4" s="106">
        <f>+SUM(DNA_2[[#This Row],[Distinguido]:[Sin Estado]])</f>
        <v>8</v>
      </c>
      <c r="I4" s="107">
        <f>DNA_2[[#This Row],[Total general]]/$H$31</f>
        <v>2.3880597014925373E-2</v>
      </c>
    </row>
    <row r="5" spans="1:11" ht="17.25" customHeight="1" thickBot="1" x14ac:dyDescent="0.3">
      <c r="A5" s="108">
        <v>1.8</v>
      </c>
      <c r="B5" s="109"/>
      <c r="C5" s="109"/>
      <c r="D5" s="109"/>
      <c r="E5" s="109">
        <v>1</v>
      </c>
      <c r="F5" s="109"/>
      <c r="G5" s="109"/>
      <c r="H5" s="110">
        <f>+SUM(DNA_2[[#This Row],[Distinguido]:[Sin Estado]])</f>
        <v>1</v>
      </c>
      <c r="I5" s="111">
        <f>DNA_2[[#This Row],[Total general]]/$H$31</f>
        <v>2.9850746268656717E-3</v>
      </c>
    </row>
    <row r="6" spans="1:11" ht="17.25" customHeight="1" thickBot="1" x14ac:dyDescent="0.3">
      <c r="A6" s="104">
        <v>2.2000000000000002</v>
      </c>
      <c r="B6" s="105"/>
      <c r="C6" s="105"/>
      <c r="D6" s="105"/>
      <c r="E6" s="105">
        <v>1</v>
      </c>
      <c r="F6" s="105"/>
      <c r="G6" s="105"/>
      <c r="H6" s="106">
        <f>+SUM(DNA_2[[#This Row],[Distinguido]:[Sin Estado]])</f>
        <v>1</v>
      </c>
      <c r="I6" s="107">
        <f>DNA_2[[#This Row],[Total general]]/$H$31</f>
        <v>2.9850746268656717E-3</v>
      </c>
    </row>
    <row r="7" spans="1:11" ht="17.25" customHeight="1" thickBot="1" x14ac:dyDescent="0.3">
      <c r="A7" s="108">
        <v>2.4</v>
      </c>
      <c r="B7" s="109"/>
      <c r="C7" s="109"/>
      <c r="D7" s="109"/>
      <c r="E7" s="109">
        <v>1</v>
      </c>
      <c r="F7" s="109"/>
      <c r="G7" s="109"/>
      <c r="H7" s="110">
        <f>+SUM(DNA_2[[#This Row],[Distinguido]:[Sin Estado]])</f>
        <v>1</v>
      </c>
      <c r="I7" s="111">
        <f>DNA_2[[#This Row],[Total general]]/$H$31</f>
        <v>2.9850746268656717E-3</v>
      </c>
    </row>
    <row r="8" spans="1:11" ht="17.25" customHeight="1" thickBot="1" x14ac:dyDescent="0.3">
      <c r="A8" s="104">
        <v>2.6</v>
      </c>
      <c r="B8" s="105"/>
      <c r="C8" s="105"/>
      <c r="D8" s="105"/>
      <c r="E8" s="105">
        <v>1</v>
      </c>
      <c r="F8" s="105"/>
      <c r="G8" s="105"/>
      <c r="H8" s="106">
        <f>+SUM(DNA_2[[#This Row],[Distinguido]:[Sin Estado]])</f>
        <v>1</v>
      </c>
      <c r="I8" s="107">
        <f>DNA_2[[#This Row],[Total general]]/$H$31</f>
        <v>2.9850746268656717E-3</v>
      </c>
    </row>
    <row r="9" spans="1:11" ht="17.25" customHeight="1" thickBot="1" x14ac:dyDescent="0.3">
      <c r="A9" s="108">
        <v>2.7</v>
      </c>
      <c r="B9" s="109"/>
      <c r="C9" s="109"/>
      <c r="D9" s="109"/>
      <c r="E9" s="109">
        <v>1</v>
      </c>
      <c r="F9" s="109"/>
      <c r="G9" s="109"/>
      <c r="H9" s="110">
        <f>+SUM(DNA_2[[#This Row],[Distinguido]:[Sin Estado]])</f>
        <v>1</v>
      </c>
      <c r="I9" s="111">
        <f>DNA_2[[#This Row],[Total general]]/$H$31</f>
        <v>2.9850746268656717E-3</v>
      </c>
    </row>
    <row r="10" spans="1:11" ht="17.25" customHeight="1" thickBot="1" x14ac:dyDescent="0.3">
      <c r="A10" s="104">
        <v>2.8</v>
      </c>
      <c r="B10" s="105"/>
      <c r="C10" s="105"/>
      <c r="D10" s="105"/>
      <c r="E10" s="105">
        <v>5</v>
      </c>
      <c r="F10" s="105"/>
      <c r="G10" s="105"/>
      <c r="H10" s="106">
        <f>+SUM(DNA_2[[#This Row],[Distinguido]:[Sin Estado]])</f>
        <v>5</v>
      </c>
      <c r="I10" s="107">
        <f>DNA_2[[#This Row],[Total general]]/$H$31</f>
        <v>1.4925373134328358E-2</v>
      </c>
    </row>
    <row r="11" spans="1:11" ht="17.25" customHeight="1" thickBot="1" x14ac:dyDescent="0.3">
      <c r="A11" s="108">
        <v>2.9</v>
      </c>
      <c r="B11" s="109"/>
      <c r="C11" s="109"/>
      <c r="D11" s="109"/>
      <c r="E11" s="109">
        <v>1</v>
      </c>
      <c r="F11" s="109"/>
      <c r="G11" s="109"/>
      <c r="H11" s="110">
        <f>+SUM(DNA_2[[#This Row],[Distinguido]:[Sin Estado]])</f>
        <v>1</v>
      </c>
      <c r="I11" s="111">
        <f>DNA_2[[#This Row],[Total general]]/$H$31</f>
        <v>2.9850746268656717E-3</v>
      </c>
    </row>
    <row r="12" spans="1:11" ht="17.25" customHeight="1" thickBot="1" x14ac:dyDescent="0.3">
      <c r="A12" s="104">
        <v>3</v>
      </c>
      <c r="B12" s="105"/>
      <c r="C12" s="105"/>
      <c r="D12" s="105"/>
      <c r="E12" s="105">
        <v>5</v>
      </c>
      <c r="F12" s="105">
        <v>3</v>
      </c>
      <c r="G12" s="105"/>
      <c r="H12" s="106">
        <f>+SUM(DNA_2[[#This Row],[Distinguido]:[Sin Estado]])</f>
        <v>8</v>
      </c>
      <c r="I12" s="107">
        <f>DNA_2[[#This Row],[Total general]]/$H$31</f>
        <v>2.3880597014925373E-2</v>
      </c>
    </row>
    <row r="13" spans="1:11" ht="17.25" customHeight="1" thickBot="1" x14ac:dyDescent="0.3">
      <c r="A13" s="108">
        <v>3.1</v>
      </c>
      <c r="B13" s="109"/>
      <c r="C13" s="109"/>
      <c r="D13" s="109"/>
      <c r="E13" s="109">
        <v>6</v>
      </c>
      <c r="F13" s="109">
        <v>3</v>
      </c>
      <c r="G13" s="109"/>
      <c r="H13" s="110">
        <f>+SUM(DNA_2[[#This Row],[Distinguido]:[Sin Estado]])</f>
        <v>9</v>
      </c>
      <c r="I13" s="111">
        <f>DNA_2[[#This Row],[Total general]]/$H$31</f>
        <v>2.6865671641791045E-2</v>
      </c>
    </row>
    <row r="14" spans="1:11" ht="17.25" customHeight="1" thickBot="1" x14ac:dyDescent="0.3">
      <c r="A14" s="104">
        <v>3.2</v>
      </c>
      <c r="B14" s="105"/>
      <c r="C14" s="105"/>
      <c r="D14" s="105"/>
      <c r="E14" s="105">
        <v>16</v>
      </c>
      <c r="F14" s="105">
        <v>4</v>
      </c>
      <c r="G14" s="105"/>
      <c r="H14" s="106">
        <f>+SUM(DNA_2[[#This Row],[Distinguido]:[Sin Estado]])</f>
        <v>20</v>
      </c>
      <c r="I14" s="107">
        <f>DNA_2[[#This Row],[Total general]]/$H$31</f>
        <v>5.9701492537313432E-2</v>
      </c>
    </row>
    <row r="15" spans="1:11" ht="17.25" customHeight="1" thickBot="1" x14ac:dyDescent="0.3">
      <c r="A15" s="108">
        <v>3.3</v>
      </c>
      <c r="B15" s="109"/>
      <c r="C15" s="109">
        <v>29</v>
      </c>
      <c r="D15" s="109">
        <v>2</v>
      </c>
      <c r="E15" s="109"/>
      <c r="F15" s="109"/>
      <c r="G15" s="109"/>
      <c r="H15" s="110">
        <f>+SUM(DNA_2[[#This Row],[Distinguido]:[Sin Estado]])</f>
        <v>31</v>
      </c>
      <c r="I15" s="111">
        <f>DNA_2[[#This Row],[Total general]]/$H$31</f>
        <v>9.2537313432835819E-2</v>
      </c>
    </row>
    <row r="16" spans="1:11" ht="17.25" customHeight="1" thickBot="1" x14ac:dyDescent="0.3">
      <c r="A16" s="104">
        <v>3.4</v>
      </c>
      <c r="B16" s="105"/>
      <c r="C16" s="105">
        <v>35</v>
      </c>
      <c r="D16" s="105"/>
      <c r="E16" s="105"/>
      <c r="F16" s="105"/>
      <c r="G16" s="105"/>
      <c r="H16" s="106">
        <f>+SUM(DNA_2[[#This Row],[Distinguido]:[Sin Estado]])</f>
        <v>35</v>
      </c>
      <c r="I16" s="107">
        <f>DNA_2[[#This Row],[Total general]]/$H$31</f>
        <v>0.1044776119402985</v>
      </c>
    </row>
    <row r="17" spans="1:12" ht="17.25" customHeight="1" thickBot="1" x14ac:dyDescent="0.3">
      <c r="A17" s="108">
        <v>3.5</v>
      </c>
      <c r="B17" s="109"/>
      <c r="C17" s="109">
        <v>28</v>
      </c>
      <c r="D17" s="109"/>
      <c r="E17" s="109"/>
      <c r="F17" s="109"/>
      <c r="G17" s="109"/>
      <c r="H17" s="110">
        <f>+SUM(DNA_2[[#This Row],[Distinguido]:[Sin Estado]])</f>
        <v>28</v>
      </c>
      <c r="I17" s="111">
        <f>DNA_2[[#This Row],[Total general]]/$H$31</f>
        <v>8.3582089552238809E-2</v>
      </c>
    </row>
    <row r="18" spans="1:12" ht="17.25" customHeight="1" thickBot="1" x14ac:dyDescent="0.3">
      <c r="A18" s="104">
        <v>3.6</v>
      </c>
      <c r="B18" s="105"/>
      <c r="C18" s="105">
        <v>33</v>
      </c>
      <c r="D18" s="105"/>
      <c r="E18" s="105"/>
      <c r="F18" s="105"/>
      <c r="G18" s="105"/>
      <c r="H18" s="106">
        <f>+SUM(DNA_2[[#This Row],[Distinguido]:[Sin Estado]])</f>
        <v>33</v>
      </c>
      <c r="I18" s="107">
        <f>DNA_2[[#This Row],[Total general]]/$H$31</f>
        <v>9.8507462686567168E-2</v>
      </c>
    </row>
    <row r="19" spans="1:12" ht="17.25" customHeight="1" thickBot="1" x14ac:dyDescent="0.3">
      <c r="A19" s="108">
        <v>3.7</v>
      </c>
      <c r="B19" s="109"/>
      <c r="C19" s="109">
        <v>24</v>
      </c>
      <c r="D19" s="109"/>
      <c r="E19" s="109"/>
      <c r="F19" s="109"/>
      <c r="G19" s="109"/>
      <c r="H19" s="110">
        <f>+SUM(DNA_2[[#This Row],[Distinguido]:[Sin Estado]])</f>
        <v>24</v>
      </c>
      <c r="I19" s="111">
        <f>DNA_2[[#This Row],[Total general]]/$H$31</f>
        <v>7.1641791044776124E-2</v>
      </c>
    </row>
    <row r="20" spans="1:12" ht="17.25" customHeight="1" thickBot="1" x14ac:dyDescent="0.3">
      <c r="A20" s="104">
        <v>3.8</v>
      </c>
      <c r="B20" s="105"/>
      <c r="C20" s="105">
        <v>27</v>
      </c>
      <c r="D20" s="105"/>
      <c r="E20" s="105"/>
      <c r="F20" s="105"/>
      <c r="G20" s="105"/>
      <c r="H20" s="106">
        <f>+SUM(DNA_2[[#This Row],[Distinguido]:[Sin Estado]])</f>
        <v>27</v>
      </c>
      <c r="I20" s="107">
        <f>DNA_2[[#This Row],[Total general]]/$H$31</f>
        <v>8.0597014925373134E-2</v>
      </c>
    </row>
    <row r="21" spans="1:12" ht="17.25" customHeight="1" thickBot="1" x14ac:dyDescent="0.3">
      <c r="A21" s="108">
        <v>3.9</v>
      </c>
      <c r="B21" s="109"/>
      <c r="C21" s="109">
        <v>16</v>
      </c>
      <c r="D21" s="109"/>
      <c r="E21" s="109"/>
      <c r="F21" s="109"/>
      <c r="G21" s="109"/>
      <c r="H21" s="110">
        <f>+SUM(DNA_2[[#This Row],[Distinguido]:[Sin Estado]])</f>
        <v>16</v>
      </c>
      <c r="I21" s="111">
        <f>DNA_2[[#This Row],[Total general]]/$H$31</f>
        <v>4.7761194029850747E-2</v>
      </c>
    </row>
    <row r="22" spans="1:12" ht="17.25" customHeight="1" thickBot="1" x14ac:dyDescent="0.3">
      <c r="A22" s="104">
        <v>4</v>
      </c>
      <c r="B22" s="105">
        <v>11</v>
      </c>
      <c r="C22" s="105"/>
      <c r="D22" s="105"/>
      <c r="E22" s="105"/>
      <c r="F22" s="105"/>
      <c r="G22" s="105"/>
      <c r="H22" s="106">
        <f>+SUM(DNA_2[[#This Row],[Distinguido]:[Sin Estado]])</f>
        <v>11</v>
      </c>
      <c r="I22" s="107">
        <f>DNA_2[[#This Row],[Total general]]/$H$31</f>
        <v>3.2835820895522387E-2</v>
      </c>
    </row>
    <row r="23" spans="1:12" ht="17.25" customHeight="1" thickBot="1" x14ac:dyDescent="0.3">
      <c r="A23" s="108">
        <v>4.0999999999999996</v>
      </c>
      <c r="B23" s="109">
        <v>22</v>
      </c>
      <c r="C23" s="109"/>
      <c r="D23" s="109"/>
      <c r="E23" s="109"/>
      <c r="F23" s="109"/>
      <c r="G23" s="109"/>
      <c r="H23" s="110">
        <f>+SUM(DNA_2[[#This Row],[Distinguido]:[Sin Estado]])</f>
        <v>22</v>
      </c>
      <c r="I23" s="111">
        <f>DNA_2[[#This Row],[Total general]]/$H$31</f>
        <v>6.5671641791044774E-2</v>
      </c>
    </row>
    <row r="24" spans="1:12" ht="17.25" customHeight="1" thickBot="1" x14ac:dyDescent="0.3">
      <c r="A24" s="104">
        <v>4.2</v>
      </c>
      <c r="B24" s="105">
        <v>19</v>
      </c>
      <c r="C24" s="105"/>
      <c r="D24" s="105"/>
      <c r="E24" s="105"/>
      <c r="F24" s="105"/>
      <c r="G24" s="105"/>
      <c r="H24" s="106">
        <f>+SUM(DNA_2[[#This Row],[Distinguido]:[Sin Estado]])</f>
        <v>19</v>
      </c>
      <c r="I24" s="107">
        <f>DNA_2[[#This Row],[Total general]]/$H$31</f>
        <v>5.6716417910447764E-2</v>
      </c>
      <c r="K24" s="14"/>
    </row>
    <row r="25" spans="1:12" ht="17.25" customHeight="1" thickBot="1" x14ac:dyDescent="0.3">
      <c r="A25" s="108">
        <v>4.3</v>
      </c>
      <c r="B25" s="109">
        <v>10</v>
      </c>
      <c r="C25" s="109"/>
      <c r="D25" s="109"/>
      <c r="E25" s="109"/>
      <c r="F25" s="109"/>
      <c r="G25" s="109"/>
      <c r="H25" s="110">
        <f>+SUM(DNA_2[[#This Row],[Distinguido]:[Sin Estado]])</f>
        <v>10</v>
      </c>
      <c r="I25" s="111">
        <f>DNA_2[[#This Row],[Total general]]/$H$31</f>
        <v>2.9850746268656716E-2</v>
      </c>
      <c r="K25" s="14"/>
    </row>
    <row r="26" spans="1:12" ht="17.25" customHeight="1" thickBot="1" x14ac:dyDescent="0.3">
      <c r="A26" s="104">
        <v>4.4000000000000004</v>
      </c>
      <c r="B26" s="105">
        <v>7</v>
      </c>
      <c r="C26" s="105"/>
      <c r="D26" s="105"/>
      <c r="E26" s="105"/>
      <c r="F26" s="105"/>
      <c r="G26" s="105"/>
      <c r="H26" s="106">
        <f>+SUM(DNA_2[[#This Row],[Distinguido]:[Sin Estado]])</f>
        <v>7</v>
      </c>
      <c r="I26" s="107">
        <f>DNA_2[[#This Row],[Total general]]/$H$31</f>
        <v>2.0895522388059702E-2</v>
      </c>
      <c r="K26" s="14"/>
    </row>
    <row r="27" spans="1:12" ht="17.25" customHeight="1" thickBot="1" x14ac:dyDescent="0.3">
      <c r="A27" s="108">
        <v>4.5</v>
      </c>
      <c r="B27" s="109">
        <v>9</v>
      </c>
      <c r="C27" s="109"/>
      <c r="D27" s="109"/>
      <c r="E27" s="109"/>
      <c r="F27" s="109"/>
      <c r="G27" s="109"/>
      <c r="H27" s="110">
        <f>+SUM(DNA_2[[#This Row],[Distinguido]:[Sin Estado]])</f>
        <v>9</v>
      </c>
      <c r="I27" s="111">
        <f>DNA_2[[#This Row],[Total general]]/$H$31</f>
        <v>2.6865671641791045E-2</v>
      </c>
      <c r="K27" s="14"/>
    </row>
    <row r="28" spans="1:12" ht="17.25" customHeight="1" thickBot="1" x14ac:dyDescent="0.3">
      <c r="A28" s="104">
        <v>4.5999999999999996</v>
      </c>
      <c r="B28" s="105">
        <v>2</v>
      </c>
      <c r="C28" s="105">
        <v>2</v>
      </c>
      <c r="D28" s="105"/>
      <c r="E28" s="105"/>
      <c r="F28" s="105"/>
      <c r="G28" s="105"/>
      <c r="H28" s="106">
        <f>+SUM(DNA_2[[#This Row],[Distinguido]:[Sin Estado]])</f>
        <v>4</v>
      </c>
      <c r="I28" s="107">
        <f>DNA_2[[#This Row],[Total general]]/$H$31</f>
        <v>1.1940298507462687E-2</v>
      </c>
      <c r="K28" s="14"/>
    </row>
    <row r="29" spans="1:12" ht="17.25" customHeight="1" thickBot="1" x14ac:dyDescent="0.3">
      <c r="A29" s="108">
        <v>4.7</v>
      </c>
      <c r="B29" s="109">
        <v>2</v>
      </c>
      <c r="C29" s="109"/>
      <c r="D29" s="109"/>
      <c r="E29" s="109"/>
      <c r="F29" s="109"/>
      <c r="G29" s="109"/>
      <c r="H29" s="110">
        <f>+SUM(DNA_2[[#This Row],[Distinguido]:[Sin Estado]])</f>
        <v>2</v>
      </c>
      <c r="I29" s="111">
        <f>DNA_2[[#This Row],[Total general]]/$H$31</f>
        <v>5.9701492537313433E-3</v>
      </c>
      <c r="K29" s="11"/>
    </row>
    <row r="30" spans="1:12" ht="17.25" customHeight="1" thickBot="1" x14ac:dyDescent="0.3">
      <c r="A30" s="104">
        <v>4.8</v>
      </c>
      <c r="B30" s="105">
        <v>1</v>
      </c>
      <c r="C30" s="105"/>
      <c r="D30" s="105"/>
      <c r="E30" s="105"/>
      <c r="F30" s="105"/>
      <c r="G30" s="105"/>
      <c r="H30" s="106">
        <f>+SUM(DNA_2[[#This Row],[Distinguido]:[Sin Estado]])</f>
        <v>1</v>
      </c>
      <c r="I30" s="107">
        <f>DNA_2[[#This Row],[Total general]]/$H$31</f>
        <v>2.9850746268656717E-3</v>
      </c>
      <c r="K30" s="30"/>
      <c r="L30" s="11"/>
    </row>
    <row r="31" spans="1:12" ht="24.75" customHeight="1" x14ac:dyDescent="0.25">
      <c r="A31" s="82" t="s">
        <v>69</v>
      </c>
      <c r="B31" s="83">
        <f t="shared" ref="B31:H31" si="0">SUBTOTAL(109,B4:B30)</f>
        <v>83</v>
      </c>
      <c r="C31" s="83">
        <f t="shared" si="0"/>
        <v>194</v>
      </c>
      <c r="D31" s="83">
        <f t="shared" si="0"/>
        <v>2</v>
      </c>
      <c r="E31" s="83">
        <f t="shared" si="0"/>
        <v>38</v>
      </c>
      <c r="F31" s="83">
        <f t="shared" si="0"/>
        <v>10</v>
      </c>
      <c r="G31" s="83">
        <f t="shared" si="0"/>
        <v>8</v>
      </c>
      <c r="H31" s="83">
        <f t="shared" si="0"/>
        <v>335</v>
      </c>
      <c r="I31" s="84">
        <f>SUM(I4:I30)</f>
        <v>0.99999999999999989</v>
      </c>
      <c r="K31" s="30"/>
      <c r="L31" s="11"/>
    </row>
    <row r="32" spans="1:12" x14ac:dyDescent="0.25">
      <c r="K32" s="30"/>
      <c r="L32" s="11"/>
    </row>
    <row r="33" spans="11:12" x14ac:dyDescent="0.25">
      <c r="K33" s="30"/>
      <c r="L33" s="11"/>
    </row>
    <row r="34" spans="11:12" x14ac:dyDescent="0.25">
      <c r="K34" s="30"/>
      <c r="L34" s="11"/>
    </row>
    <row r="35" spans="11:12" x14ac:dyDescent="0.25">
      <c r="K35" s="30"/>
      <c r="L35" s="11"/>
    </row>
    <row r="36" spans="11:12" x14ac:dyDescent="0.25">
      <c r="K36" s="30"/>
      <c r="L36" s="11"/>
    </row>
    <row r="37" spans="11:12" x14ac:dyDescent="0.25">
      <c r="K37" s="30"/>
      <c r="L37" s="11"/>
    </row>
    <row r="38" spans="11:12" x14ac:dyDescent="0.25">
      <c r="K38" s="30"/>
      <c r="L38" s="11"/>
    </row>
    <row r="39" spans="11:12" x14ac:dyDescent="0.25">
      <c r="K39" s="30"/>
      <c r="L39" s="11"/>
    </row>
    <row r="40" spans="11:12" x14ac:dyDescent="0.25">
      <c r="K40" s="30"/>
      <c r="L40" s="11"/>
    </row>
    <row r="41" spans="11:12" x14ac:dyDescent="0.25">
      <c r="K41" s="30"/>
      <c r="L41" s="11"/>
    </row>
    <row r="42" spans="11:12" x14ac:dyDescent="0.25">
      <c r="K42" s="30"/>
      <c r="L42" s="11"/>
    </row>
    <row r="43" spans="11:12" x14ac:dyDescent="0.25">
      <c r="K43" s="30"/>
      <c r="L43" s="11"/>
    </row>
    <row r="44" spans="11:12" x14ac:dyDescent="0.25">
      <c r="K44" s="30"/>
      <c r="L44" s="11"/>
    </row>
    <row r="45" spans="11:12" x14ac:dyDescent="0.25">
      <c r="K45" s="30"/>
      <c r="L45" s="11"/>
    </row>
    <row r="46" spans="11:12" x14ac:dyDescent="0.25">
      <c r="K46" s="30"/>
      <c r="L46" s="11"/>
    </row>
    <row r="47" spans="11:12" x14ac:dyDescent="0.25">
      <c r="K47" s="30"/>
      <c r="L47" s="11"/>
    </row>
    <row r="48" spans="11:12" x14ac:dyDescent="0.25">
      <c r="K48" s="30"/>
      <c r="L48" s="11"/>
    </row>
    <row r="49" spans="11:12" x14ac:dyDescent="0.25">
      <c r="K49" s="30"/>
      <c r="L49" s="11"/>
    </row>
  </sheetData>
  <sortState ref="A4:I6">
    <sortCondition ref="A6"/>
  </sortState>
  <mergeCells count="2">
    <mergeCell ref="A1:I1"/>
    <mergeCell ref="B2:G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dfa4bf-ec92-4da8-8fc8-cf32bcb843bb" xsi:nil="true"/>
    <lcf76f155ced4ddcb4097134ff3c332f xmlns="8bb9ef3e-e5d8-4286-a184-37b59a3f53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BD29576B307945B511547DBF3D7A7C" ma:contentTypeVersion="15" ma:contentTypeDescription="Crear nuevo documento." ma:contentTypeScope="" ma:versionID="a8ffe976acbf542756e6581d100890df">
  <xsd:schema xmlns:xsd="http://www.w3.org/2001/XMLSchema" xmlns:xs="http://www.w3.org/2001/XMLSchema" xmlns:p="http://schemas.microsoft.com/office/2006/metadata/properties" xmlns:ns2="8bb9ef3e-e5d8-4286-a184-37b59a3f5353" xmlns:ns3="a3dfa4bf-ec92-4da8-8fc8-cf32bcb843bb" targetNamespace="http://schemas.microsoft.com/office/2006/metadata/properties" ma:root="true" ma:fieldsID="0e856f51f75dcc53cf565a311449b6b1" ns2:_="" ns3:_="">
    <xsd:import namespace="8bb9ef3e-e5d8-4286-a184-37b59a3f5353"/>
    <xsd:import namespace="a3dfa4bf-ec92-4da8-8fc8-cf32bcb843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9ef3e-e5d8-4286-a184-37b59a3f5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deba3-8e6c-435e-977e-8b3dc5b5a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fa4bf-ec92-4da8-8fc8-cf32bcb843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006d9c-7844-4d2f-8820-e9b1ba77940f}" ma:internalName="TaxCatchAll" ma:showField="CatchAllData" ma:web="a3dfa4bf-ec92-4da8-8fc8-cf32bcb843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01F4C2-7633-4212-BAF1-62EB1219C403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a3dfa4bf-ec92-4da8-8fc8-cf32bcb843bb"/>
    <ds:schemaRef ds:uri="8bb9ef3e-e5d8-4286-a184-37b59a3f5353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E2D9A7-5DDB-4362-9BF9-6D1AB7982D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b9ef3e-e5d8-4286-a184-37b59a3f5353"/>
    <ds:schemaRef ds:uri="a3dfa4bf-ec92-4da8-8fc8-cf32bcb84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3A35C8-ACB2-4D75-BD7D-60DB43C14A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Planeación</vt:lpstr>
      <vt:lpstr>Índice</vt:lpstr>
      <vt:lpstr>Notas</vt:lpstr>
      <vt:lpstr>Informe General</vt:lpstr>
      <vt:lpstr>Deserción 2023-1 vs 2024-1</vt:lpstr>
      <vt:lpstr>Gráfico histórico</vt:lpstr>
      <vt:lpstr>D, E, G por Programa</vt:lpstr>
      <vt:lpstr>No Matriculados por Programa</vt:lpstr>
      <vt:lpstr>DNA por Promedio</vt:lpstr>
      <vt:lpstr>DA por Promedio</vt:lpstr>
      <vt:lpstr>No matriculados tipo Reingreso</vt:lpstr>
      <vt:lpstr>Tasa de Deserción de Reingreso</vt:lpstr>
      <vt:lpstr>No matriculados tipo Readmisión</vt:lpstr>
      <vt:lpstr>Tasa de Deserción de Readmitido</vt:lpstr>
      <vt:lpstr>Solo Inglés</vt:lpstr>
      <vt:lpstr>DA</vt:lpstr>
      <vt:lpstr>DIXPROG</vt:lpstr>
      <vt:lpstr>DIXPROGVA</vt:lpstr>
      <vt:lpstr>DNA</vt:lpstr>
      <vt:lpstr>DREAD</vt:lpstr>
      <vt:lpstr>DREING</vt:lpstr>
      <vt:lpstr>TDIREINGXP</vt:lpstr>
      <vt:lpstr>TDIXPROG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2024-04-22T21:58:58Z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0x01010081BD29576B307945B511547DBF3D7A7C</vt:lpwstr>
  </property>
  <property fmtid="{D5CDD505-2E9C-101B-9397-08002B2CF9AE}" pid="3" name="MediaServiceImageTags">
    <vt:lpwstr/>
  </property>
</Properties>
</file>